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MIPS-Research\31820-GRA\MEGA-MAC\7. STREAM 1\Indicators for NSW TAG website\Indicator suite downloaded from NSW TAG website\"/>
    </mc:Choice>
  </mc:AlternateContent>
  <xr:revisionPtr revIDLastSave="0" documentId="8_{71A5B62E-5B1B-4338-95B6-D748FEF52D55}" xr6:coauthVersionLast="36" xr6:coauthVersionMax="36" xr10:uidLastSave="{00000000-0000-0000-0000-000000000000}"/>
  <bookViews>
    <workbookView xWindow="0" yWindow="0" windowWidth="23040" windowHeight="10380" tabRatio="883" xr2:uid="{C38BC879-E653-4938-929B-5B9DD6A7D086}"/>
  </bookViews>
  <sheets>
    <sheet name="Data-Qtr1" sheetId="1" r:id="rId1"/>
    <sheet name="Data-Qtr2" sheetId="6" r:id="rId2"/>
    <sheet name="Data-Qtr3" sheetId="7" r:id="rId3"/>
    <sheet name="Data-Qtr4" sheetId="8" r:id="rId4"/>
    <sheet name="Data-Qtr5" sheetId="9" r:id="rId5"/>
    <sheet name="Data-Qtr6" sheetId="10" r:id="rId6"/>
    <sheet name="Data-Qtr7" sheetId="11" r:id="rId7"/>
    <sheet name="Data-Qtr8" sheetId="12" r:id="rId8"/>
    <sheet name="Indicator Summary" sheetId="2" r:id="rId9"/>
    <sheet name="Summary of Responses" sheetId="5" r:id="rId10"/>
    <sheet name="latest_quarter_audit_ref" sheetId="20" state="veryHidden" r:id="rId11"/>
    <sheet name="Reference-Qtr1" sheetId="4" state="veryHidden" r:id="rId12"/>
    <sheet name="Reference-Qtr2" sheetId="13" state="veryHidden" r:id="rId13"/>
    <sheet name="Reference-Qtr3" sheetId="14" state="veryHidden" r:id="rId14"/>
    <sheet name="Reference-Qtr4" sheetId="15" state="veryHidden" r:id="rId15"/>
    <sheet name="Reference-Qtr5" sheetId="16" state="veryHidden" r:id="rId16"/>
    <sheet name="Reference-Qtr6" sheetId="17" state="veryHidden" r:id="rId17"/>
    <sheet name="Reference-Qtr7" sheetId="18" state="veryHidden" r:id="rId18"/>
    <sheet name="Reference-Qtr8" sheetId="19" state="veryHidden" r:id="rId19"/>
  </sheets>
  <definedNames>
    <definedName name="antipsych_CMR_ind_qtr1">'Reference-Qtr1'!$U$316</definedName>
    <definedName name="antipsych_CMR_ind_qtr2">'Reference-Qtr2'!$U$316</definedName>
    <definedName name="antipsych_CMR_ind_qtr3">'Reference-Qtr3'!$U$316</definedName>
    <definedName name="antipsych_CMR_ind_qtr4">'Reference-Qtr4'!$U$316</definedName>
    <definedName name="antipsych_CMR_ind_qtr5">'Reference-Qtr5'!$U$316</definedName>
    <definedName name="antipsych_CMR_ind_qtr6">'Reference-Qtr6'!$U$316</definedName>
    <definedName name="antipsych_CMR_ind_qtr7">'Reference-Qtr7'!$U$316</definedName>
    <definedName name="antipsych_CMR_ind_qtr8">'Reference-Qtr8'!$U$316</definedName>
    <definedName name="audit_answer_flagq1y1" localSheetId="12">'Reference-Qtr2'!#REF!</definedName>
    <definedName name="audit_answer_flagq1y1" localSheetId="13">'Reference-Qtr3'!#REF!</definedName>
    <definedName name="audit_answer_flagq1y1" localSheetId="14">'Reference-Qtr4'!#REF!</definedName>
    <definedName name="audit_answer_flagq1y1" localSheetId="15">'Reference-Qtr5'!#REF!</definedName>
    <definedName name="audit_answer_flagq1y1" localSheetId="16">'Reference-Qtr6'!#REF!</definedName>
    <definedName name="audit_answer_flagq1y1" localSheetId="17">'Reference-Qtr7'!#REF!</definedName>
    <definedName name="audit_answer_flagq1y1" localSheetId="18">'Reference-Qtr8'!#REF!</definedName>
    <definedName name="audit_answer_flagq1y1">'Reference-Qtr1'!#REF!</definedName>
    <definedName name="audit_answer_flagq1y2" localSheetId="12">'Reference-Qtr2'!#REF!</definedName>
    <definedName name="audit_answer_flagq1y2" localSheetId="13">'Reference-Qtr3'!#REF!</definedName>
    <definedName name="audit_answer_flagq1y2" localSheetId="14">'Reference-Qtr4'!#REF!</definedName>
    <definedName name="audit_answer_flagq1y2" localSheetId="15">'Reference-Qtr5'!#REF!</definedName>
    <definedName name="audit_answer_flagq1y2" localSheetId="16">'Reference-Qtr6'!#REF!</definedName>
    <definedName name="audit_answer_flagq1y2" localSheetId="17">'Reference-Qtr7'!#REF!</definedName>
    <definedName name="audit_answer_flagq1y2" localSheetId="18">'Reference-Qtr8'!#REF!</definedName>
    <definedName name="audit_answer_flagq1y2">'Reference-Qtr1'!#REF!</definedName>
    <definedName name="audit_answer_flagq2y1" localSheetId="12">'Reference-Qtr2'!#REF!</definedName>
    <definedName name="audit_answer_flagq2y1" localSheetId="13">'Reference-Qtr3'!#REF!</definedName>
    <definedName name="audit_answer_flagq2y1" localSheetId="14">'Reference-Qtr4'!#REF!</definedName>
    <definedName name="audit_answer_flagq2y1" localSheetId="15">'Reference-Qtr5'!#REF!</definedName>
    <definedName name="audit_answer_flagq2y1" localSheetId="16">'Reference-Qtr6'!#REF!</definedName>
    <definedName name="audit_answer_flagq2y1" localSheetId="17">'Reference-Qtr7'!#REF!</definedName>
    <definedName name="audit_answer_flagq2y1" localSheetId="18">'Reference-Qtr8'!#REF!</definedName>
    <definedName name="audit_answer_flagq2y1">'Reference-Qtr1'!#REF!</definedName>
    <definedName name="audit_answer_flagq2y2" localSheetId="12">'Reference-Qtr2'!#REF!</definedName>
    <definedName name="audit_answer_flagq2y2" localSheetId="13">'Reference-Qtr3'!#REF!</definedName>
    <definedName name="audit_answer_flagq2y2" localSheetId="14">'Reference-Qtr4'!#REF!</definedName>
    <definedName name="audit_answer_flagq2y2" localSheetId="15">'Reference-Qtr5'!#REF!</definedName>
    <definedName name="audit_answer_flagq2y2" localSheetId="16">'Reference-Qtr6'!#REF!</definedName>
    <definedName name="audit_answer_flagq2y2" localSheetId="17">'Reference-Qtr7'!#REF!</definedName>
    <definedName name="audit_answer_flagq2y2" localSheetId="18">'Reference-Qtr8'!#REF!</definedName>
    <definedName name="audit_answer_flagq2y2">'Reference-Qtr1'!#REF!</definedName>
    <definedName name="audit_answer_flagq3y1" localSheetId="12">'Reference-Qtr2'!#REF!</definedName>
    <definedName name="audit_answer_flagq3y1" localSheetId="13">'Reference-Qtr3'!#REF!</definedName>
    <definedName name="audit_answer_flagq3y1" localSheetId="14">'Reference-Qtr4'!#REF!</definedName>
    <definedName name="audit_answer_flagq3y1" localSheetId="15">'Reference-Qtr5'!#REF!</definedName>
    <definedName name="audit_answer_flagq3y1" localSheetId="16">'Reference-Qtr6'!#REF!</definedName>
    <definedName name="audit_answer_flagq3y1" localSheetId="17">'Reference-Qtr7'!#REF!</definedName>
    <definedName name="audit_answer_flagq3y1" localSheetId="18">'Reference-Qtr8'!#REF!</definedName>
    <definedName name="audit_answer_flagq3y1">'Reference-Qtr1'!#REF!</definedName>
    <definedName name="audit_answer_flagq3y2" localSheetId="12">'Reference-Qtr2'!#REF!</definedName>
    <definedName name="audit_answer_flagq3y2" localSheetId="13">'Reference-Qtr3'!#REF!</definedName>
    <definedName name="audit_answer_flagq3y2" localSheetId="14">'Reference-Qtr4'!#REF!</definedName>
    <definedName name="audit_answer_flagq3y2" localSheetId="15">'Reference-Qtr5'!#REF!</definedName>
    <definedName name="audit_answer_flagq3y2" localSheetId="16">'Reference-Qtr6'!#REF!</definedName>
    <definedName name="audit_answer_flagq3y2" localSheetId="17">'Reference-Qtr7'!#REF!</definedName>
    <definedName name="audit_answer_flagq3y2" localSheetId="18">'Reference-Qtr8'!#REF!</definedName>
    <definedName name="audit_answer_flagq3y2">'Reference-Qtr1'!#REF!</definedName>
    <definedName name="audit_answer_flagq4y1" localSheetId="12">'Reference-Qtr2'!#REF!</definedName>
    <definedName name="audit_answer_flagq4y1" localSheetId="13">'Reference-Qtr3'!#REF!</definedName>
    <definedName name="audit_answer_flagq4y1" localSheetId="14">'Reference-Qtr4'!#REF!</definedName>
    <definedName name="audit_answer_flagq4y1" localSheetId="15">'Reference-Qtr5'!#REF!</definedName>
    <definedName name="audit_answer_flagq4y1" localSheetId="16">'Reference-Qtr6'!#REF!</definedName>
    <definedName name="audit_answer_flagq4y1" localSheetId="17">'Reference-Qtr7'!#REF!</definedName>
    <definedName name="audit_answer_flagq4y1" localSheetId="18">'Reference-Qtr8'!#REF!</definedName>
    <definedName name="audit_answer_flagq4y1">'Reference-Qtr1'!#REF!</definedName>
    <definedName name="audit_answer_flagq4y2" localSheetId="12">'Reference-Qtr2'!#REF!</definedName>
    <definedName name="audit_answer_flagq4y2" localSheetId="13">'Reference-Qtr3'!#REF!</definedName>
    <definedName name="audit_answer_flagq4y2" localSheetId="14">'Reference-Qtr4'!#REF!</definedName>
    <definedName name="audit_answer_flagq4y2" localSheetId="15">'Reference-Qtr5'!#REF!</definedName>
    <definedName name="audit_answer_flagq4y2" localSheetId="16">'Reference-Qtr6'!#REF!</definedName>
    <definedName name="audit_answer_flagq4y2" localSheetId="17">'Reference-Qtr7'!#REF!</definedName>
    <definedName name="audit_answer_flagq4y2" localSheetId="18">'Reference-Qtr8'!#REF!</definedName>
    <definedName name="audit_answer_flagq4y2">'Reference-Qtr1'!#REF!</definedName>
    <definedName name="beg_date_qtr1">latest_quarter_audit_ref!$H$3</definedName>
    <definedName name="beg_date_qtr2">latest_quarter_audit_ref!$H$4</definedName>
    <definedName name="beg_date_qtr3">latest_quarter_audit_ref!$H$5</definedName>
    <definedName name="beg_date_qtr4">latest_quarter_audit_ref!$H$6</definedName>
    <definedName name="beg_date_qtr5">latest_quarter_audit_ref!$H$7</definedName>
    <definedName name="beg_date_qtr6">latest_quarter_audit_ref!$H$8</definedName>
    <definedName name="beg_date_qtr7">latest_quarter_audit_ref!$H$9</definedName>
    <definedName name="beg_date_qtr8">latest_quarter_audit_ref!$H$10</definedName>
    <definedName name="end_date_qtr1">latest_quarter_audit_ref!$I$3</definedName>
    <definedName name="end_date_qtr2">latest_quarter_audit_ref!$I$4</definedName>
    <definedName name="end_date_qtr3">latest_quarter_audit_ref!$I$5</definedName>
    <definedName name="end_date_qtr4">latest_quarter_audit_ref!$I$6</definedName>
    <definedName name="end_date_qtr5">latest_quarter_audit_ref!$I$7</definedName>
    <definedName name="end_date_qtr6">latest_quarter_audit_ref!$I$8</definedName>
    <definedName name="end_date_qtr7">latest_quarter_audit_ref!$I$9</definedName>
    <definedName name="end_date_qtr8">latest_quarter_audit_ref!$I$10</definedName>
    <definedName name="GrandTotal_YesNA" localSheetId="12">'Reference-Qtr2'!#REF!</definedName>
    <definedName name="GrandTotal_YesNA" localSheetId="13">'Reference-Qtr3'!#REF!</definedName>
    <definedName name="GrandTotal_YesNA" localSheetId="14">'Reference-Qtr4'!#REF!</definedName>
    <definedName name="GrandTotal_YesNA" localSheetId="15">'Reference-Qtr5'!#REF!</definedName>
    <definedName name="GrandTotal_YesNA" localSheetId="16">'Reference-Qtr6'!#REF!</definedName>
    <definedName name="GrandTotal_YesNA" localSheetId="17">'Reference-Qtr7'!#REF!</definedName>
    <definedName name="GrandTotal_YesNA" localSheetId="18">'Reference-Qtr8'!#REF!</definedName>
    <definedName name="GrandTotal_YesNA">'Reference-Qtr1'!#REF!</definedName>
    <definedName name="hospitalname" localSheetId="12">'Reference-Qtr2'!$E$9</definedName>
    <definedName name="hospitalname" localSheetId="13">'Reference-Qtr3'!$E$9</definedName>
    <definedName name="hospitalname" localSheetId="14">'Reference-Qtr4'!$E$9</definedName>
    <definedName name="hospitalname" localSheetId="15">'Reference-Qtr5'!$E$9</definedName>
    <definedName name="hospitalname" localSheetId="16">'Reference-Qtr6'!$E$9</definedName>
    <definedName name="hospitalname" localSheetId="17">'Reference-Qtr7'!$E$9</definedName>
    <definedName name="hospitalname" localSheetId="18">'Reference-Qtr8'!$E$9</definedName>
    <definedName name="hospitalname">'Reference-Qtr1'!$E$9</definedName>
    <definedName name="last_antipsych_audit_date" localSheetId="1">'Data-Qtr2'!#REF!</definedName>
    <definedName name="last_antipsych_audit_date" localSheetId="2">'Data-Qtr3'!#REF!</definedName>
    <definedName name="last_antipsych_audit_date" localSheetId="3">'Data-Qtr4'!#REF!</definedName>
    <definedName name="last_antipsych_audit_date" localSheetId="4">'Data-Qtr5'!#REF!</definedName>
    <definedName name="last_antipsych_audit_date" localSheetId="5">'Data-Qtr6'!#REF!</definedName>
    <definedName name="last_antipsych_audit_date" localSheetId="6">'Data-Qtr7'!#REF!</definedName>
    <definedName name="last_antipsych_audit_date" localSheetId="7">'Data-Qtr8'!#REF!</definedName>
    <definedName name="last_antipsych_audit_date">'Data-Qtr1'!#REF!</definedName>
    <definedName name="Last_Audit_Date" localSheetId="12">'Reference-Qtr2'!$B$12</definedName>
    <definedName name="Last_Audit_Date" localSheetId="13">'Reference-Qtr3'!$B$12</definedName>
    <definedName name="Last_Audit_Date" localSheetId="14">'Reference-Qtr4'!$B$12</definedName>
    <definedName name="Last_Audit_Date" localSheetId="15">'Reference-Qtr5'!$B$12</definedName>
    <definedName name="Last_Audit_Date" localSheetId="16">'Reference-Qtr6'!$B$12</definedName>
    <definedName name="Last_Audit_Date" localSheetId="17">'Reference-Qtr7'!$B$12</definedName>
    <definedName name="Last_Audit_Date" localSheetId="18">'Reference-Qtr8'!$B$12</definedName>
    <definedName name="Last_Audit_Date">'Reference-Qtr1'!$B$12</definedName>
    <definedName name="last_polypharm_audit_date" localSheetId="1">'Data-Qtr2'!$G$7</definedName>
    <definedName name="last_polypharm_audit_date" localSheetId="2">'Data-Qtr3'!$G$7</definedName>
    <definedName name="last_polypharm_audit_date" localSheetId="3">'Data-Qtr4'!$G$7</definedName>
    <definedName name="last_polypharm_audit_date" localSheetId="4">'Data-Qtr5'!$G$7</definedName>
    <definedName name="last_polypharm_audit_date" localSheetId="5">'Data-Qtr6'!$G$7</definedName>
    <definedName name="last_polypharm_audit_date" localSheetId="6">'Data-Qtr7'!$G$7</definedName>
    <definedName name="last_polypharm_audit_date" localSheetId="7">'Data-Qtr8'!$G$7</definedName>
    <definedName name="last_polypharm_audit_date">'Data-Qtr1'!$G$7</definedName>
    <definedName name="last_qtr_audited">latest_quarter_audit_ref!$C$14</definedName>
    <definedName name="latest_quarter_audited_ref_cell">latest_quarter_audit_ref!$C$12</definedName>
    <definedName name="Mandatory_Question_Qty" localSheetId="12">'Reference-Qtr2'!$B$11</definedName>
    <definedName name="Mandatory_Question_Qty" localSheetId="13">'Reference-Qtr3'!$B$11</definedName>
    <definedName name="Mandatory_Question_Qty" localSheetId="14">'Reference-Qtr4'!$B$11</definedName>
    <definedName name="Mandatory_Question_Qty" localSheetId="15">'Reference-Qtr5'!$B$11</definedName>
    <definedName name="Mandatory_Question_Qty" localSheetId="16">'Reference-Qtr6'!$B$11</definedName>
    <definedName name="Mandatory_Question_Qty" localSheetId="17">'Reference-Qtr7'!$B$11</definedName>
    <definedName name="Mandatory_Question_Qty" localSheetId="18">'Reference-Qtr8'!$B$11</definedName>
    <definedName name="Mandatory_Question_Qty">'Reference-Qtr1'!$B$11</definedName>
    <definedName name="Mean_Overall_percent_yesNA" localSheetId="12">'Reference-Qtr2'!#REF!</definedName>
    <definedName name="Mean_Overall_percent_yesNA" localSheetId="13">'Reference-Qtr3'!#REF!</definedName>
    <definedName name="Mean_Overall_percent_yesNA" localSheetId="14">'Reference-Qtr4'!#REF!</definedName>
    <definedName name="Mean_Overall_percent_yesNA" localSheetId="15">'Reference-Qtr5'!#REF!</definedName>
    <definedName name="Mean_Overall_percent_yesNA" localSheetId="16">'Reference-Qtr6'!#REF!</definedName>
    <definedName name="Mean_Overall_percent_yesNA" localSheetId="17">'Reference-Qtr7'!#REF!</definedName>
    <definedName name="Mean_Overall_percent_yesNA" localSheetId="18">'Reference-Qtr8'!#REF!</definedName>
    <definedName name="Mean_Overall_percent_yesNA">'Reference-Qtr1'!#REF!</definedName>
    <definedName name="num_residents" localSheetId="12">'Reference-Qtr2'!$D$10</definedName>
    <definedName name="num_residents" localSheetId="13">'Reference-Qtr3'!$D$10</definedName>
    <definedName name="num_residents" localSheetId="14">'Reference-Qtr4'!$D$10</definedName>
    <definedName name="num_residents" localSheetId="15">'Reference-Qtr5'!$D$10</definedName>
    <definedName name="num_residents" localSheetId="16">'Reference-Qtr6'!$D$10</definedName>
    <definedName name="num_residents" localSheetId="17">'Reference-Qtr7'!$D$10</definedName>
    <definedName name="num_residents" localSheetId="18">'Reference-Qtr8'!$D$10</definedName>
    <definedName name="num_residents">'Reference-Qtr1'!$D$10</definedName>
    <definedName name="num_residents_val" localSheetId="12">'Reference-Qtr2'!$E$10</definedName>
    <definedName name="num_residents_val" localSheetId="13">'Reference-Qtr3'!$E$10</definedName>
    <definedName name="num_residents_val" localSheetId="14">'Reference-Qtr4'!$E$10</definedName>
    <definedName name="num_residents_val" localSheetId="15">'Reference-Qtr5'!$E$10</definedName>
    <definedName name="num_residents_val" localSheetId="16">'Reference-Qtr6'!$E$10</definedName>
    <definedName name="num_residents_val" localSheetId="17">'Reference-Qtr7'!$E$10</definedName>
    <definedName name="num_residents_val" localSheetId="18">'Reference-Qtr8'!$E$10</definedName>
    <definedName name="num_residents_val">'Reference-Qtr1'!$E$10</definedName>
    <definedName name="num_residents_val_qtr1">'Reference-Qtr1'!$E$10</definedName>
    <definedName name="num_residents_val_qtr2">'Reference-Qtr2'!$E$10</definedName>
    <definedName name="num_residents_val_qtr3">'Reference-Qtr3'!$E$10</definedName>
    <definedName name="num_residents_val_qtr4">'Reference-Qtr4'!$E$10</definedName>
    <definedName name="num_residents_val_qtr5">'Reference-Qtr5'!$E$10</definedName>
    <definedName name="num_residents_val_qtr6">'Reference-Qtr6'!$E$10</definedName>
    <definedName name="num_residents_val_qtr8">'Reference-Qtr8'!$E$10</definedName>
    <definedName name="num_yes_q1y1" localSheetId="12">'Reference-Qtr2'!#REF!</definedName>
    <definedName name="num_yes_q1y1" localSheetId="13">'Reference-Qtr3'!#REF!</definedName>
    <definedName name="num_yes_q1y1" localSheetId="14">'Reference-Qtr4'!#REF!</definedName>
    <definedName name="num_yes_q1y1" localSheetId="15">'Reference-Qtr5'!#REF!</definedName>
    <definedName name="num_yes_q1y1" localSheetId="16">'Reference-Qtr6'!#REF!</definedName>
    <definedName name="num_yes_q1y1" localSheetId="17">'Reference-Qtr7'!#REF!</definedName>
    <definedName name="num_yes_q1y1" localSheetId="18">'Reference-Qtr8'!#REF!</definedName>
    <definedName name="num_yes_q1y1">'Reference-Qtr1'!#REF!</definedName>
    <definedName name="num_yes_q1y2" localSheetId="12">'Reference-Qtr2'!#REF!</definedName>
    <definedName name="num_yes_q1y2" localSheetId="13">'Reference-Qtr3'!#REF!</definedName>
    <definedName name="num_yes_q1y2" localSheetId="14">'Reference-Qtr4'!#REF!</definedName>
    <definedName name="num_yes_q1y2" localSheetId="15">'Reference-Qtr5'!#REF!</definedName>
    <definedName name="num_yes_q1y2" localSheetId="16">'Reference-Qtr6'!#REF!</definedName>
    <definedName name="num_yes_q1y2" localSheetId="17">'Reference-Qtr7'!#REF!</definedName>
    <definedName name="num_yes_q1y2" localSheetId="18">'Reference-Qtr8'!#REF!</definedName>
    <definedName name="num_yes_q1y2">'Reference-Qtr1'!#REF!</definedName>
    <definedName name="num_yes_q2y1" localSheetId="12">'Reference-Qtr2'!#REF!</definedName>
    <definedName name="num_yes_q2y1" localSheetId="13">'Reference-Qtr3'!#REF!</definedName>
    <definedName name="num_yes_q2y1" localSheetId="14">'Reference-Qtr4'!#REF!</definedName>
    <definedName name="num_yes_q2y1" localSheetId="15">'Reference-Qtr5'!#REF!</definedName>
    <definedName name="num_yes_q2y1" localSheetId="16">'Reference-Qtr6'!#REF!</definedName>
    <definedName name="num_yes_q2y1" localSheetId="17">'Reference-Qtr7'!#REF!</definedName>
    <definedName name="num_yes_q2y1" localSheetId="18">'Reference-Qtr8'!#REF!</definedName>
    <definedName name="num_yes_q2y1">'Reference-Qtr1'!#REF!</definedName>
    <definedName name="num_yes_q2y2" localSheetId="12">'Reference-Qtr2'!#REF!</definedName>
    <definedName name="num_yes_q2y2" localSheetId="13">'Reference-Qtr3'!#REF!</definedName>
    <definedName name="num_yes_q2y2" localSheetId="14">'Reference-Qtr4'!#REF!</definedName>
    <definedName name="num_yes_q2y2" localSheetId="15">'Reference-Qtr5'!#REF!</definedName>
    <definedName name="num_yes_q2y2" localSheetId="16">'Reference-Qtr6'!#REF!</definedName>
    <definedName name="num_yes_q2y2" localSheetId="17">'Reference-Qtr7'!#REF!</definedName>
    <definedName name="num_yes_q2y2" localSheetId="18">'Reference-Qtr8'!#REF!</definedName>
    <definedName name="num_yes_q2y2">'Reference-Qtr1'!#REF!</definedName>
    <definedName name="num_yes_q3y1" localSheetId="12">'Reference-Qtr2'!#REF!</definedName>
    <definedName name="num_yes_q3y1" localSheetId="13">'Reference-Qtr3'!#REF!</definedName>
    <definedName name="num_yes_q3y1" localSheetId="14">'Reference-Qtr4'!#REF!</definedName>
    <definedName name="num_yes_q3y1" localSheetId="15">'Reference-Qtr5'!#REF!</definedName>
    <definedName name="num_yes_q3y1" localSheetId="16">'Reference-Qtr6'!#REF!</definedName>
    <definedName name="num_yes_q3y1" localSheetId="17">'Reference-Qtr7'!#REF!</definedName>
    <definedName name="num_yes_q3y1" localSheetId="18">'Reference-Qtr8'!#REF!</definedName>
    <definedName name="num_yes_q3y1">'Reference-Qtr1'!#REF!</definedName>
    <definedName name="num_yes_q3y2" localSheetId="12">'Reference-Qtr2'!#REF!</definedName>
    <definedName name="num_yes_q3y2" localSheetId="13">'Reference-Qtr3'!#REF!</definedName>
    <definedName name="num_yes_q3y2" localSheetId="14">'Reference-Qtr4'!#REF!</definedName>
    <definedName name="num_yes_q3y2" localSheetId="15">'Reference-Qtr5'!#REF!</definedName>
    <definedName name="num_yes_q3y2" localSheetId="16">'Reference-Qtr6'!#REF!</definedName>
    <definedName name="num_yes_q3y2" localSheetId="17">'Reference-Qtr7'!#REF!</definedName>
    <definedName name="num_yes_q3y2" localSheetId="18">'Reference-Qtr8'!#REF!</definedName>
    <definedName name="num_yes_q3y2">'Reference-Qtr1'!#REF!</definedName>
    <definedName name="num_yes_q4y1" localSheetId="12">'Reference-Qtr2'!#REF!</definedName>
    <definedName name="num_yes_q4y1" localSheetId="13">'Reference-Qtr3'!#REF!</definedName>
    <definedName name="num_yes_q4y1" localSheetId="14">'Reference-Qtr4'!#REF!</definedName>
    <definedName name="num_yes_q4y1" localSheetId="15">'Reference-Qtr5'!#REF!</definedName>
    <definedName name="num_yes_q4y1" localSheetId="16">'Reference-Qtr6'!#REF!</definedName>
    <definedName name="num_yes_q4y1" localSheetId="17">'Reference-Qtr7'!#REF!</definedName>
    <definedName name="num_yes_q4y1" localSheetId="18">'Reference-Qtr8'!#REF!</definedName>
    <definedName name="num_yes_q4y1">'Reference-Qtr1'!#REF!</definedName>
    <definedName name="num_yes_q4y2" localSheetId="12">'Reference-Qtr2'!#REF!</definedName>
    <definedName name="num_yes_q4y2" localSheetId="13">'Reference-Qtr3'!#REF!</definedName>
    <definedName name="num_yes_q4y2" localSheetId="14">'Reference-Qtr4'!#REF!</definedName>
    <definedName name="num_yes_q4y2" localSheetId="15">'Reference-Qtr5'!#REF!</definedName>
    <definedName name="num_yes_q4y2" localSheetId="16">'Reference-Qtr6'!#REF!</definedName>
    <definedName name="num_yes_q4y2" localSheetId="17">'Reference-Qtr7'!#REF!</definedName>
    <definedName name="num_yes_q4y2" localSheetId="18">'Reference-Qtr8'!#REF!</definedName>
    <definedName name="num_yes_q4y2">'Reference-Qtr1'!#REF!</definedName>
    <definedName name="Number_of_answered_rows" localSheetId="12">'Reference-Qtr2'!#REF!</definedName>
    <definedName name="Number_of_answered_rows" localSheetId="13">'Reference-Qtr3'!#REF!</definedName>
    <definedName name="Number_of_answered_rows" localSheetId="14">'Reference-Qtr4'!#REF!</definedName>
    <definedName name="Number_of_answered_rows" localSheetId="15">'Reference-Qtr5'!#REF!</definedName>
    <definedName name="Number_of_answered_rows" localSheetId="16">'Reference-Qtr6'!#REF!</definedName>
    <definedName name="Number_of_answered_rows" localSheetId="17">'Reference-Qtr7'!#REF!</definedName>
    <definedName name="Number_of_answered_rows" localSheetId="18">'Reference-Qtr8'!#REF!</definedName>
    <definedName name="Number_of_answered_rows">'Reference-Qtr1'!#REF!</definedName>
    <definedName name="optional_ind" localSheetId="12">'Reference-Qtr2'!$T$316</definedName>
    <definedName name="optional_ind" localSheetId="13">'Reference-Qtr3'!$T$316</definedName>
    <definedName name="optional_ind" localSheetId="14">'Reference-Qtr4'!$T$316</definedName>
    <definedName name="optional_ind" localSheetId="15">'Reference-Qtr5'!$T$316</definedName>
    <definedName name="optional_ind" localSheetId="16">'Reference-Qtr6'!$T$316</definedName>
    <definedName name="optional_ind" localSheetId="17">'Reference-Qtr7'!$T$316</definedName>
    <definedName name="optional_ind" localSheetId="18">'Reference-Qtr8'!$T$316</definedName>
    <definedName name="optional_ind">'Reference-Qtr1'!$T$316</definedName>
    <definedName name="optional_ind_1_denom" localSheetId="12">'Reference-Qtr2'!$S$316</definedName>
    <definedName name="optional_ind_1_denom" localSheetId="13">'Reference-Qtr3'!$S$316</definedName>
    <definedName name="optional_ind_1_denom" localSheetId="14">'Reference-Qtr4'!$S$316</definedName>
    <definedName name="optional_ind_1_denom" localSheetId="15">'Reference-Qtr5'!$S$316</definedName>
    <definedName name="optional_ind_1_denom" localSheetId="16">'Reference-Qtr6'!$S$316</definedName>
    <definedName name="optional_ind_1_denom" localSheetId="17">'Reference-Qtr7'!$S$316</definedName>
    <definedName name="optional_ind_1_denom" localSheetId="18">'Reference-Qtr8'!$S$316</definedName>
    <definedName name="optional_ind_1_denom">'Reference-Qtr1'!$S$316</definedName>
    <definedName name="optional_ind_1_denom_qtr1">'Reference-Qtr1'!$S$316</definedName>
    <definedName name="optional_ind_1_denom_qtr2">'Reference-Qtr2'!$S$316</definedName>
    <definedName name="optional_ind_1_denom_qtr3">'Reference-Qtr3'!$S$316</definedName>
    <definedName name="optional_ind_1_denom_qtr4">'Reference-Qtr4'!$S$316</definedName>
    <definedName name="optional_ind_1_denom_qtr5">'Reference-Qtr5'!$S$316</definedName>
    <definedName name="optional_ind_1_denom_qtr6">'Reference-Qtr6'!$S$316</definedName>
    <definedName name="optional_ind_1_denom_qtr7">'Reference-Qtr7'!$S$316</definedName>
    <definedName name="optional_ind_1_denom_qtr8">'Reference-Qtr8'!$S$316</definedName>
    <definedName name="optional_ind_1_nom" localSheetId="12">'Reference-Qtr2'!$R$316</definedName>
    <definedName name="optional_ind_1_nom" localSheetId="13">'Reference-Qtr3'!$R$316</definedName>
    <definedName name="optional_ind_1_nom" localSheetId="14">'Reference-Qtr4'!$R$316</definedName>
    <definedName name="optional_ind_1_nom" localSheetId="15">'Reference-Qtr5'!$R$316</definedName>
    <definedName name="optional_ind_1_nom" localSheetId="16">'Reference-Qtr6'!$R$316</definedName>
    <definedName name="optional_ind_1_nom" localSheetId="17">'Reference-Qtr7'!$R$316</definedName>
    <definedName name="optional_ind_1_nom" localSheetId="18">'Reference-Qtr8'!$R$316</definedName>
    <definedName name="optional_ind_1_nom">'Reference-Qtr1'!$R$316</definedName>
    <definedName name="optional_ind_1_nom_qtr1">'Reference-Qtr1'!$R$316</definedName>
    <definedName name="optional_ind_1_nom_qtr2">'Reference-Qtr2'!$R$316</definedName>
    <definedName name="optional_ind_1_nom_qtr3">'Reference-Qtr3'!$R$316</definedName>
    <definedName name="optional_ind_1_nom_qtr4">'Reference-Qtr4'!$R$316</definedName>
    <definedName name="optional_ind_1_nom_qtr5">'Reference-Qtr5'!$R$316</definedName>
    <definedName name="optional_ind_1_nom_qtr6">'Reference-Qtr6'!$R$316</definedName>
    <definedName name="optional_ind_1_nom_qtr7">'Reference-Qtr7'!$R$316</definedName>
    <definedName name="optional_ind_1_nom_qtr8">'Reference-Qtr8'!$R$316</definedName>
    <definedName name="optional_ind_2_denom" localSheetId="12">'Reference-Qtr2'!$U$316</definedName>
    <definedName name="optional_ind_2_denom" localSheetId="13">'Reference-Qtr3'!$U$316</definedName>
    <definedName name="optional_ind_2_denom" localSheetId="14">'Reference-Qtr4'!$U$316</definedName>
    <definedName name="optional_ind_2_denom" localSheetId="15">'Reference-Qtr5'!$U$316</definedName>
    <definedName name="optional_ind_2_denom" localSheetId="16">'Reference-Qtr6'!$U$316</definedName>
    <definedName name="optional_ind_2_denom" localSheetId="17">'Reference-Qtr7'!$U$316</definedName>
    <definedName name="optional_ind_2_denom" localSheetId="18">'Reference-Qtr8'!$U$316</definedName>
    <definedName name="optional_ind_2_denom">'Reference-Qtr1'!$U$316</definedName>
    <definedName name="optional_ind_2_nom" localSheetId="12">'Reference-Qtr2'!$T$316</definedName>
    <definedName name="optional_ind_2_nom" localSheetId="13">'Reference-Qtr3'!$T$316</definedName>
    <definedName name="optional_ind_2_nom" localSheetId="14">'Reference-Qtr4'!$T$316</definedName>
    <definedName name="optional_ind_2_nom" localSheetId="15">'Reference-Qtr5'!$T$316</definedName>
    <definedName name="optional_ind_2_nom" localSheetId="16">'Reference-Qtr6'!$T$316</definedName>
    <definedName name="optional_ind_2_nom" localSheetId="17">'Reference-Qtr7'!$T$316</definedName>
    <definedName name="optional_ind_2_nom" localSheetId="18">'Reference-Qtr8'!$T$316</definedName>
    <definedName name="optional_ind_2_nom">'Reference-Qtr1'!$T$316</definedName>
    <definedName name="polypharm_CMR_ind_qtr1">'Reference-Qtr1'!$T$316</definedName>
    <definedName name="polypharm_CMR_ind_qtr2">'Reference-Qtr2'!$T$316</definedName>
    <definedName name="polypharm_CMR_ind_qtr3">'Reference-Qtr3'!$T$316</definedName>
    <definedName name="polypharm_CMR_ind_qtr4">'Reference-Qtr4'!$T$316</definedName>
    <definedName name="polypharm_CMR_ind_qtr5">'Reference-Qtr5'!$T$316</definedName>
    <definedName name="polypharm_CMR_ind_qtr6">'Reference-Qtr6'!$T$316</definedName>
    <definedName name="polypharm_CMR_ind_qtr7">'Reference-Qtr7'!$T$316</definedName>
    <definedName name="polypharm_CMR_ind_qtr8">'Reference-Qtr8'!$T$316</definedName>
    <definedName name="primary_ind_flag" localSheetId="12">'Reference-Qtr2'!#REF!</definedName>
    <definedName name="primary_ind_flag" localSheetId="13">'Reference-Qtr3'!#REF!</definedName>
    <definedName name="primary_ind_flag" localSheetId="14">'Reference-Qtr4'!#REF!</definedName>
    <definedName name="primary_ind_flag" localSheetId="15">'Reference-Qtr5'!#REF!</definedName>
    <definedName name="primary_ind_flag" localSheetId="16">'Reference-Qtr6'!#REF!</definedName>
    <definedName name="primary_ind_flag" localSheetId="17">'Reference-Qtr7'!#REF!</definedName>
    <definedName name="primary_ind_flag" localSheetId="18">'Reference-Qtr8'!#REF!</definedName>
    <definedName name="primary_ind_flag">'Reference-Qtr1'!#REF!</definedName>
    <definedName name="primary_indicator_denom" localSheetId="12">'Reference-Qtr2'!$K$317</definedName>
    <definedName name="primary_indicator_denom" localSheetId="13">'Reference-Qtr3'!$K$317</definedName>
    <definedName name="primary_indicator_denom" localSheetId="14">'Reference-Qtr4'!$K$317</definedName>
    <definedName name="primary_indicator_denom" localSheetId="15">'Reference-Qtr5'!$K$317</definedName>
    <definedName name="primary_indicator_denom" localSheetId="16">'Reference-Qtr6'!$K$317</definedName>
    <definedName name="primary_indicator_denom" localSheetId="17">'Reference-Qtr7'!$K$317</definedName>
    <definedName name="primary_indicator_denom" localSheetId="18">'Reference-Qtr8'!$K$317</definedName>
    <definedName name="primary_indicator_denom">'Reference-Qtr1'!$K$317</definedName>
    <definedName name="primary_indicator_denom_qtr1">'Reference-Qtr1'!$K$317</definedName>
    <definedName name="primary_indicator_denom_qtr2">'Reference-Qtr2'!$K$317</definedName>
    <definedName name="primary_indicator_denom_qtr3">'Reference-Qtr3'!$K$317</definedName>
    <definedName name="primary_indicator_denom_qtr4">'Reference-Qtr4'!$K$317</definedName>
    <definedName name="primary_indicator_denom_qtr5">'Reference-Qtr5'!$K$317</definedName>
    <definedName name="primary_indicator_denom_qtr6">'Reference-Qtr6'!$K$317</definedName>
    <definedName name="primary_indicator_denom_qtr7">'Reference-Qtr7'!$K$317</definedName>
    <definedName name="primary_indicator_denom_qtr8">'Reference-Qtr8'!$K$317</definedName>
    <definedName name="primary_indicator_nom" localSheetId="12">'Reference-Qtr2'!$K$316</definedName>
    <definedName name="primary_indicator_nom" localSheetId="13">'Reference-Qtr3'!$K$316</definedName>
    <definedName name="primary_indicator_nom" localSheetId="14">'Reference-Qtr4'!$K$316</definedName>
    <definedName name="primary_indicator_nom" localSheetId="15">'Reference-Qtr5'!$K$316</definedName>
    <definedName name="primary_indicator_nom" localSheetId="16">'Reference-Qtr6'!$K$316</definedName>
    <definedName name="primary_indicator_nom" localSheetId="17">'Reference-Qtr7'!$K$316</definedName>
    <definedName name="primary_indicator_nom" localSheetId="18">'Reference-Qtr8'!$K$316</definedName>
    <definedName name="primary_indicator_nom">'Reference-Qtr1'!$K$316</definedName>
    <definedName name="primary_indicator_nom_qtr1">'Reference-Qtr1'!$K$316</definedName>
    <definedName name="primary_indicator_nom_qtr2">'Reference-Qtr2'!$K$316</definedName>
    <definedName name="primary_indicator_nom_qtr3">'Reference-Qtr3'!$K$316</definedName>
    <definedName name="primary_indicator_nom_qtr4">'Reference-Qtr4'!$K$316</definedName>
    <definedName name="primary_indicator_nom_qtr5">'Reference-Qtr5'!$K$316</definedName>
    <definedName name="primary_indicator_nom_qtr6">'Reference-Qtr6'!$K$316</definedName>
    <definedName name="primary_indicator_nom_qtr7">'Reference-Qtr7'!$K$316</definedName>
    <definedName name="primary_indicator_nom_qtr8">'Reference-Qtr8'!$K$316</definedName>
    <definedName name="quarter_opt_dropdown" localSheetId="12">'Reference-Qtr2'!$J$5:$J$12</definedName>
    <definedName name="quarter_opt_dropdown" localSheetId="13">'Reference-Qtr3'!$J$5:$J$12</definedName>
    <definedName name="quarter_opt_dropdown" localSheetId="14">'Reference-Qtr4'!$J$5:$J$12</definedName>
    <definedName name="quarter_opt_dropdown" localSheetId="15">'Reference-Qtr5'!$J$5:$J$12</definedName>
    <definedName name="quarter_opt_dropdown" localSheetId="16">'Reference-Qtr6'!$J$5:$J$12</definedName>
    <definedName name="quarter_opt_dropdown" localSheetId="17">'Reference-Qtr7'!$J$5:$J$12</definedName>
    <definedName name="quarter_opt_dropdown" localSheetId="18">'Reference-Qtr8'!$J$5:$J$12</definedName>
    <definedName name="quarter_opt_dropdown">'Reference-Qtr1'!$J$5:$J$12</definedName>
    <definedName name="quarters_choice" localSheetId="12">'Reference-Qtr2'!$N$5:$N$12</definedName>
    <definedName name="quarters_choice" localSheetId="13">'Reference-Qtr3'!$N$5:$N$12</definedName>
    <definedName name="quarters_choice" localSheetId="14">'Reference-Qtr4'!$N$5:$N$12</definedName>
    <definedName name="quarters_choice" localSheetId="15">'Reference-Qtr5'!$N$5:$N$12</definedName>
    <definedName name="quarters_choice" localSheetId="16">'Reference-Qtr6'!$N$5:$N$12</definedName>
    <definedName name="quarters_choice" localSheetId="17">'Reference-Qtr7'!$N$5:$N$12</definedName>
    <definedName name="quarters_choice" localSheetId="18">'Reference-Qtr8'!$N$5:$N$12</definedName>
    <definedName name="quarters_choice">'Reference-Qtr1'!$N$5:$N$12</definedName>
    <definedName name="secondary_ind_4_denom" localSheetId="12">'Reference-Qtr2'!$S$316</definedName>
    <definedName name="secondary_ind_4_denom" localSheetId="13">'Reference-Qtr3'!$S$316</definedName>
    <definedName name="secondary_ind_4_denom" localSheetId="14">'Reference-Qtr4'!$S$316</definedName>
    <definedName name="secondary_ind_4_denom" localSheetId="15">'Reference-Qtr5'!$S$316</definedName>
    <definedName name="secondary_ind_4_denom" localSheetId="16">'Reference-Qtr6'!$S$316</definedName>
    <definedName name="secondary_ind_4_denom" localSheetId="17">'Reference-Qtr7'!$S$316</definedName>
    <definedName name="secondary_ind_4_denom" localSheetId="18">'Reference-Qtr8'!$S$316</definedName>
    <definedName name="secondary_ind_4_denom">'Reference-Qtr1'!$S$316</definedName>
    <definedName name="secondary_ind_4_nom" localSheetId="12">'Reference-Qtr2'!$R$316</definedName>
    <definedName name="secondary_ind_4_nom" localSheetId="13">'Reference-Qtr3'!$R$316</definedName>
    <definedName name="secondary_ind_4_nom" localSheetId="14">'Reference-Qtr4'!$R$316</definedName>
    <definedName name="secondary_ind_4_nom" localSheetId="15">'Reference-Qtr5'!$R$316</definedName>
    <definedName name="secondary_ind_4_nom" localSheetId="16">'Reference-Qtr6'!$R$316</definedName>
    <definedName name="secondary_ind_4_nom" localSheetId="17">'Reference-Qtr7'!$R$316</definedName>
    <definedName name="secondary_ind_4_nom" localSheetId="18">'Reference-Qtr8'!$R$316</definedName>
    <definedName name="secondary_ind_4_nom">'Reference-Qtr1'!$R$316</definedName>
    <definedName name="secondry_ind_1" localSheetId="12">'Reference-Qtr2'!$L$316</definedName>
    <definedName name="secondry_ind_1" localSheetId="13">'Reference-Qtr3'!$L$316</definedName>
    <definedName name="secondry_ind_1" localSheetId="14">'Reference-Qtr4'!$L$316</definedName>
    <definedName name="secondry_ind_1" localSheetId="15">'Reference-Qtr5'!$L$316</definedName>
    <definedName name="secondry_ind_1" localSheetId="16">'Reference-Qtr6'!$L$316</definedName>
    <definedName name="secondry_ind_1" localSheetId="17">'Reference-Qtr7'!$L$316</definedName>
    <definedName name="secondry_ind_1" localSheetId="18">'Reference-Qtr8'!$L$316</definedName>
    <definedName name="secondry_ind_1">'Reference-Qtr1'!$L$316</definedName>
    <definedName name="secondry_ind_1_denom" localSheetId="12">'Reference-Qtr2'!$M$316</definedName>
    <definedName name="secondry_ind_1_denom" localSheetId="13">'Reference-Qtr3'!$M$316</definedName>
    <definedName name="secondry_ind_1_denom" localSheetId="14">'Reference-Qtr4'!$M$316</definedName>
    <definedName name="secondry_ind_1_denom" localSheetId="15">'Reference-Qtr5'!$M$316</definedName>
    <definedName name="secondry_ind_1_denom" localSheetId="16">'Reference-Qtr6'!$M$316</definedName>
    <definedName name="secondry_ind_1_denom" localSheetId="17">'Reference-Qtr7'!$M$316</definedName>
    <definedName name="secondry_ind_1_denom" localSheetId="18">'Reference-Qtr8'!$M$316</definedName>
    <definedName name="secondry_ind_1_denom">'Reference-Qtr1'!$M$316</definedName>
    <definedName name="secondry_ind_1_denom_qtr1">'Reference-Qtr1'!$M$316</definedName>
    <definedName name="secondry_ind_1_denom_qtr2">'Reference-Qtr2'!$M$316</definedName>
    <definedName name="secondry_ind_1_denom_qtr3">'Reference-Qtr3'!$M$316</definedName>
    <definedName name="secondry_ind_1_denom_qtr4">'Reference-Qtr4'!$M$316</definedName>
    <definedName name="secondry_ind_1_denom_qtr5">'Reference-Qtr5'!$M$316</definedName>
    <definedName name="secondry_ind_1_denom_qtr6">'Reference-Qtr6'!$M$316</definedName>
    <definedName name="secondry_ind_1_denom_qtr7">'Reference-Qtr7'!$M$316</definedName>
    <definedName name="secondry_ind_1_denom_qtr8">'Reference-Qtr8'!$M$316</definedName>
    <definedName name="secondry_ind_1_nom" localSheetId="12">'Reference-Qtr2'!$L$316</definedName>
    <definedName name="secondry_ind_1_nom" localSheetId="13">'Reference-Qtr3'!$L$316</definedName>
    <definedName name="secondry_ind_1_nom" localSheetId="14">'Reference-Qtr4'!$L$316</definedName>
    <definedName name="secondry_ind_1_nom" localSheetId="15">'Reference-Qtr5'!$L$316</definedName>
    <definedName name="secondry_ind_1_nom" localSheetId="16">'Reference-Qtr6'!$L$316</definedName>
    <definedName name="secondry_ind_1_nom" localSheetId="17">'Reference-Qtr7'!$L$316</definedName>
    <definedName name="secondry_ind_1_nom" localSheetId="18">'Reference-Qtr8'!$L$316</definedName>
    <definedName name="secondry_ind_1_nom">'Reference-Qtr1'!$L$316</definedName>
    <definedName name="secondry_ind_1_nom_qtr1">'Reference-Qtr1'!$L$316</definedName>
    <definedName name="secondry_ind_1_nom_qtr2">'Reference-Qtr2'!$L$316</definedName>
    <definedName name="secondry_ind_1_nom_qtr3">'Reference-Qtr3'!$L$316</definedName>
    <definedName name="secondry_ind_1_nom_qtr4">'Reference-Qtr4'!$L$316</definedName>
    <definedName name="secondry_ind_1_nom_qtr5">'Reference-Qtr5'!$L$316</definedName>
    <definedName name="secondry_ind_1_nom_qtr6">'Reference-Qtr6'!$L$316</definedName>
    <definedName name="secondry_ind_1_nom_qtr7">'Reference-Qtr7'!$L$316</definedName>
    <definedName name="secondry_ind_1_nom_qtr8">'Reference-Qtr8'!$L$316</definedName>
    <definedName name="secondry_ind_1_qtr1">'Reference-Qtr1'!$L$316</definedName>
    <definedName name="secondry_ind_1_qtr2">'Reference-Qtr2'!$L$316</definedName>
    <definedName name="secondry_ind_1_qtr3">'Reference-Qtr3'!$L$316</definedName>
    <definedName name="secondry_ind_1_qtr4">'Reference-Qtr4'!$L$316</definedName>
    <definedName name="secondry_ind_1_qtr5">'Reference-Qtr5'!$L$316</definedName>
    <definedName name="secondry_ind_1_qtr6">'Reference-Qtr6'!$L$316</definedName>
    <definedName name="secondry_ind_1_qtr7">'Reference-Qtr7'!$L$316</definedName>
    <definedName name="secondry_ind_1_qtr8">'Reference-Qtr8'!$L$316</definedName>
    <definedName name="secondry_ind_2_denom" localSheetId="12">'Reference-Qtr2'!$O$316</definedName>
    <definedName name="secondry_ind_2_denom" localSheetId="13">'Reference-Qtr3'!$O$316</definedName>
    <definedName name="secondry_ind_2_denom" localSheetId="14">'Reference-Qtr4'!$O$316</definedName>
    <definedName name="secondry_ind_2_denom" localSheetId="15">'Reference-Qtr5'!$O$316</definedName>
    <definedName name="secondry_ind_2_denom" localSheetId="16">'Reference-Qtr6'!$O$316</definedName>
    <definedName name="secondry_ind_2_denom" localSheetId="17">'Reference-Qtr7'!$O$316</definedName>
    <definedName name="secondry_ind_2_denom" localSheetId="18">'Reference-Qtr8'!$O$316</definedName>
    <definedName name="secondry_ind_2_denom">'Reference-Qtr1'!$O$316</definedName>
    <definedName name="secondry_ind_2_denom_qtr1">'Reference-Qtr1'!$O$316</definedName>
    <definedName name="secondry_ind_2_denom_qtr2">'Reference-Qtr2'!$O$316</definedName>
    <definedName name="secondry_ind_2_denom_qtr3">'Reference-Qtr3'!$O$316</definedName>
    <definedName name="secondry_ind_2_denom_qtr4">'Reference-Qtr4'!$O$316</definedName>
    <definedName name="secondry_ind_2_denom_qtr5">'Reference-Qtr5'!$O$316</definedName>
    <definedName name="secondry_ind_2_denom_qtr6">'Reference-Qtr6'!$O$316</definedName>
    <definedName name="secondry_ind_2_denom_qtr7">'Reference-Qtr7'!$O$316</definedName>
    <definedName name="secondry_ind_2_denom_qtr8">'Reference-Qtr8'!$O$316</definedName>
    <definedName name="secondry_ind_2_nom" localSheetId="12">'Reference-Qtr2'!$N$316</definedName>
    <definedName name="secondry_ind_2_nom" localSheetId="13">'Reference-Qtr3'!$N$316</definedName>
    <definedName name="secondry_ind_2_nom" localSheetId="14">'Reference-Qtr4'!$N$316</definedName>
    <definedName name="secondry_ind_2_nom" localSheetId="15">'Reference-Qtr5'!$N$316</definedName>
    <definedName name="secondry_ind_2_nom" localSheetId="16">'Reference-Qtr6'!$N$316</definedName>
    <definedName name="secondry_ind_2_nom" localSheetId="17">'Reference-Qtr7'!$N$316</definedName>
    <definedName name="secondry_ind_2_nom" localSheetId="18">'Reference-Qtr8'!$N$316</definedName>
    <definedName name="secondry_ind_2_nom">'Reference-Qtr1'!$N$316</definedName>
    <definedName name="secondry_ind_2_nom_qtr1">'Reference-Qtr1'!$N$316</definedName>
    <definedName name="secondry_ind_2_nom_qtr2">'Reference-Qtr2'!$N$316</definedName>
    <definedName name="secondry_ind_2_nom_qtr3">'Reference-Qtr3'!$N$316</definedName>
    <definedName name="secondry_ind_2_nom_qtr4">'Reference-Qtr4'!$N$316</definedName>
    <definedName name="secondry_ind_2_nom_qtr5">'Reference-Qtr5'!$N$316</definedName>
    <definedName name="secondry_ind_2_nom_qtr6">'Reference-Qtr6'!$N$316</definedName>
    <definedName name="secondry_ind_2_nom_qtr7">'Reference-Qtr7'!$N$316</definedName>
    <definedName name="secondry_ind_2_nom_qtr8">'Reference-Qtr8'!$N$316</definedName>
    <definedName name="secondry_ind_3_denom" localSheetId="12">'Reference-Qtr2'!$Q$316</definedName>
    <definedName name="secondry_ind_3_denom" localSheetId="13">'Reference-Qtr3'!$Q$316</definedName>
    <definedName name="secondry_ind_3_denom" localSheetId="14">'Reference-Qtr4'!$Q$316</definedName>
    <definedName name="secondry_ind_3_denom" localSheetId="15">'Reference-Qtr5'!$Q$316</definedName>
    <definedName name="secondry_ind_3_denom" localSheetId="16">'Reference-Qtr6'!$Q$316</definedName>
    <definedName name="secondry_ind_3_denom" localSheetId="17">'Reference-Qtr7'!$Q$316</definedName>
    <definedName name="secondry_ind_3_denom" localSheetId="18">'Reference-Qtr8'!$Q$316</definedName>
    <definedName name="secondry_ind_3_denom">'Reference-Qtr1'!$Q$316</definedName>
    <definedName name="secondry_ind_3_denom_qtr1">'Reference-Qtr1'!$Q$316</definedName>
    <definedName name="secondry_ind_3_denom_qtr2">'Reference-Qtr2'!$Q$316</definedName>
    <definedName name="secondry_ind_3_denom_qtr3">'Reference-Qtr3'!$Q$316</definedName>
    <definedName name="secondry_ind_3_denom_qtr4">'Reference-Qtr4'!$Q$316</definedName>
    <definedName name="secondry_ind_3_denom_qtr5">'Reference-Qtr5'!$Q$316</definedName>
    <definedName name="secondry_ind_3_denom_qtr6">'Reference-Qtr6'!$Q$316</definedName>
    <definedName name="secondry_ind_3_denom_qtr7">'Reference-Qtr7'!$Q$316</definedName>
    <definedName name="secondry_ind_3_denom_qtr8">'Reference-Qtr8'!$Q$316</definedName>
    <definedName name="secondry_ind_3_nom" localSheetId="12">'Reference-Qtr2'!$P$316</definedName>
    <definedName name="secondry_ind_3_nom" localSheetId="13">'Reference-Qtr3'!$P$316</definedName>
    <definedName name="secondry_ind_3_nom" localSheetId="14">'Reference-Qtr4'!$P$316</definedName>
    <definedName name="secondry_ind_3_nom" localSheetId="15">'Reference-Qtr5'!$P$316</definedName>
    <definedName name="secondry_ind_3_nom" localSheetId="16">'Reference-Qtr6'!$P$316</definedName>
    <definedName name="secondry_ind_3_nom" localSheetId="17">'Reference-Qtr7'!$P$316</definedName>
    <definedName name="secondry_ind_3_nom" localSheetId="18">'Reference-Qtr8'!$P$316</definedName>
    <definedName name="secondry_ind_3_nom">'Reference-Qtr1'!$P$316</definedName>
    <definedName name="secondry_ind_3_nom_qtr1">'Reference-Qtr1'!$P$316</definedName>
    <definedName name="secondry_ind_3_nom_qtr2">'Reference-Qtr2'!$P$316</definedName>
    <definedName name="secondry_ind_3_nom_qtr3">'Reference-Qtr3'!$P$316</definedName>
    <definedName name="secondry_ind_3_nom_qtr4">'Reference-Qtr4'!$P$316</definedName>
    <definedName name="secondry_ind_3_nom_qtr5">'Reference-Qtr5'!$P$316</definedName>
    <definedName name="secondry_ind_3_nom_qtr6">'Reference-Qtr6'!$P$316</definedName>
    <definedName name="secondry_ind_3_nom_qtr7">'Reference-Qtr7'!$P$316</definedName>
    <definedName name="secondry_ind_3_nom_qtr8">'Reference-Qtr8'!$P$316</definedName>
    <definedName name="secondry_ind_4" localSheetId="12">'Reference-Qtr2'!$R$316</definedName>
    <definedName name="secondry_ind_4" localSheetId="13">'Reference-Qtr3'!$R$316</definedName>
    <definedName name="secondry_ind_4" localSheetId="14">'Reference-Qtr4'!$R$316</definedName>
    <definedName name="secondry_ind_4" localSheetId="15">'Reference-Qtr5'!$R$316</definedName>
    <definedName name="secondry_ind_4" localSheetId="16">'Reference-Qtr6'!$R$316</definedName>
    <definedName name="secondry_ind_4" localSheetId="17">'Reference-Qtr7'!$R$316</definedName>
    <definedName name="secondry_ind_4" localSheetId="18">'Reference-Qtr8'!$R$316</definedName>
    <definedName name="secondry_ind_4">'Reference-Qtr1'!$R$316</definedName>
    <definedName name="secondry_ind_5" localSheetId="12">'Reference-Qtr2'!$S$316</definedName>
    <definedName name="secondry_ind_5" localSheetId="13">'Reference-Qtr3'!$S$316</definedName>
    <definedName name="secondry_ind_5" localSheetId="14">'Reference-Qtr4'!$S$316</definedName>
    <definedName name="secondry_ind_5" localSheetId="15">'Reference-Qtr5'!$S$316</definedName>
    <definedName name="secondry_ind_5" localSheetId="16">'Reference-Qtr6'!$S$316</definedName>
    <definedName name="secondry_ind_5" localSheetId="17">'Reference-Qtr7'!$S$316</definedName>
    <definedName name="secondry_ind_5" localSheetId="18">'Reference-Qtr8'!$S$316</definedName>
    <definedName name="secondry_ind_5">'Reference-Qtr1'!$S$316</definedName>
    <definedName name="total_residents_audited" localSheetId="12">'Reference-Qtr2'!$E$11</definedName>
    <definedName name="total_residents_audited" localSheetId="13">'Reference-Qtr3'!$E$11</definedName>
    <definedName name="total_residents_audited" localSheetId="14">'Reference-Qtr4'!$E$11</definedName>
    <definedName name="total_residents_audited" localSheetId="15">'Reference-Qtr5'!$E$11</definedName>
    <definedName name="total_residents_audited" localSheetId="16">'Reference-Qtr6'!$E$11</definedName>
    <definedName name="total_residents_audited" localSheetId="17">'Reference-Qtr7'!$E$11</definedName>
    <definedName name="total_residents_audited" localSheetId="18">'Reference-Qtr8'!$E$11</definedName>
    <definedName name="total_residents_audited">'Reference-Qtr1'!$E$11</definedName>
    <definedName name="total_residents_audited_qtr1">'Reference-Qtr1'!$E$11</definedName>
    <definedName name="total_residents_audited_qtr2">'Reference-Qtr2'!$E$11</definedName>
    <definedName name="total_residents_audited_qtr3">'Reference-Qtr3'!$E$11</definedName>
    <definedName name="total_residents_audited_qtr4">'Reference-Qtr4'!$E$11</definedName>
    <definedName name="total_residents_audited_qtr5">'Reference-Qtr5'!$E$11</definedName>
    <definedName name="total_residents_audited_qtr6">'Reference-Qtr6'!$E$11</definedName>
    <definedName name="total_residents_audited_qtr7">'Reference-Qtr7'!$E$11</definedName>
    <definedName name="total_residents_audited_qtr8">'Reference-Qtr8'!$E$11</definedName>
    <definedName name="YesNo_List" localSheetId="12">'Reference-Qtr2'!$H$8:$H$9</definedName>
    <definedName name="YesNo_List" localSheetId="13">'Reference-Qtr3'!$H$8:$H$9</definedName>
    <definedName name="YesNo_List" localSheetId="14">'Reference-Qtr4'!$H$8:$H$9</definedName>
    <definedName name="YesNo_List" localSheetId="15">'Reference-Qtr5'!$H$8:$H$9</definedName>
    <definedName name="YesNo_List" localSheetId="16">'Reference-Qtr6'!$H$8:$H$9</definedName>
    <definedName name="YesNo_List" localSheetId="17">'Reference-Qtr7'!$H$8:$H$9</definedName>
    <definedName name="YesNo_List" localSheetId="18">'Reference-Qtr8'!$H$8:$H$9</definedName>
    <definedName name="YesNo_List">'Reference-Qtr1'!$H$8:$H$9</definedName>
    <definedName name="YesNoNA_List" localSheetId="12">'Reference-Qtr2'!$H$8:$H$10</definedName>
    <definedName name="YesNoNA_List" localSheetId="13">'Reference-Qtr3'!$H$8:$H$10</definedName>
    <definedName name="YesNoNA_List" localSheetId="14">'Reference-Qtr4'!$H$8:$H$10</definedName>
    <definedName name="YesNoNA_List" localSheetId="15">'Reference-Qtr5'!$H$8:$H$10</definedName>
    <definedName name="YesNoNA_List" localSheetId="16">'Reference-Qtr6'!$H$8:$H$10</definedName>
    <definedName name="YesNoNA_List" localSheetId="17">'Reference-Qtr7'!$H$8:$H$10</definedName>
    <definedName name="YesNoNA_List" localSheetId="18">'Reference-Qtr8'!$H$8:$H$10</definedName>
    <definedName name="YesNoNA_List">'Reference-Qtr1'!$H$8:$H$10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5" l="1"/>
  <c r="C7" i="2"/>
  <c r="C8" i="12"/>
  <c r="C8" i="11"/>
  <c r="C8" i="10"/>
  <c r="C8" i="9"/>
  <c r="C8" i="8"/>
  <c r="C8" i="7"/>
  <c r="C8" i="6"/>
  <c r="I216" i="19"/>
  <c r="I217" i="19"/>
  <c r="I218" i="19"/>
  <c r="I219" i="19"/>
  <c r="I220" i="19"/>
  <c r="I221" i="19"/>
  <c r="I222" i="19"/>
  <c r="I223" i="19"/>
  <c r="I224" i="19"/>
  <c r="I225" i="19"/>
  <c r="I226" i="19"/>
  <c r="I227" i="19"/>
  <c r="I228" i="19"/>
  <c r="I229" i="19"/>
  <c r="I230" i="19"/>
  <c r="I231" i="19"/>
  <c r="I232" i="19"/>
  <c r="I233" i="19"/>
  <c r="I234" i="19"/>
  <c r="I235" i="19"/>
  <c r="I236" i="19"/>
  <c r="I237" i="19"/>
  <c r="I238" i="19"/>
  <c r="I239" i="19"/>
  <c r="I240" i="19"/>
  <c r="I241" i="19"/>
  <c r="I242" i="19"/>
  <c r="I243" i="19"/>
  <c r="I244" i="19"/>
  <c r="I245" i="19"/>
  <c r="I246" i="19"/>
  <c r="I247" i="19"/>
  <c r="I248" i="19"/>
  <c r="I249" i="19"/>
  <c r="I250" i="19"/>
  <c r="I251" i="19"/>
  <c r="I252" i="19"/>
  <c r="I253" i="19"/>
  <c r="I254" i="19"/>
  <c r="I255" i="19"/>
  <c r="I256" i="19"/>
  <c r="I257" i="19"/>
  <c r="I258" i="19"/>
  <c r="I259" i="19"/>
  <c r="I260" i="19"/>
  <c r="I261" i="19"/>
  <c r="I262" i="19"/>
  <c r="I263" i="19"/>
  <c r="I264" i="19"/>
  <c r="I265" i="19"/>
  <c r="I266" i="19"/>
  <c r="I267" i="19"/>
  <c r="I268" i="19"/>
  <c r="I269" i="19"/>
  <c r="I270" i="19"/>
  <c r="I271" i="19"/>
  <c r="I272" i="19"/>
  <c r="I273" i="19"/>
  <c r="I274" i="19"/>
  <c r="I275" i="19"/>
  <c r="I276" i="19"/>
  <c r="I277" i="19"/>
  <c r="I278" i="19"/>
  <c r="I279" i="19"/>
  <c r="I280" i="19"/>
  <c r="I281" i="19"/>
  <c r="I282" i="19"/>
  <c r="I283" i="19"/>
  <c r="I284" i="19"/>
  <c r="I285" i="19"/>
  <c r="I286" i="19"/>
  <c r="I287" i="19"/>
  <c r="I288" i="19"/>
  <c r="I289" i="19"/>
  <c r="I290" i="19"/>
  <c r="I291" i="19"/>
  <c r="I292" i="19"/>
  <c r="I293" i="19"/>
  <c r="I294" i="19"/>
  <c r="I295" i="19"/>
  <c r="I296" i="19"/>
  <c r="I297" i="19"/>
  <c r="I298" i="19"/>
  <c r="I299" i="19"/>
  <c r="I300" i="19"/>
  <c r="I301" i="19"/>
  <c r="I302" i="19"/>
  <c r="I303" i="19"/>
  <c r="I304" i="19"/>
  <c r="I305" i="19"/>
  <c r="I306" i="19"/>
  <c r="I307" i="19"/>
  <c r="I308" i="19"/>
  <c r="I309" i="19"/>
  <c r="I310" i="19"/>
  <c r="I311" i="19"/>
  <c r="I312" i="19"/>
  <c r="I313" i="19"/>
  <c r="I314" i="19"/>
  <c r="I315" i="19"/>
  <c r="I216" i="18"/>
  <c r="I217" i="18"/>
  <c r="I218" i="18"/>
  <c r="I219" i="18"/>
  <c r="I220" i="18"/>
  <c r="I221" i="18"/>
  <c r="I222" i="18"/>
  <c r="I223" i="18"/>
  <c r="I224" i="18"/>
  <c r="I225" i="18"/>
  <c r="I226" i="18"/>
  <c r="I227" i="18"/>
  <c r="I228" i="18"/>
  <c r="I229" i="18"/>
  <c r="I230" i="18"/>
  <c r="I231" i="18"/>
  <c r="I232" i="18"/>
  <c r="I233" i="18"/>
  <c r="I234" i="18"/>
  <c r="I235" i="18"/>
  <c r="I236" i="18"/>
  <c r="I237" i="18"/>
  <c r="I238" i="18"/>
  <c r="I239" i="18"/>
  <c r="I240" i="18"/>
  <c r="I241" i="18"/>
  <c r="I242" i="18"/>
  <c r="I243" i="18"/>
  <c r="I244" i="18"/>
  <c r="I245" i="18"/>
  <c r="I246" i="18"/>
  <c r="I247" i="18"/>
  <c r="I248" i="18"/>
  <c r="I249" i="18"/>
  <c r="I250" i="18"/>
  <c r="I251" i="18"/>
  <c r="I252" i="18"/>
  <c r="I253" i="18"/>
  <c r="I254" i="18"/>
  <c r="I255" i="18"/>
  <c r="I256" i="18"/>
  <c r="I257" i="18"/>
  <c r="I258" i="18"/>
  <c r="I259" i="18"/>
  <c r="I260" i="18"/>
  <c r="I261" i="18"/>
  <c r="I262" i="18"/>
  <c r="I263" i="18"/>
  <c r="I264" i="18"/>
  <c r="I265" i="18"/>
  <c r="I266" i="18"/>
  <c r="I267" i="18"/>
  <c r="I268" i="18"/>
  <c r="I269" i="18"/>
  <c r="I270" i="18"/>
  <c r="I271" i="18"/>
  <c r="I272" i="18"/>
  <c r="I273" i="18"/>
  <c r="I274" i="18"/>
  <c r="I275" i="18"/>
  <c r="I276" i="18"/>
  <c r="I277" i="18"/>
  <c r="I278" i="18"/>
  <c r="I279" i="18"/>
  <c r="I280" i="18"/>
  <c r="I281" i="18"/>
  <c r="I282" i="18"/>
  <c r="I283" i="18"/>
  <c r="I284" i="18"/>
  <c r="I285" i="18"/>
  <c r="I286" i="18"/>
  <c r="I287" i="18"/>
  <c r="I288" i="18"/>
  <c r="I289" i="18"/>
  <c r="I290" i="18"/>
  <c r="I291" i="18"/>
  <c r="I292" i="18"/>
  <c r="I293" i="18"/>
  <c r="I294" i="18"/>
  <c r="I295" i="18"/>
  <c r="I296" i="18"/>
  <c r="I297" i="18"/>
  <c r="I298" i="18"/>
  <c r="I299" i="18"/>
  <c r="I300" i="18"/>
  <c r="I301" i="18"/>
  <c r="I302" i="18"/>
  <c r="I303" i="18"/>
  <c r="I304" i="18"/>
  <c r="I305" i="18"/>
  <c r="I306" i="18"/>
  <c r="I307" i="18"/>
  <c r="I308" i="18"/>
  <c r="I309" i="18"/>
  <c r="I310" i="18"/>
  <c r="I311" i="18"/>
  <c r="I312" i="18"/>
  <c r="I313" i="18"/>
  <c r="I314" i="18"/>
  <c r="I315" i="18"/>
  <c r="I216" i="17"/>
  <c r="I217" i="17"/>
  <c r="I218" i="17"/>
  <c r="I219" i="17"/>
  <c r="I220" i="17"/>
  <c r="I221" i="17"/>
  <c r="I222" i="17"/>
  <c r="I223" i="17"/>
  <c r="I224" i="17"/>
  <c r="I225" i="17"/>
  <c r="I226" i="17"/>
  <c r="I227" i="17"/>
  <c r="I228" i="17"/>
  <c r="I229" i="17"/>
  <c r="I230" i="17"/>
  <c r="I231" i="17"/>
  <c r="I232" i="17"/>
  <c r="I233" i="17"/>
  <c r="I234" i="17"/>
  <c r="I235" i="17"/>
  <c r="I236" i="17"/>
  <c r="I237" i="17"/>
  <c r="I238" i="17"/>
  <c r="I239" i="17"/>
  <c r="I240" i="17"/>
  <c r="I241" i="17"/>
  <c r="I242" i="17"/>
  <c r="I243" i="17"/>
  <c r="I244" i="17"/>
  <c r="I245" i="17"/>
  <c r="I246" i="17"/>
  <c r="I247" i="17"/>
  <c r="I248" i="17"/>
  <c r="I249" i="17"/>
  <c r="I250" i="17"/>
  <c r="I251" i="17"/>
  <c r="I252" i="17"/>
  <c r="I253" i="17"/>
  <c r="I254" i="17"/>
  <c r="I255" i="17"/>
  <c r="I256" i="17"/>
  <c r="I257" i="17"/>
  <c r="I258" i="17"/>
  <c r="I259" i="17"/>
  <c r="I260" i="17"/>
  <c r="I261" i="17"/>
  <c r="I262" i="17"/>
  <c r="I263" i="17"/>
  <c r="I264" i="17"/>
  <c r="I265" i="17"/>
  <c r="I266" i="17"/>
  <c r="I267" i="17"/>
  <c r="I268" i="17"/>
  <c r="I269" i="17"/>
  <c r="I270" i="17"/>
  <c r="I271" i="17"/>
  <c r="I272" i="17"/>
  <c r="I273" i="17"/>
  <c r="I274" i="17"/>
  <c r="I275" i="17"/>
  <c r="I276" i="17"/>
  <c r="I277" i="17"/>
  <c r="I278" i="17"/>
  <c r="I279" i="17"/>
  <c r="I280" i="17"/>
  <c r="I281" i="17"/>
  <c r="I282" i="17"/>
  <c r="I283" i="17"/>
  <c r="I284" i="17"/>
  <c r="I285" i="17"/>
  <c r="I286" i="17"/>
  <c r="I287" i="17"/>
  <c r="I288" i="17"/>
  <c r="I289" i="17"/>
  <c r="I290" i="17"/>
  <c r="I291" i="17"/>
  <c r="I292" i="17"/>
  <c r="I293" i="17"/>
  <c r="I294" i="17"/>
  <c r="I295" i="17"/>
  <c r="I296" i="17"/>
  <c r="I297" i="17"/>
  <c r="I298" i="17"/>
  <c r="I299" i="17"/>
  <c r="I300" i="17"/>
  <c r="I301" i="17"/>
  <c r="I302" i="17"/>
  <c r="I303" i="17"/>
  <c r="I304" i="17"/>
  <c r="I305" i="17"/>
  <c r="I306" i="17"/>
  <c r="I307" i="17"/>
  <c r="I308" i="17"/>
  <c r="I309" i="17"/>
  <c r="I310" i="17"/>
  <c r="I311" i="17"/>
  <c r="I312" i="17"/>
  <c r="I313" i="17"/>
  <c r="I314" i="17"/>
  <c r="I315" i="17"/>
  <c r="I216" i="16"/>
  <c r="I217" i="16"/>
  <c r="I218" i="16"/>
  <c r="I219" i="16"/>
  <c r="I220" i="16"/>
  <c r="I221" i="16"/>
  <c r="I222" i="16"/>
  <c r="I223" i="16"/>
  <c r="I224" i="16"/>
  <c r="I225" i="16"/>
  <c r="I226" i="16"/>
  <c r="I227" i="16"/>
  <c r="I228" i="16"/>
  <c r="I229" i="16"/>
  <c r="I230" i="16"/>
  <c r="I231" i="16"/>
  <c r="I232" i="16"/>
  <c r="I233" i="16"/>
  <c r="I234" i="16"/>
  <c r="I235" i="16"/>
  <c r="I236" i="16"/>
  <c r="I237" i="16"/>
  <c r="I238" i="16"/>
  <c r="I239" i="16"/>
  <c r="I240" i="16"/>
  <c r="I241" i="16"/>
  <c r="I242" i="16"/>
  <c r="I243" i="16"/>
  <c r="I244" i="16"/>
  <c r="I245" i="16"/>
  <c r="I246" i="16"/>
  <c r="I247" i="16"/>
  <c r="I248" i="16"/>
  <c r="I249" i="16"/>
  <c r="I250" i="16"/>
  <c r="I251" i="16"/>
  <c r="I252" i="16"/>
  <c r="I253" i="16"/>
  <c r="I254" i="16"/>
  <c r="I255" i="16"/>
  <c r="I256" i="16"/>
  <c r="I257" i="16"/>
  <c r="I258" i="16"/>
  <c r="I259" i="16"/>
  <c r="I260" i="16"/>
  <c r="I261" i="16"/>
  <c r="I262" i="16"/>
  <c r="I263" i="16"/>
  <c r="I264" i="16"/>
  <c r="I265" i="16"/>
  <c r="I266" i="16"/>
  <c r="I267" i="16"/>
  <c r="I268" i="16"/>
  <c r="I269" i="16"/>
  <c r="I270" i="16"/>
  <c r="I271" i="16"/>
  <c r="I272" i="16"/>
  <c r="I273" i="16"/>
  <c r="I274" i="16"/>
  <c r="I275" i="16"/>
  <c r="I276" i="16"/>
  <c r="I277" i="16"/>
  <c r="I278" i="16"/>
  <c r="I279" i="16"/>
  <c r="I280" i="16"/>
  <c r="I281" i="16"/>
  <c r="I282" i="16"/>
  <c r="I283" i="16"/>
  <c r="I284" i="16"/>
  <c r="I285" i="16"/>
  <c r="I286" i="16"/>
  <c r="I287" i="16"/>
  <c r="I288" i="16"/>
  <c r="I289" i="16"/>
  <c r="I290" i="16"/>
  <c r="I291" i="16"/>
  <c r="I292" i="16"/>
  <c r="I293" i="16"/>
  <c r="I294" i="16"/>
  <c r="I295" i="16"/>
  <c r="I296" i="16"/>
  <c r="I297" i="16"/>
  <c r="I298" i="16"/>
  <c r="I299" i="16"/>
  <c r="I300" i="16"/>
  <c r="I301" i="16"/>
  <c r="I302" i="16"/>
  <c r="I303" i="16"/>
  <c r="I304" i="16"/>
  <c r="I305" i="16"/>
  <c r="I306" i="16"/>
  <c r="I307" i="16"/>
  <c r="I308" i="16"/>
  <c r="I309" i="16"/>
  <c r="I310" i="16"/>
  <c r="I311" i="16"/>
  <c r="I312" i="16"/>
  <c r="I313" i="16"/>
  <c r="I314" i="16"/>
  <c r="I315" i="16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206" i="14"/>
  <c r="I207" i="14"/>
  <c r="I208" i="14"/>
  <c r="I209" i="14"/>
  <c r="I210" i="14"/>
  <c r="I211" i="14"/>
  <c r="I212" i="14"/>
  <c r="I213" i="14"/>
  <c r="I214" i="14"/>
  <c r="I215" i="14"/>
  <c r="I216" i="14"/>
  <c r="I217" i="14"/>
  <c r="I218" i="14"/>
  <c r="I219" i="14"/>
  <c r="I220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6" i="14"/>
  <c r="I267" i="14"/>
  <c r="I268" i="14"/>
  <c r="I269" i="14"/>
  <c r="I270" i="14"/>
  <c r="I271" i="14"/>
  <c r="I272" i="14"/>
  <c r="I273" i="14"/>
  <c r="I274" i="14"/>
  <c r="I275" i="14"/>
  <c r="I276" i="14"/>
  <c r="I277" i="14"/>
  <c r="I278" i="14"/>
  <c r="I279" i="14"/>
  <c r="I280" i="14"/>
  <c r="I281" i="14"/>
  <c r="I282" i="14"/>
  <c r="I283" i="14"/>
  <c r="I284" i="14"/>
  <c r="I285" i="14"/>
  <c r="I286" i="14"/>
  <c r="I287" i="14"/>
  <c r="I288" i="14"/>
  <c r="I289" i="14"/>
  <c r="I290" i="14"/>
  <c r="I291" i="14"/>
  <c r="I292" i="14"/>
  <c r="I293" i="14"/>
  <c r="I294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7" i="14"/>
  <c r="I308" i="14"/>
  <c r="I309" i="14"/>
  <c r="I310" i="14"/>
  <c r="I311" i="14"/>
  <c r="I312" i="14"/>
  <c r="I313" i="14"/>
  <c r="I314" i="14"/>
  <c r="I315" i="14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R214" i="12"/>
  <c r="S214" i="12"/>
  <c r="R215" i="12"/>
  <c r="F217" i="19" s="1"/>
  <c r="S215" i="12"/>
  <c r="R216" i="12"/>
  <c r="C218" i="19" s="1"/>
  <c r="S216" i="12"/>
  <c r="R217" i="12"/>
  <c r="S217" i="12"/>
  <c r="R218" i="12"/>
  <c r="E220" i="19" s="1"/>
  <c r="S218" i="12"/>
  <c r="R219" i="12"/>
  <c r="E221" i="19" s="1"/>
  <c r="S219" i="12"/>
  <c r="R220" i="12"/>
  <c r="F222" i="19" s="1"/>
  <c r="S220" i="12"/>
  <c r="R221" i="12"/>
  <c r="E223" i="19" s="1"/>
  <c r="S221" i="12"/>
  <c r="R222" i="12"/>
  <c r="E224" i="19" s="1"/>
  <c r="S222" i="12"/>
  <c r="R223" i="12"/>
  <c r="E225" i="19" s="1"/>
  <c r="S223" i="12"/>
  <c r="R224" i="12"/>
  <c r="H226" i="19" s="1"/>
  <c r="S224" i="12"/>
  <c r="R225" i="12"/>
  <c r="H227" i="19" s="1"/>
  <c r="S225" i="12"/>
  <c r="R226" i="12"/>
  <c r="C228" i="19" s="1"/>
  <c r="D228" i="19" s="1"/>
  <c r="S226" i="12"/>
  <c r="R227" i="12"/>
  <c r="C229" i="19" s="1"/>
  <c r="S227" i="12"/>
  <c r="R228" i="12"/>
  <c r="H230" i="19" s="1"/>
  <c r="S228" i="12"/>
  <c r="R229" i="12"/>
  <c r="H231" i="19" s="1"/>
  <c r="S229" i="12"/>
  <c r="R230" i="12"/>
  <c r="E232" i="19" s="1"/>
  <c r="S230" i="12"/>
  <c r="R231" i="12"/>
  <c r="C233" i="19" s="1"/>
  <c r="D233" i="19" s="1"/>
  <c r="S231" i="12"/>
  <c r="R232" i="12"/>
  <c r="F234" i="19" s="1"/>
  <c r="S232" i="12"/>
  <c r="R233" i="12"/>
  <c r="F235" i="19" s="1"/>
  <c r="S233" i="12"/>
  <c r="R234" i="12"/>
  <c r="C236" i="19" s="1"/>
  <c r="D236" i="19" s="1"/>
  <c r="S234" i="12"/>
  <c r="R235" i="12"/>
  <c r="E237" i="19" s="1"/>
  <c r="S235" i="12"/>
  <c r="R236" i="12"/>
  <c r="H238" i="19" s="1"/>
  <c r="S236" i="12"/>
  <c r="R237" i="12"/>
  <c r="H239" i="19" s="1"/>
  <c r="S237" i="12"/>
  <c r="R238" i="12"/>
  <c r="C240" i="19" s="1"/>
  <c r="D240" i="19" s="1"/>
  <c r="S238" i="12"/>
  <c r="R239" i="12"/>
  <c r="S239" i="12"/>
  <c r="R240" i="12"/>
  <c r="C242" i="19" s="1"/>
  <c r="D242" i="19" s="1"/>
  <c r="S240" i="12"/>
  <c r="R241" i="12"/>
  <c r="C243" i="19" s="1"/>
  <c r="S241" i="12"/>
  <c r="R242" i="12"/>
  <c r="S242" i="12"/>
  <c r="R243" i="12"/>
  <c r="F245" i="19" s="1"/>
  <c r="S243" i="12"/>
  <c r="R244" i="12"/>
  <c r="E246" i="19" s="1"/>
  <c r="S244" i="12"/>
  <c r="R245" i="12"/>
  <c r="H247" i="19" s="1"/>
  <c r="S245" i="12"/>
  <c r="R246" i="12"/>
  <c r="E248" i="19" s="1"/>
  <c r="S246" i="12"/>
  <c r="R247" i="12"/>
  <c r="E249" i="19" s="1"/>
  <c r="S247" i="12"/>
  <c r="R248" i="12"/>
  <c r="F250" i="19" s="1"/>
  <c r="S248" i="12"/>
  <c r="R249" i="12"/>
  <c r="E251" i="19" s="1"/>
  <c r="S249" i="12"/>
  <c r="R250" i="12"/>
  <c r="E252" i="19" s="1"/>
  <c r="S250" i="12"/>
  <c r="R251" i="12"/>
  <c r="E253" i="19" s="1"/>
  <c r="S251" i="12"/>
  <c r="R252" i="12"/>
  <c r="C254" i="19" s="1"/>
  <c r="S252" i="12"/>
  <c r="R253" i="12"/>
  <c r="C255" i="19" s="1"/>
  <c r="D255" i="19" s="1"/>
  <c r="S253" i="12"/>
  <c r="R254" i="12"/>
  <c r="C256" i="19" s="1"/>
  <c r="D256" i="19" s="1"/>
  <c r="S254" i="12"/>
  <c r="R255" i="12"/>
  <c r="C257" i="19" s="1"/>
  <c r="D257" i="19" s="1"/>
  <c r="S255" i="12"/>
  <c r="R256" i="12"/>
  <c r="S256" i="12"/>
  <c r="R257" i="12"/>
  <c r="E259" i="19" s="1"/>
  <c r="S257" i="12"/>
  <c r="R258" i="12"/>
  <c r="E260" i="19" s="1"/>
  <c r="S258" i="12"/>
  <c r="R259" i="12"/>
  <c r="C261" i="19" s="1"/>
  <c r="D261" i="19" s="1"/>
  <c r="S259" i="12"/>
  <c r="R260" i="12"/>
  <c r="F262" i="19" s="1"/>
  <c r="S260" i="12"/>
  <c r="R261" i="12"/>
  <c r="F263" i="19" s="1"/>
  <c r="S261" i="12"/>
  <c r="R262" i="12"/>
  <c r="C264" i="19" s="1"/>
  <c r="D264" i="19" s="1"/>
  <c r="S262" i="12"/>
  <c r="R263" i="12"/>
  <c r="E265" i="19" s="1"/>
  <c r="S263" i="12"/>
  <c r="R264" i="12"/>
  <c r="E266" i="19" s="1"/>
  <c r="S264" i="12"/>
  <c r="R265" i="12"/>
  <c r="H267" i="19" s="1"/>
  <c r="S265" i="12"/>
  <c r="R266" i="12"/>
  <c r="C268" i="19" s="1"/>
  <c r="D268" i="19" s="1"/>
  <c r="S266" i="12"/>
  <c r="R267" i="12"/>
  <c r="S267" i="12"/>
  <c r="R268" i="12"/>
  <c r="C270" i="19" s="1"/>
  <c r="D270" i="19" s="1"/>
  <c r="S268" i="12"/>
  <c r="R269" i="12"/>
  <c r="S269" i="12"/>
  <c r="R270" i="12"/>
  <c r="S270" i="12"/>
  <c r="R271" i="12"/>
  <c r="S271" i="12"/>
  <c r="R272" i="12"/>
  <c r="C274" i="19" s="1"/>
  <c r="S272" i="12"/>
  <c r="R273" i="12"/>
  <c r="S273" i="12"/>
  <c r="R274" i="12"/>
  <c r="C276" i="19" s="1"/>
  <c r="D276" i="19" s="1"/>
  <c r="S274" i="12"/>
  <c r="R275" i="12"/>
  <c r="C277" i="19" s="1"/>
  <c r="S275" i="12"/>
  <c r="R276" i="12"/>
  <c r="F278" i="19" s="1"/>
  <c r="S276" i="12"/>
  <c r="R277" i="12"/>
  <c r="E279" i="19" s="1"/>
  <c r="S277" i="12"/>
  <c r="R278" i="12"/>
  <c r="E280" i="19" s="1"/>
  <c r="S278" i="12"/>
  <c r="R279" i="12"/>
  <c r="E281" i="19" s="1"/>
  <c r="S279" i="12"/>
  <c r="R280" i="12"/>
  <c r="E282" i="19" s="1"/>
  <c r="S280" i="12"/>
  <c r="R281" i="12"/>
  <c r="H283" i="19" s="1"/>
  <c r="S281" i="12"/>
  <c r="R282" i="12"/>
  <c r="C284" i="19" s="1"/>
  <c r="D284" i="19" s="1"/>
  <c r="S282" i="12"/>
  <c r="R283" i="12"/>
  <c r="C285" i="19" s="1"/>
  <c r="D285" i="19" s="1"/>
  <c r="S283" i="12"/>
  <c r="R284" i="12"/>
  <c r="H286" i="19" s="1"/>
  <c r="S284" i="12"/>
  <c r="R285" i="12"/>
  <c r="H287" i="19" s="1"/>
  <c r="S285" i="12"/>
  <c r="R286" i="12"/>
  <c r="E288" i="19" s="1"/>
  <c r="S286" i="12"/>
  <c r="R287" i="12"/>
  <c r="C289" i="19" s="1"/>
  <c r="D289" i="19" s="1"/>
  <c r="S287" i="12"/>
  <c r="R288" i="12"/>
  <c r="F290" i="19" s="1"/>
  <c r="S288" i="12"/>
  <c r="R289" i="12"/>
  <c r="F291" i="19" s="1"/>
  <c r="S289" i="12"/>
  <c r="R290" i="12"/>
  <c r="C292" i="19" s="1"/>
  <c r="D292" i="19" s="1"/>
  <c r="S290" i="12"/>
  <c r="R291" i="12"/>
  <c r="E293" i="19" s="1"/>
  <c r="S291" i="12"/>
  <c r="R292" i="12"/>
  <c r="E294" i="19" s="1"/>
  <c r="S292" i="12"/>
  <c r="R293" i="12"/>
  <c r="H295" i="19" s="1"/>
  <c r="S293" i="12"/>
  <c r="R294" i="12"/>
  <c r="C296" i="19" s="1"/>
  <c r="S294" i="12"/>
  <c r="R295" i="12"/>
  <c r="S295" i="12"/>
  <c r="R296" i="12"/>
  <c r="C298" i="19" s="1"/>
  <c r="D298" i="19" s="1"/>
  <c r="S296" i="12"/>
  <c r="R297" i="12"/>
  <c r="C299" i="19" s="1"/>
  <c r="S297" i="12"/>
  <c r="R298" i="12"/>
  <c r="S298" i="12"/>
  <c r="R299" i="12"/>
  <c r="F301" i="19" s="1"/>
  <c r="S299" i="12"/>
  <c r="R300" i="12"/>
  <c r="C302" i="19" s="1"/>
  <c r="D302" i="19" s="1"/>
  <c r="S300" i="12"/>
  <c r="R301" i="12"/>
  <c r="H303" i="19" s="1"/>
  <c r="S301" i="12"/>
  <c r="R302" i="12"/>
  <c r="E304" i="19" s="1"/>
  <c r="S302" i="12"/>
  <c r="R303" i="12"/>
  <c r="C305" i="19" s="1"/>
  <c r="D305" i="19" s="1"/>
  <c r="S303" i="12"/>
  <c r="R304" i="12"/>
  <c r="C306" i="19" s="1"/>
  <c r="D306" i="19" s="1"/>
  <c r="S304" i="12"/>
  <c r="R305" i="12"/>
  <c r="E307" i="19" s="1"/>
  <c r="S305" i="12"/>
  <c r="R306" i="12"/>
  <c r="E308" i="19" s="1"/>
  <c r="S306" i="12"/>
  <c r="R307" i="12"/>
  <c r="C309" i="19" s="1"/>
  <c r="D309" i="19" s="1"/>
  <c r="S307" i="12"/>
  <c r="R308" i="12"/>
  <c r="H310" i="19" s="1"/>
  <c r="S308" i="12"/>
  <c r="R309" i="12"/>
  <c r="H311" i="19" s="1"/>
  <c r="S309" i="12"/>
  <c r="R310" i="12"/>
  <c r="E312" i="19" s="1"/>
  <c r="S310" i="12"/>
  <c r="R311" i="12"/>
  <c r="C313" i="19" s="1"/>
  <c r="D313" i="19" s="1"/>
  <c r="S311" i="12"/>
  <c r="R312" i="12"/>
  <c r="S312" i="12"/>
  <c r="R313" i="12"/>
  <c r="E315" i="19" s="1"/>
  <c r="S313" i="12"/>
  <c r="R214" i="11"/>
  <c r="S214" i="11"/>
  <c r="R215" i="11"/>
  <c r="C217" i="18" s="1"/>
  <c r="D217" i="18" s="1"/>
  <c r="S215" i="11"/>
  <c r="R216" i="11"/>
  <c r="C218" i="18" s="1"/>
  <c r="D218" i="18" s="1"/>
  <c r="S216" i="11"/>
  <c r="R217" i="11"/>
  <c r="C219" i="18" s="1"/>
  <c r="S217" i="11"/>
  <c r="R218" i="11"/>
  <c r="S218" i="11"/>
  <c r="R219" i="11"/>
  <c r="F221" i="18" s="1"/>
  <c r="S219" i="11"/>
  <c r="R220" i="11"/>
  <c r="C222" i="18" s="1"/>
  <c r="S220" i="11"/>
  <c r="R221" i="11"/>
  <c r="E223" i="18" s="1"/>
  <c r="S221" i="11"/>
  <c r="R222" i="11"/>
  <c r="E224" i="18" s="1"/>
  <c r="S222" i="11"/>
  <c r="R223" i="11"/>
  <c r="E225" i="18" s="1"/>
  <c r="S223" i="11"/>
  <c r="R224" i="11"/>
  <c r="E226" i="18" s="1"/>
  <c r="S224" i="11"/>
  <c r="R225" i="11"/>
  <c r="E227" i="18" s="1"/>
  <c r="S225" i="11"/>
  <c r="R226" i="11"/>
  <c r="F228" i="18" s="1"/>
  <c r="S226" i="11"/>
  <c r="R227" i="11"/>
  <c r="F229" i="18" s="1"/>
  <c r="S227" i="11"/>
  <c r="R228" i="11"/>
  <c r="S228" i="11"/>
  <c r="R229" i="11"/>
  <c r="C231" i="18" s="1"/>
  <c r="D231" i="18" s="1"/>
  <c r="S229" i="11"/>
  <c r="R230" i="11"/>
  <c r="E232" i="18" s="1"/>
  <c r="S230" i="11"/>
  <c r="R231" i="11"/>
  <c r="E233" i="18" s="1"/>
  <c r="S231" i="11"/>
  <c r="R232" i="11"/>
  <c r="S232" i="11"/>
  <c r="R233" i="11"/>
  <c r="S233" i="11"/>
  <c r="R234" i="11"/>
  <c r="C236" i="18" s="1"/>
  <c r="S234" i="11"/>
  <c r="R235" i="11"/>
  <c r="H237" i="18" s="1"/>
  <c r="S235" i="11"/>
  <c r="R236" i="11"/>
  <c r="E238" i="18" s="1"/>
  <c r="S236" i="11"/>
  <c r="R237" i="11"/>
  <c r="E239" i="18" s="1"/>
  <c r="S237" i="11"/>
  <c r="R238" i="11"/>
  <c r="F240" i="18" s="1"/>
  <c r="S238" i="11"/>
  <c r="R239" i="11"/>
  <c r="C241" i="18" s="1"/>
  <c r="S239" i="11"/>
  <c r="R240" i="11"/>
  <c r="E242" i="18" s="1"/>
  <c r="S240" i="11"/>
  <c r="R241" i="11"/>
  <c r="C243" i="18" s="1"/>
  <c r="S241" i="11"/>
  <c r="R242" i="11"/>
  <c r="S242" i="11"/>
  <c r="R243" i="11"/>
  <c r="C245" i="18" s="1"/>
  <c r="D245" i="18" s="1"/>
  <c r="S243" i="11"/>
  <c r="R244" i="11"/>
  <c r="H246" i="18" s="1"/>
  <c r="S244" i="11"/>
  <c r="R245" i="11"/>
  <c r="C247" i="18" s="1"/>
  <c r="D247" i="18" s="1"/>
  <c r="S245" i="11"/>
  <c r="R246" i="11"/>
  <c r="S246" i="11"/>
  <c r="R247" i="11"/>
  <c r="H249" i="18" s="1"/>
  <c r="S247" i="11"/>
  <c r="R248" i="11"/>
  <c r="C250" i="18" s="1"/>
  <c r="D250" i="18" s="1"/>
  <c r="S248" i="11"/>
  <c r="R249" i="11"/>
  <c r="E251" i="18" s="1"/>
  <c r="S249" i="11"/>
  <c r="R250" i="11"/>
  <c r="E252" i="18" s="1"/>
  <c r="S250" i="11"/>
  <c r="R251" i="11"/>
  <c r="E253" i="18" s="1"/>
  <c r="S251" i="11"/>
  <c r="R252" i="11"/>
  <c r="E254" i="18" s="1"/>
  <c r="S252" i="11"/>
  <c r="R253" i="11"/>
  <c r="E255" i="18" s="1"/>
  <c r="S253" i="11"/>
  <c r="R254" i="11"/>
  <c r="F256" i="18" s="1"/>
  <c r="S254" i="11"/>
  <c r="R255" i="11"/>
  <c r="F257" i="18" s="1"/>
  <c r="S255" i="11"/>
  <c r="R256" i="11"/>
  <c r="S256" i="11"/>
  <c r="R257" i="11"/>
  <c r="C259" i="18" s="1"/>
  <c r="D259" i="18" s="1"/>
  <c r="S257" i="11"/>
  <c r="R258" i="11"/>
  <c r="E260" i="18" s="1"/>
  <c r="S258" i="11"/>
  <c r="R259" i="11"/>
  <c r="E261" i="18" s="1"/>
  <c r="S259" i="11"/>
  <c r="R260" i="11"/>
  <c r="S260" i="11"/>
  <c r="R261" i="11"/>
  <c r="S261" i="11"/>
  <c r="R262" i="11"/>
  <c r="S262" i="11"/>
  <c r="R263" i="11"/>
  <c r="H265" i="18" s="1"/>
  <c r="S263" i="11"/>
  <c r="R264" i="11"/>
  <c r="E266" i="18" s="1"/>
  <c r="S264" i="11"/>
  <c r="R265" i="11"/>
  <c r="E267" i="18" s="1"/>
  <c r="S265" i="11"/>
  <c r="R266" i="11"/>
  <c r="E268" i="18" s="1"/>
  <c r="S266" i="11"/>
  <c r="R267" i="11"/>
  <c r="E269" i="18" s="1"/>
  <c r="S267" i="11"/>
  <c r="R268" i="11"/>
  <c r="E270" i="18" s="1"/>
  <c r="S268" i="11"/>
  <c r="R269" i="11"/>
  <c r="C271" i="18" s="1"/>
  <c r="S269" i="11"/>
  <c r="R270" i="11"/>
  <c r="S270" i="11"/>
  <c r="R271" i="11"/>
  <c r="C273" i="18" s="1"/>
  <c r="D273" i="18" s="1"/>
  <c r="S271" i="11"/>
  <c r="R272" i="11"/>
  <c r="E274" i="18" s="1"/>
  <c r="S272" i="11"/>
  <c r="R273" i="11"/>
  <c r="C275" i="18" s="1"/>
  <c r="D275" i="18" s="1"/>
  <c r="S273" i="11"/>
  <c r="R274" i="11"/>
  <c r="S274" i="11"/>
  <c r="R275" i="11"/>
  <c r="H277" i="18" s="1"/>
  <c r="S275" i="11"/>
  <c r="R276" i="11"/>
  <c r="C278" i="18" s="1"/>
  <c r="S276" i="11"/>
  <c r="R277" i="11"/>
  <c r="E279" i="18" s="1"/>
  <c r="S277" i="11"/>
  <c r="R278" i="11"/>
  <c r="E280" i="18" s="1"/>
  <c r="S278" i="11"/>
  <c r="R279" i="11"/>
  <c r="E281" i="18" s="1"/>
  <c r="S279" i="11"/>
  <c r="R280" i="11"/>
  <c r="E282" i="18" s="1"/>
  <c r="S280" i="11"/>
  <c r="R281" i="11"/>
  <c r="E283" i="18" s="1"/>
  <c r="S281" i="11"/>
  <c r="R282" i="11"/>
  <c r="F284" i="18" s="1"/>
  <c r="S282" i="11"/>
  <c r="R283" i="11"/>
  <c r="E285" i="18" s="1"/>
  <c r="S283" i="11"/>
  <c r="R284" i="11"/>
  <c r="S284" i="11"/>
  <c r="R285" i="11"/>
  <c r="C287" i="18" s="1"/>
  <c r="D287" i="18" s="1"/>
  <c r="S285" i="11"/>
  <c r="R286" i="11"/>
  <c r="E288" i="18" s="1"/>
  <c r="S286" i="11"/>
  <c r="R287" i="11"/>
  <c r="E289" i="18" s="1"/>
  <c r="S287" i="11"/>
  <c r="R288" i="11"/>
  <c r="S288" i="11"/>
  <c r="R289" i="11"/>
  <c r="S289" i="11"/>
  <c r="R290" i="11"/>
  <c r="C292" i="18" s="1"/>
  <c r="S290" i="11"/>
  <c r="R291" i="11"/>
  <c r="H293" i="18" s="1"/>
  <c r="S291" i="11"/>
  <c r="R292" i="11"/>
  <c r="E294" i="18" s="1"/>
  <c r="S292" i="11"/>
  <c r="R293" i="11"/>
  <c r="E295" i="18" s="1"/>
  <c r="S293" i="11"/>
  <c r="R294" i="11"/>
  <c r="E296" i="18" s="1"/>
  <c r="S294" i="11"/>
  <c r="R295" i="11"/>
  <c r="C297" i="18" s="1"/>
  <c r="D297" i="18" s="1"/>
  <c r="S295" i="11"/>
  <c r="R296" i="11"/>
  <c r="E298" i="18" s="1"/>
  <c r="S296" i="11"/>
  <c r="R297" i="11"/>
  <c r="C299" i="18" s="1"/>
  <c r="S297" i="11"/>
  <c r="R298" i="11"/>
  <c r="S298" i="11"/>
  <c r="R299" i="11"/>
  <c r="S299" i="11"/>
  <c r="R300" i="11"/>
  <c r="F302" i="18" s="1"/>
  <c r="S300" i="11"/>
  <c r="R301" i="11"/>
  <c r="C303" i="18" s="1"/>
  <c r="D303" i="18" s="1"/>
  <c r="S301" i="11"/>
  <c r="R302" i="11"/>
  <c r="S302" i="11"/>
  <c r="R303" i="11"/>
  <c r="C305" i="18" s="1"/>
  <c r="S303" i="11"/>
  <c r="R304" i="11"/>
  <c r="C306" i="18" s="1"/>
  <c r="D306" i="18" s="1"/>
  <c r="S304" i="11"/>
  <c r="R305" i="11"/>
  <c r="E307" i="18" s="1"/>
  <c r="S305" i="11"/>
  <c r="R306" i="11"/>
  <c r="E308" i="18" s="1"/>
  <c r="S306" i="11"/>
  <c r="R307" i="11"/>
  <c r="E309" i="18" s="1"/>
  <c r="S307" i="11"/>
  <c r="R308" i="11"/>
  <c r="E310" i="18" s="1"/>
  <c r="S308" i="11"/>
  <c r="R309" i="11"/>
  <c r="H311" i="18" s="1"/>
  <c r="S309" i="11"/>
  <c r="R310" i="11"/>
  <c r="F312" i="18" s="1"/>
  <c r="S310" i="11"/>
  <c r="R311" i="11"/>
  <c r="E313" i="18" s="1"/>
  <c r="S311" i="11"/>
  <c r="R312" i="11"/>
  <c r="S312" i="11"/>
  <c r="R313" i="11"/>
  <c r="E315" i="18" s="1"/>
  <c r="S313" i="11"/>
  <c r="R214" i="10"/>
  <c r="C216" i="17" s="1"/>
  <c r="S214" i="10"/>
  <c r="R215" i="10"/>
  <c r="E217" i="17" s="1"/>
  <c r="S215" i="10"/>
  <c r="R216" i="10"/>
  <c r="S216" i="10"/>
  <c r="R217" i="10"/>
  <c r="C219" i="17" s="1"/>
  <c r="D219" i="17" s="1"/>
  <c r="S217" i="10"/>
  <c r="R218" i="10"/>
  <c r="C220" i="17" s="1"/>
  <c r="D220" i="17" s="1"/>
  <c r="S218" i="10"/>
  <c r="R219" i="10"/>
  <c r="C221" i="17" s="1"/>
  <c r="D221" i="17" s="1"/>
  <c r="S219" i="10"/>
  <c r="R220" i="10"/>
  <c r="S220" i="10"/>
  <c r="R221" i="10"/>
  <c r="C223" i="17" s="1"/>
  <c r="D223" i="17" s="1"/>
  <c r="S221" i="10"/>
  <c r="R222" i="10"/>
  <c r="F224" i="17" s="1"/>
  <c r="S222" i="10"/>
  <c r="R223" i="10"/>
  <c r="S223" i="10"/>
  <c r="R224" i="10"/>
  <c r="E226" i="17" s="1"/>
  <c r="S224" i="10"/>
  <c r="R225" i="10"/>
  <c r="E227" i="17" s="1"/>
  <c r="S225" i="10"/>
  <c r="R226" i="10"/>
  <c r="C228" i="17" s="1"/>
  <c r="S226" i="10"/>
  <c r="R227" i="10"/>
  <c r="C229" i="17" s="1"/>
  <c r="D229" i="17" s="1"/>
  <c r="S227" i="10"/>
  <c r="R228" i="10"/>
  <c r="C230" i="17" s="1"/>
  <c r="S228" i="10"/>
  <c r="R229" i="10"/>
  <c r="C231" i="17" s="1"/>
  <c r="D231" i="17" s="1"/>
  <c r="S229" i="10"/>
  <c r="R230" i="10"/>
  <c r="H232" i="17" s="1"/>
  <c r="S230" i="10"/>
  <c r="R231" i="10"/>
  <c r="F233" i="17" s="1"/>
  <c r="S231" i="10"/>
  <c r="R232" i="10"/>
  <c r="E234" i="17" s="1"/>
  <c r="S232" i="10"/>
  <c r="R233" i="10"/>
  <c r="E235" i="17" s="1"/>
  <c r="S233" i="10"/>
  <c r="R234" i="10"/>
  <c r="S234" i="10"/>
  <c r="R235" i="10"/>
  <c r="S235" i="10"/>
  <c r="R236" i="10"/>
  <c r="H238" i="17" s="1"/>
  <c r="S236" i="10"/>
  <c r="R237" i="10"/>
  <c r="S237" i="10"/>
  <c r="R238" i="10"/>
  <c r="E240" i="17" s="1"/>
  <c r="S238" i="10"/>
  <c r="R239" i="10"/>
  <c r="E241" i="17" s="1"/>
  <c r="S239" i="10"/>
  <c r="R240" i="10"/>
  <c r="H242" i="17" s="1"/>
  <c r="S240" i="10"/>
  <c r="R241" i="10"/>
  <c r="F243" i="17" s="1"/>
  <c r="S241" i="10"/>
  <c r="R242" i="10"/>
  <c r="E244" i="17" s="1"/>
  <c r="S242" i="10"/>
  <c r="R243" i="10"/>
  <c r="E245" i="17" s="1"/>
  <c r="S243" i="10"/>
  <c r="R244" i="10"/>
  <c r="C246" i="17" s="1"/>
  <c r="S244" i="10"/>
  <c r="R245" i="10"/>
  <c r="C247" i="17" s="1"/>
  <c r="D247" i="17" s="1"/>
  <c r="S245" i="10"/>
  <c r="R246" i="10"/>
  <c r="C248" i="17" s="1"/>
  <c r="S246" i="10"/>
  <c r="R247" i="10"/>
  <c r="C249" i="17" s="1"/>
  <c r="D249" i="17" s="1"/>
  <c r="S247" i="10"/>
  <c r="R248" i="10"/>
  <c r="H250" i="17" s="1"/>
  <c r="S248" i="10"/>
  <c r="R249" i="10"/>
  <c r="C251" i="17" s="1"/>
  <c r="D251" i="17" s="1"/>
  <c r="S249" i="10"/>
  <c r="R250" i="10"/>
  <c r="S250" i="10"/>
  <c r="R251" i="10"/>
  <c r="S251" i="10"/>
  <c r="R252" i="10"/>
  <c r="C254" i="17" s="1"/>
  <c r="D254" i="17" s="1"/>
  <c r="S252" i="10"/>
  <c r="R253" i="10"/>
  <c r="E255" i="17" s="1"/>
  <c r="S253" i="10"/>
  <c r="R254" i="10"/>
  <c r="C256" i="17" s="1"/>
  <c r="D256" i="17" s="1"/>
  <c r="S254" i="10"/>
  <c r="R255" i="10"/>
  <c r="C257" i="17" s="1"/>
  <c r="D257" i="17" s="1"/>
  <c r="S255" i="10"/>
  <c r="R256" i="10"/>
  <c r="C258" i="17" s="1"/>
  <c r="D258" i="17" s="1"/>
  <c r="S256" i="10"/>
  <c r="R257" i="10"/>
  <c r="C259" i="17" s="1"/>
  <c r="D259" i="17" s="1"/>
  <c r="S257" i="10"/>
  <c r="R258" i="10"/>
  <c r="E260" i="17" s="1"/>
  <c r="S258" i="10"/>
  <c r="R259" i="10"/>
  <c r="C261" i="17" s="1"/>
  <c r="S259" i="10"/>
  <c r="R260" i="10"/>
  <c r="E262" i="17" s="1"/>
  <c r="S260" i="10"/>
  <c r="R261" i="10"/>
  <c r="E263" i="17" s="1"/>
  <c r="S261" i="10"/>
  <c r="R262" i="10"/>
  <c r="S262" i="10"/>
  <c r="R263" i="10"/>
  <c r="S263" i="10"/>
  <c r="R264" i="10"/>
  <c r="S264" i="10"/>
  <c r="R265" i="10"/>
  <c r="S265" i="10"/>
  <c r="R266" i="10"/>
  <c r="C268" i="17" s="1"/>
  <c r="D268" i="17" s="1"/>
  <c r="S266" i="10"/>
  <c r="R267" i="10"/>
  <c r="C269" i="17" s="1"/>
  <c r="S267" i="10"/>
  <c r="R268" i="10"/>
  <c r="F270" i="17" s="1"/>
  <c r="S268" i="10"/>
  <c r="R269" i="10"/>
  <c r="F271" i="17" s="1"/>
  <c r="S269" i="10"/>
  <c r="R270" i="10"/>
  <c r="C272" i="17" s="1"/>
  <c r="D272" i="17" s="1"/>
  <c r="S270" i="10"/>
  <c r="R271" i="10"/>
  <c r="C273" i="17" s="1"/>
  <c r="D273" i="17" s="1"/>
  <c r="S271" i="10"/>
  <c r="R272" i="10"/>
  <c r="S272" i="10"/>
  <c r="R273" i="10"/>
  <c r="C275" i="17" s="1"/>
  <c r="S273" i="10"/>
  <c r="R274" i="10"/>
  <c r="E276" i="17" s="1"/>
  <c r="S274" i="10"/>
  <c r="R275" i="10"/>
  <c r="C277" i="17" s="1"/>
  <c r="D277" i="17" s="1"/>
  <c r="S275" i="10"/>
  <c r="R276" i="10"/>
  <c r="F278" i="17" s="1"/>
  <c r="S276" i="10"/>
  <c r="R277" i="10"/>
  <c r="C279" i="17" s="1"/>
  <c r="D279" i="17" s="1"/>
  <c r="S277" i="10"/>
  <c r="R278" i="10"/>
  <c r="E280" i="17" s="1"/>
  <c r="S278" i="10"/>
  <c r="R279" i="10"/>
  <c r="S279" i="10"/>
  <c r="R280" i="10"/>
  <c r="E282" i="17" s="1"/>
  <c r="S280" i="10"/>
  <c r="R281" i="10"/>
  <c r="E283" i="17" s="1"/>
  <c r="S281" i="10"/>
  <c r="R282" i="10"/>
  <c r="C284" i="17" s="1"/>
  <c r="D284" i="17" s="1"/>
  <c r="S282" i="10"/>
  <c r="R283" i="10"/>
  <c r="C285" i="17" s="1"/>
  <c r="D285" i="17" s="1"/>
  <c r="S283" i="10"/>
  <c r="R284" i="10"/>
  <c r="C286" i="17" s="1"/>
  <c r="D286" i="17" s="1"/>
  <c r="S284" i="10"/>
  <c r="R285" i="10"/>
  <c r="C287" i="17" s="1"/>
  <c r="D287" i="17" s="1"/>
  <c r="S285" i="10"/>
  <c r="R286" i="10"/>
  <c r="C288" i="17" s="1"/>
  <c r="S286" i="10"/>
  <c r="R287" i="10"/>
  <c r="F289" i="17" s="1"/>
  <c r="S287" i="10"/>
  <c r="R288" i="10"/>
  <c r="C290" i="17" s="1"/>
  <c r="D290" i="17" s="1"/>
  <c r="S288" i="10"/>
  <c r="R289" i="10"/>
  <c r="S289" i="10"/>
  <c r="R290" i="10"/>
  <c r="S290" i="10"/>
  <c r="R291" i="10"/>
  <c r="S291" i="10"/>
  <c r="R292" i="10"/>
  <c r="S292" i="10"/>
  <c r="R293" i="10"/>
  <c r="S293" i="10"/>
  <c r="R294" i="10"/>
  <c r="C296" i="17" s="1"/>
  <c r="D296" i="17" s="1"/>
  <c r="S294" i="10"/>
  <c r="R295" i="10"/>
  <c r="E297" i="17" s="1"/>
  <c r="S295" i="10"/>
  <c r="R296" i="10"/>
  <c r="E298" i="17" s="1"/>
  <c r="S296" i="10"/>
  <c r="R297" i="10"/>
  <c r="F299" i="17" s="1"/>
  <c r="S297" i="10"/>
  <c r="R298" i="10"/>
  <c r="E300" i="17" s="1"/>
  <c r="S298" i="10"/>
  <c r="R299" i="10"/>
  <c r="C301" i="17" s="1"/>
  <c r="D301" i="17" s="1"/>
  <c r="S299" i="10"/>
  <c r="R300" i="10"/>
  <c r="C302" i="17" s="1"/>
  <c r="S300" i="10"/>
  <c r="R301" i="10"/>
  <c r="C303" i="17" s="1"/>
  <c r="D303" i="17" s="1"/>
  <c r="S301" i="10"/>
  <c r="R302" i="10"/>
  <c r="E304" i="17" s="1"/>
  <c r="S302" i="10"/>
  <c r="R303" i="10"/>
  <c r="F305" i="17" s="1"/>
  <c r="S303" i="10"/>
  <c r="R304" i="10"/>
  <c r="S304" i="10"/>
  <c r="R305" i="10"/>
  <c r="S305" i="10"/>
  <c r="R306" i="10"/>
  <c r="S306" i="10"/>
  <c r="R307" i="10"/>
  <c r="S307" i="10"/>
  <c r="R308" i="10"/>
  <c r="C310" i="17" s="1"/>
  <c r="D310" i="17" s="1"/>
  <c r="S308" i="10"/>
  <c r="R309" i="10"/>
  <c r="E311" i="17" s="1"/>
  <c r="S309" i="10"/>
  <c r="R310" i="10"/>
  <c r="C312" i="17" s="1"/>
  <c r="D312" i="17" s="1"/>
  <c r="S310" i="10"/>
  <c r="R311" i="10"/>
  <c r="C313" i="17" s="1"/>
  <c r="D313" i="17" s="1"/>
  <c r="S311" i="10"/>
  <c r="R312" i="10"/>
  <c r="C314" i="17" s="1"/>
  <c r="D314" i="17" s="1"/>
  <c r="S312" i="10"/>
  <c r="R313" i="10"/>
  <c r="C315" i="17" s="1"/>
  <c r="D315" i="17" s="1"/>
  <c r="S313" i="10"/>
  <c r="R214" i="9"/>
  <c r="C216" i="16" s="1"/>
  <c r="D216" i="16" s="1"/>
  <c r="S214" i="9"/>
  <c r="R215" i="9"/>
  <c r="C217" i="16" s="1"/>
  <c r="D217" i="16" s="1"/>
  <c r="S215" i="9"/>
  <c r="R216" i="9"/>
  <c r="C218" i="16" s="1"/>
  <c r="S216" i="9"/>
  <c r="R217" i="9"/>
  <c r="C219" i="16" s="1"/>
  <c r="D219" i="16" s="1"/>
  <c r="S217" i="9"/>
  <c r="R218" i="9"/>
  <c r="E220" i="16" s="1"/>
  <c r="S218" i="9"/>
  <c r="R219" i="9"/>
  <c r="C221" i="16" s="1"/>
  <c r="D221" i="16" s="1"/>
  <c r="S219" i="9"/>
  <c r="R220" i="9"/>
  <c r="F222" i="16" s="1"/>
  <c r="S220" i="9"/>
  <c r="R221" i="9"/>
  <c r="E223" i="16" s="1"/>
  <c r="S221" i="9"/>
  <c r="R222" i="9"/>
  <c r="C224" i="16" s="1"/>
  <c r="D224" i="16" s="1"/>
  <c r="S222" i="9"/>
  <c r="R223" i="9"/>
  <c r="C225" i="16" s="1"/>
  <c r="D225" i="16" s="1"/>
  <c r="S223" i="9"/>
  <c r="R224" i="9"/>
  <c r="E226" i="16" s="1"/>
  <c r="S224" i="9"/>
  <c r="R225" i="9"/>
  <c r="S225" i="9"/>
  <c r="R226" i="9"/>
  <c r="E228" i="16" s="1"/>
  <c r="S226" i="9"/>
  <c r="R227" i="9"/>
  <c r="C229" i="16" s="1"/>
  <c r="S227" i="9"/>
  <c r="R228" i="9"/>
  <c r="C230" i="16" s="1"/>
  <c r="S228" i="9"/>
  <c r="R229" i="9"/>
  <c r="S229" i="9"/>
  <c r="R230" i="9"/>
  <c r="S230" i="9"/>
  <c r="R231" i="9"/>
  <c r="S231" i="9"/>
  <c r="R232" i="9"/>
  <c r="E234" i="16" s="1"/>
  <c r="S232" i="9"/>
  <c r="R233" i="9"/>
  <c r="H235" i="16" s="1"/>
  <c r="S233" i="9"/>
  <c r="R234" i="9"/>
  <c r="E236" i="16" s="1"/>
  <c r="S234" i="9"/>
  <c r="R235" i="9"/>
  <c r="F237" i="16" s="1"/>
  <c r="S235" i="9"/>
  <c r="R236" i="9"/>
  <c r="E238" i="16" s="1"/>
  <c r="S236" i="9"/>
  <c r="R237" i="9"/>
  <c r="E239" i="16" s="1"/>
  <c r="S237" i="9"/>
  <c r="R238" i="9"/>
  <c r="C240" i="16" s="1"/>
  <c r="D240" i="16" s="1"/>
  <c r="S238" i="9"/>
  <c r="R239" i="9"/>
  <c r="S239" i="9"/>
  <c r="R240" i="9"/>
  <c r="C242" i="16" s="1"/>
  <c r="D242" i="16" s="1"/>
  <c r="S240" i="9"/>
  <c r="R241" i="9"/>
  <c r="H243" i="16" s="1"/>
  <c r="S241" i="9"/>
  <c r="R242" i="9"/>
  <c r="E244" i="16" s="1"/>
  <c r="S242" i="9"/>
  <c r="R243" i="9"/>
  <c r="C245" i="16" s="1"/>
  <c r="D245" i="16" s="1"/>
  <c r="S243" i="9"/>
  <c r="R244" i="9"/>
  <c r="S244" i="9"/>
  <c r="R245" i="9"/>
  <c r="S245" i="9"/>
  <c r="R246" i="9"/>
  <c r="C248" i="16" s="1"/>
  <c r="D248" i="16" s="1"/>
  <c r="S246" i="9"/>
  <c r="R247" i="9"/>
  <c r="C249" i="16" s="1"/>
  <c r="D249" i="16" s="1"/>
  <c r="S247" i="9"/>
  <c r="R248" i="9"/>
  <c r="F250" i="16" s="1"/>
  <c r="S248" i="9"/>
  <c r="R249" i="9"/>
  <c r="E251" i="16" s="1"/>
  <c r="S249" i="9"/>
  <c r="R250" i="9"/>
  <c r="C252" i="16" s="1"/>
  <c r="S250" i="9"/>
  <c r="R251" i="9"/>
  <c r="C253" i="16" s="1"/>
  <c r="D253" i="16" s="1"/>
  <c r="S251" i="9"/>
  <c r="R252" i="9"/>
  <c r="E254" i="16" s="1"/>
  <c r="S252" i="9"/>
  <c r="R253" i="9"/>
  <c r="S253" i="9"/>
  <c r="R254" i="9"/>
  <c r="E256" i="16" s="1"/>
  <c r="S254" i="9"/>
  <c r="R255" i="9"/>
  <c r="S255" i="9"/>
  <c r="R256" i="9"/>
  <c r="C258" i="16" s="1"/>
  <c r="D258" i="16" s="1"/>
  <c r="S256" i="9"/>
  <c r="R257" i="9"/>
  <c r="E259" i="16" s="1"/>
  <c r="S257" i="9"/>
  <c r="R258" i="9"/>
  <c r="S258" i="9"/>
  <c r="R259" i="9"/>
  <c r="F261" i="16" s="1"/>
  <c r="S259" i="9"/>
  <c r="R260" i="9"/>
  <c r="C262" i="16" s="1"/>
  <c r="D262" i="16" s="1"/>
  <c r="S260" i="9"/>
  <c r="R261" i="9"/>
  <c r="H263" i="16" s="1"/>
  <c r="S261" i="9"/>
  <c r="R262" i="9"/>
  <c r="E264" i="16" s="1"/>
  <c r="S262" i="9"/>
  <c r="R263" i="9"/>
  <c r="F265" i="16" s="1"/>
  <c r="S263" i="9"/>
  <c r="R264" i="9"/>
  <c r="C266" i="16" s="1"/>
  <c r="S264" i="9"/>
  <c r="R265" i="9"/>
  <c r="E267" i="16" s="1"/>
  <c r="S265" i="9"/>
  <c r="R266" i="9"/>
  <c r="C268" i="16" s="1"/>
  <c r="D268" i="16" s="1"/>
  <c r="S266" i="9"/>
  <c r="R267" i="9"/>
  <c r="S267" i="9"/>
  <c r="R268" i="9"/>
  <c r="C270" i="16" s="1"/>
  <c r="D270" i="16" s="1"/>
  <c r="S268" i="9"/>
  <c r="R269" i="9"/>
  <c r="C271" i="16" s="1"/>
  <c r="D271" i="16" s="1"/>
  <c r="S269" i="9"/>
  <c r="R270" i="9"/>
  <c r="E272" i="16" s="1"/>
  <c r="S270" i="9"/>
  <c r="R271" i="9"/>
  <c r="C273" i="16" s="1"/>
  <c r="D273" i="16" s="1"/>
  <c r="S271" i="9"/>
  <c r="R272" i="9"/>
  <c r="S272" i="9"/>
  <c r="R273" i="9"/>
  <c r="S273" i="9"/>
  <c r="R274" i="9"/>
  <c r="F276" i="16" s="1"/>
  <c r="S274" i="9"/>
  <c r="R275" i="9"/>
  <c r="E277" i="16" s="1"/>
  <c r="S275" i="9"/>
  <c r="R276" i="9"/>
  <c r="F278" i="16" s="1"/>
  <c r="S276" i="9"/>
  <c r="R277" i="9"/>
  <c r="E279" i="16" s="1"/>
  <c r="S277" i="9"/>
  <c r="R278" i="9"/>
  <c r="E280" i="16" s="1"/>
  <c r="S278" i="9"/>
  <c r="R279" i="9"/>
  <c r="F281" i="16" s="1"/>
  <c r="S279" i="9"/>
  <c r="R280" i="9"/>
  <c r="E282" i="16" s="1"/>
  <c r="S280" i="9"/>
  <c r="R281" i="9"/>
  <c r="S281" i="9"/>
  <c r="R282" i="9"/>
  <c r="C284" i="16" s="1"/>
  <c r="D284" i="16" s="1"/>
  <c r="S282" i="9"/>
  <c r="R283" i="9"/>
  <c r="E285" i="16" s="1"/>
  <c r="S283" i="9"/>
  <c r="R284" i="9"/>
  <c r="F286" i="16" s="1"/>
  <c r="S284" i="9"/>
  <c r="R285" i="9"/>
  <c r="F287" i="16" s="1"/>
  <c r="S285" i="9"/>
  <c r="R286" i="9"/>
  <c r="S286" i="9"/>
  <c r="R287" i="9"/>
  <c r="S287" i="9"/>
  <c r="R288" i="9"/>
  <c r="E290" i="16" s="1"/>
  <c r="S288" i="9"/>
  <c r="R289" i="9"/>
  <c r="C291" i="16" s="1"/>
  <c r="D291" i="16" s="1"/>
  <c r="S289" i="9"/>
  <c r="R290" i="9"/>
  <c r="H292" i="16" s="1"/>
  <c r="S290" i="9"/>
  <c r="R291" i="9"/>
  <c r="E293" i="16" s="1"/>
  <c r="S291" i="9"/>
  <c r="R292" i="9"/>
  <c r="E294" i="16" s="1"/>
  <c r="S292" i="9"/>
  <c r="R293" i="9"/>
  <c r="E295" i="16" s="1"/>
  <c r="S293" i="9"/>
  <c r="R294" i="9"/>
  <c r="E296" i="16" s="1"/>
  <c r="S294" i="9"/>
  <c r="R295" i="9"/>
  <c r="S295" i="9"/>
  <c r="R296" i="9"/>
  <c r="C298" i="16" s="1"/>
  <c r="D298" i="16" s="1"/>
  <c r="S296" i="9"/>
  <c r="R297" i="9"/>
  <c r="E299" i="16" s="1"/>
  <c r="S297" i="9"/>
  <c r="R298" i="9"/>
  <c r="E300" i="16" s="1"/>
  <c r="S298" i="9"/>
  <c r="R299" i="9"/>
  <c r="C301" i="16" s="1"/>
  <c r="D301" i="16" s="1"/>
  <c r="S299" i="9"/>
  <c r="R300" i="9"/>
  <c r="S300" i="9"/>
  <c r="R301" i="9"/>
  <c r="S301" i="9"/>
  <c r="R302" i="9"/>
  <c r="C304" i="16" s="1"/>
  <c r="D304" i="16" s="1"/>
  <c r="S302" i="9"/>
  <c r="R303" i="9"/>
  <c r="C305" i="16" s="1"/>
  <c r="D305" i="16" s="1"/>
  <c r="S303" i="9"/>
  <c r="R304" i="9"/>
  <c r="F306" i="16" s="1"/>
  <c r="S304" i="9"/>
  <c r="R305" i="9"/>
  <c r="E307" i="16" s="1"/>
  <c r="S305" i="9"/>
  <c r="R306" i="9"/>
  <c r="C308" i="16" s="1"/>
  <c r="D308" i="16" s="1"/>
  <c r="S306" i="9"/>
  <c r="R307" i="9"/>
  <c r="F309" i="16" s="1"/>
  <c r="S307" i="9"/>
  <c r="R308" i="9"/>
  <c r="E310" i="16" s="1"/>
  <c r="S308" i="9"/>
  <c r="R309" i="9"/>
  <c r="S309" i="9"/>
  <c r="R310" i="9"/>
  <c r="C312" i="16" s="1"/>
  <c r="D312" i="16" s="1"/>
  <c r="S310" i="9"/>
  <c r="R311" i="9"/>
  <c r="C313" i="16" s="1"/>
  <c r="S311" i="9"/>
  <c r="R312" i="9"/>
  <c r="H314" i="16" s="1"/>
  <c r="S312" i="9"/>
  <c r="R313" i="9"/>
  <c r="E315" i="16" s="1"/>
  <c r="S313" i="9"/>
  <c r="R214" i="8"/>
  <c r="C216" i="15" s="1"/>
  <c r="D216" i="15" s="1"/>
  <c r="S214" i="8"/>
  <c r="R215" i="8"/>
  <c r="S215" i="8"/>
  <c r="R216" i="8"/>
  <c r="C218" i="15" s="1"/>
  <c r="S216" i="8"/>
  <c r="R217" i="8"/>
  <c r="C219" i="15" s="1"/>
  <c r="D219" i="15" s="1"/>
  <c r="S217" i="8"/>
  <c r="R218" i="8"/>
  <c r="C220" i="15" s="1"/>
  <c r="D220" i="15" s="1"/>
  <c r="S218" i="8"/>
  <c r="R219" i="8"/>
  <c r="C221" i="15" s="1"/>
  <c r="D221" i="15" s="1"/>
  <c r="S219" i="8"/>
  <c r="R220" i="8"/>
  <c r="C222" i="15" s="1"/>
  <c r="D222" i="15" s="1"/>
  <c r="S220" i="8"/>
  <c r="R221" i="8"/>
  <c r="F223" i="15" s="1"/>
  <c r="S221" i="8"/>
  <c r="R222" i="8"/>
  <c r="C224" i="15" s="1"/>
  <c r="S222" i="8"/>
  <c r="R223" i="8"/>
  <c r="C225" i="15" s="1"/>
  <c r="S223" i="8"/>
  <c r="R224" i="8"/>
  <c r="E226" i="15" s="1"/>
  <c r="S224" i="8"/>
  <c r="R225" i="8"/>
  <c r="E227" i="15" s="1"/>
  <c r="S225" i="8"/>
  <c r="R226" i="8"/>
  <c r="E228" i="15" s="1"/>
  <c r="S226" i="8"/>
  <c r="R227" i="8"/>
  <c r="E229" i="15" s="1"/>
  <c r="S227" i="8"/>
  <c r="R228" i="8"/>
  <c r="C230" i="15" s="1"/>
  <c r="D230" i="15" s="1"/>
  <c r="S228" i="8"/>
  <c r="R229" i="8"/>
  <c r="H231" i="15" s="1"/>
  <c r="S229" i="8"/>
  <c r="R230" i="8"/>
  <c r="E232" i="15" s="1"/>
  <c r="S230" i="8"/>
  <c r="R231" i="8"/>
  <c r="S231" i="8"/>
  <c r="R232" i="8"/>
  <c r="F234" i="15" s="1"/>
  <c r="S232" i="8"/>
  <c r="R233" i="8"/>
  <c r="E235" i="15" s="1"/>
  <c r="S233" i="8"/>
  <c r="R234" i="8"/>
  <c r="H236" i="15" s="1"/>
  <c r="S234" i="8"/>
  <c r="R235" i="8"/>
  <c r="E237" i="15" s="1"/>
  <c r="S235" i="8"/>
  <c r="R236" i="8"/>
  <c r="E238" i="15" s="1"/>
  <c r="S236" i="8"/>
  <c r="R237" i="8"/>
  <c r="E239" i="15" s="1"/>
  <c r="S237" i="8"/>
  <c r="R238" i="8"/>
  <c r="S238" i="8"/>
  <c r="R239" i="8"/>
  <c r="C241" i="15" s="1"/>
  <c r="S239" i="8"/>
  <c r="R240" i="8"/>
  <c r="E242" i="15" s="1"/>
  <c r="S240" i="8"/>
  <c r="R241" i="8"/>
  <c r="C243" i="15" s="1"/>
  <c r="D243" i="15" s="1"/>
  <c r="S241" i="8"/>
  <c r="R242" i="8"/>
  <c r="C244" i="15" s="1"/>
  <c r="D244" i="15" s="1"/>
  <c r="S242" i="8"/>
  <c r="R243" i="8"/>
  <c r="F245" i="15" s="1"/>
  <c r="S243" i="8"/>
  <c r="R244" i="8"/>
  <c r="S244" i="8"/>
  <c r="R245" i="8"/>
  <c r="C247" i="15" s="1"/>
  <c r="S245" i="8"/>
  <c r="R246" i="8"/>
  <c r="H248" i="15" s="1"/>
  <c r="S246" i="8"/>
  <c r="R247" i="8"/>
  <c r="E249" i="15" s="1"/>
  <c r="S247" i="8"/>
  <c r="R248" i="8"/>
  <c r="E250" i="15" s="1"/>
  <c r="S248" i="8"/>
  <c r="R249" i="8"/>
  <c r="F251" i="15" s="1"/>
  <c r="S249" i="8"/>
  <c r="R250" i="8"/>
  <c r="C252" i="15" s="1"/>
  <c r="S250" i="8"/>
  <c r="R251" i="8"/>
  <c r="C253" i="15" s="1"/>
  <c r="S251" i="8"/>
  <c r="R252" i="8"/>
  <c r="E254" i="15" s="1"/>
  <c r="S252" i="8"/>
  <c r="R253" i="8"/>
  <c r="E255" i="15" s="1"/>
  <c r="S253" i="8"/>
  <c r="R254" i="8"/>
  <c r="E256" i="15" s="1"/>
  <c r="S254" i="8"/>
  <c r="R255" i="8"/>
  <c r="H257" i="15" s="1"/>
  <c r="S255" i="8"/>
  <c r="R256" i="8"/>
  <c r="C258" i="15" s="1"/>
  <c r="D258" i="15" s="1"/>
  <c r="S256" i="8"/>
  <c r="R257" i="8"/>
  <c r="H259" i="15" s="1"/>
  <c r="S257" i="8"/>
  <c r="R258" i="8"/>
  <c r="S258" i="8"/>
  <c r="R259" i="8"/>
  <c r="S259" i="8"/>
  <c r="R260" i="8"/>
  <c r="E262" i="15" s="1"/>
  <c r="S260" i="8"/>
  <c r="R261" i="8"/>
  <c r="F263" i="15" s="1"/>
  <c r="S261" i="8"/>
  <c r="R262" i="8"/>
  <c r="H264" i="15" s="1"/>
  <c r="S262" i="8"/>
  <c r="R263" i="8"/>
  <c r="E265" i="15" s="1"/>
  <c r="S263" i="8"/>
  <c r="R264" i="8"/>
  <c r="H266" i="15" s="1"/>
  <c r="S264" i="8"/>
  <c r="R265" i="8"/>
  <c r="E267" i="15" s="1"/>
  <c r="S265" i="8"/>
  <c r="R266" i="8"/>
  <c r="S266" i="8"/>
  <c r="R267" i="8"/>
  <c r="C269" i="15" s="1"/>
  <c r="D269" i="15" s="1"/>
  <c r="S267" i="8"/>
  <c r="R268" i="8"/>
  <c r="E270" i="15" s="1"/>
  <c r="S268" i="8"/>
  <c r="R269" i="8"/>
  <c r="E271" i="15" s="1"/>
  <c r="S269" i="8"/>
  <c r="R270" i="8"/>
  <c r="C272" i="15" s="1"/>
  <c r="S270" i="8"/>
  <c r="R271" i="8"/>
  <c r="S271" i="8"/>
  <c r="R272" i="8"/>
  <c r="C274" i="15" s="1"/>
  <c r="S272" i="8"/>
  <c r="R273" i="8"/>
  <c r="C275" i="15" s="1"/>
  <c r="S273" i="8"/>
  <c r="R274" i="8"/>
  <c r="C276" i="15" s="1"/>
  <c r="D276" i="15" s="1"/>
  <c r="S274" i="8"/>
  <c r="R275" i="8"/>
  <c r="C277" i="15" s="1"/>
  <c r="D277" i="15" s="1"/>
  <c r="S275" i="8"/>
  <c r="R276" i="8"/>
  <c r="C278" i="15" s="1"/>
  <c r="S276" i="8"/>
  <c r="R277" i="8"/>
  <c r="F279" i="15" s="1"/>
  <c r="S277" i="8"/>
  <c r="R278" i="8"/>
  <c r="C280" i="15" s="1"/>
  <c r="S278" i="8"/>
  <c r="R279" i="8"/>
  <c r="C281" i="15" s="1"/>
  <c r="S279" i="8"/>
  <c r="R280" i="8"/>
  <c r="E282" i="15" s="1"/>
  <c r="S280" i="8"/>
  <c r="R281" i="8"/>
  <c r="E283" i="15" s="1"/>
  <c r="S281" i="8"/>
  <c r="R282" i="8"/>
  <c r="E284" i="15" s="1"/>
  <c r="S282" i="8"/>
  <c r="R283" i="8"/>
  <c r="C285" i="15" s="1"/>
  <c r="D285" i="15" s="1"/>
  <c r="S283" i="8"/>
  <c r="R284" i="8"/>
  <c r="C286" i="15" s="1"/>
  <c r="S284" i="8"/>
  <c r="R285" i="8"/>
  <c r="H287" i="15" s="1"/>
  <c r="S285" i="8"/>
  <c r="R286" i="8"/>
  <c r="E288" i="15" s="1"/>
  <c r="S286" i="8"/>
  <c r="R287" i="8"/>
  <c r="S287" i="8"/>
  <c r="R288" i="8"/>
  <c r="F290" i="15" s="1"/>
  <c r="S288" i="8"/>
  <c r="R289" i="8"/>
  <c r="E291" i="15" s="1"/>
  <c r="S289" i="8"/>
  <c r="R290" i="8"/>
  <c r="H292" i="15" s="1"/>
  <c r="S290" i="8"/>
  <c r="R291" i="8"/>
  <c r="E293" i="15" s="1"/>
  <c r="S291" i="8"/>
  <c r="R292" i="8"/>
  <c r="H294" i="15" s="1"/>
  <c r="S292" i="8"/>
  <c r="R293" i="8"/>
  <c r="E295" i="15" s="1"/>
  <c r="S293" i="8"/>
  <c r="R294" i="8"/>
  <c r="S294" i="8"/>
  <c r="R295" i="8"/>
  <c r="C297" i="15" s="1"/>
  <c r="D297" i="15" s="1"/>
  <c r="S295" i="8"/>
  <c r="R296" i="8"/>
  <c r="E298" i="15" s="1"/>
  <c r="S296" i="8"/>
  <c r="R297" i="8"/>
  <c r="E299" i="15" s="1"/>
  <c r="S297" i="8"/>
  <c r="R298" i="8"/>
  <c r="C300" i="15" s="1"/>
  <c r="S298" i="8"/>
  <c r="R299" i="8"/>
  <c r="E301" i="15" s="1"/>
  <c r="S299" i="8"/>
  <c r="R300" i="8"/>
  <c r="S300" i="8"/>
  <c r="R301" i="8"/>
  <c r="C303" i="15" s="1"/>
  <c r="S301" i="8"/>
  <c r="R302" i="8"/>
  <c r="E304" i="15" s="1"/>
  <c r="S302" i="8"/>
  <c r="R303" i="8"/>
  <c r="E305" i="15" s="1"/>
  <c r="S303" i="8"/>
  <c r="R304" i="8"/>
  <c r="H306" i="15" s="1"/>
  <c r="S304" i="8"/>
  <c r="R305" i="8"/>
  <c r="E307" i="15" s="1"/>
  <c r="S305" i="8"/>
  <c r="R306" i="8"/>
  <c r="E308" i="15" s="1"/>
  <c r="S306" i="8"/>
  <c r="R307" i="8"/>
  <c r="C309" i="15" s="1"/>
  <c r="S307" i="8"/>
  <c r="R308" i="8"/>
  <c r="E310" i="15" s="1"/>
  <c r="S308" i="8"/>
  <c r="R309" i="8"/>
  <c r="E311" i="15" s="1"/>
  <c r="S309" i="8"/>
  <c r="R310" i="8"/>
  <c r="E312" i="15" s="1"/>
  <c r="S310" i="8"/>
  <c r="R311" i="8"/>
  <c r="E313" i="15" s="1"/>
  <c r="S311" i="8"/>
  <c r="R312" i="8"/>
  <c r="S312" i="8"/>
  <c r="R313" i="8"/>
  <c r="S313" i="8"/>
  <c r="R214" i="7"/>
  <c r="F216" i="14" s="1"/>
  <c r="S214" i="7"/>
  <c r="R215" i="7"/>
  <c r="E217" i="14" s="1"/>
  <c r="S215" i="7"/>
  <c r="R216" i="7"/>
  <c r="F218" i="14" s="1"/>
  <c r="S216" i="7"/>
  <c r="R217" i="7"/>
  <c r="F219" i="14" s="1"/>
  <c r="S217" i="7"/>
  <c r="R218" i="7"/>
  <c r="F220" i="14" s="1"/>
  <c r="S218" i="7"/>
  <c r="R219" i="7"/>
  <c r="S219" i="7"/>
  <c r="R220" i="7"/>
  <c r="S220" i="7"/>
  <c r="R221" i="7"/>
  <c r="S221" i="7"/>
  <c r="R222" i="7"/>
  <c r="E224" i="14" s="1"/>
  <c r="S222" i="7"/>
  <c r="R223" i="7"/>
  <c r="F225" i="14" s="1"/>
  <c r="S223" i="7"/>
  <c r="R224" i="7"/>
  <c r="E226" i="14" s="1"/>
  <c r="S224" i="7"/>
  <c r="R225" i="7"/>
  <c r="E227" i="14" s="1"/>
  <c r="S225" i="7"/>
  <c r="R226" i="7"/>
  <c r="E228" i="14" s="1"/>
  <c r="S226" i="7"/>
  <c r="R227" i="7"/>
  <c r="C229" i="14" s="1"/>
  <c r="D229" i="14" s="1"/>
  <c r="S227" i="7"/>
  <c r="R228" i="7"/>
  <c r="C230" i="14" s="1"/>
  <c r="D230" i="14" s="1"/>
  <c r="S228" i="7"/>
  <c r="R229" i="7"/>
  <c r="H231" i="14" s="1"/>
  <c r="S229" i="7"/>
  <c r="R230" i="7"/>
  <c r="C232" i="14" s="1"/>
  <c r="D232" i="14" s="1"/>
  <c r="S230" i="7"/>
  <c r="R231" i="7"/>
  <c r="S231" i="7"/>
  <c r="R232" i="7"/>
  <c r="H234" i="14" s="1"/>
  <c r="S232" i="7"/>
  <c r="R233" i="7"/>
  <c r="E235" i="14" s="1"/>
  <c r="S233" i="7"/>
  <c r="R234" i="7"/>
  <c r="F236" i="14" s="1"/>
  <c r="S234" i="7"/>
  <c r="R235" i="7"/>
  <c r="F237" i="14" s="1"/>
  <c r="S235" i="7"/>
  <c r="R236" i="7"/>
  <c r="H238" i="14" s="1"/>
  <c r="S236" i="7"/>
  <c r="R237" i="7"/>
  <c r="E239" i="14" s="1"/>
  <c r="S237" i="7"/>
  <c r="R238" i="7"/>
  <c r="H240" i="14" s="1"/>
  <c r="S238" i="7"/>
  <c r="R239" i="7"/>
  <c r="F241" i="14" s="1"/>
  <c r="S239" i="7"/>
  <c r="R240" i="7"/>
  <c r="F242" i="14" s="1"/>
  <c r="S240" i="7"/>
  <c r="R241" i="7"/>
  <c r="F243" i="14" s="1"/>
  <c r="S241" i="7"/>
  <c r="R242" i="7"/>
  <c r="F244" i="14" s="1"/>
  <c r="S242" i="7"/>
  <c r="R243" i="7"/>
  <c r="E245" i="14" s="1"/>
  <c r="S243" i="7"/>
  <c r="R244" i="7"/>
  <c r="F246" i="14" s="1"/>
  <c r="S244" i="7"/>
  <c r="R245" i="7"/>
  <c r="F247" i="14" s="1"/>
  <c r="S245" i="7"/>
  <c r="R246" i="7"/>
  <c r="C248" i="14" s="1"/>
  <c r="D248" i="14" s="1"/>
  <c r="S246" i="7"/>
  <c r="R247" i="7"/>
  <c r="S247" i="7"/>
  <c r="R248" i="7"/>
  <c r="C250" i="14" s="1"/>
  <c r="S248" i="7"/>
  <c r="R249" i="7"/>
  <c r="C251" i="14" s="1"/>
  <c r="S249" i="7"/>
  <c r="R250" i="7"/>
  <c r="E252" i="14" s="1"/>
  <c r="S250" i="7"/>
  <c r="R251" i="7"/>
  <c r="F253" i="14" s="1"/>
  <c r="S251" i="7"/>
  <c r="R252" i="7"/>
  <c r="E254" i="14" s="1"/>
  <c r="S252" i="7"/>
  <c r="R253" i="7"/>
  <c r="E255" i="14" s="1"/>
  <c r="S253" i="7"/>
  <c r="R254" i="7"/>
  <c r="E256" i="14" s="1"/>
  <c r="S254" i="7"/>
  <c r="R255" i="7"/>
  <c r="C257" i="14" s="1"/>
  <c r="D257" i="14" s="1"/>
  <c r="S255" i="7"/>
  <c r="R256" i="7"/>
  <c r="C258" i="14" s="1"/>
  <c r="D258" i="14" s="1"/>
  <c r="S256" i="7"/>
  <c r="R257" i="7"/>
  <c r="H259" i="14" s="1"/>
  <c r="S257" i="7"/>
  <c r="R258" i="7"/>
  <c r="C260" i="14" s="1"/>
  <c r="D260" i="14" s="1"/>
  <c r="S258" i="7"/>
  <c r="R259" i="7"/>
  <c r="S259" i="7"/>
  <c r="R260" i="7"/>
  <c r="H262" i="14" s="1"/>
  <c r="S260" i="7"/>
  <c r="R261" i="7"/>
  <c r="E263" i="14" s="1"/>
  <c r="S261" i="7"/>
  <c r="R262" i="7"/>
  <c r="S262" i="7"/>
  <c r="R263" i="7"/>
  <c r="S263" i="7"/>
  <c r="R264" i="7"/>
  <c r="H266" i="14" s="1"/>
  <c r="S264" i="7"/>
  <c r="R265" i="7"/>
  <c r="F267" i="14" s="1"/>
  <c r="S265" i="7"/>
  <c r="R266" i="7"/>
  <c r="H268" i="14" s="1"/>
  <c r="S266" i="7"/>
  <c r="R267" i="7"/>
  <c r="F269" i="14" s="1"/>
  <c r="S267" i="7"/>
  <c r="R268" i="7"/>
  <c r="F270" i="14" s="1"/>
  <c r="S268" i="7"/>
  <c r="R269" i="7"/>
  <c r="F271" i="14" s="1"/>
  <c r="S269" i="7"/>
  <c r="R270" i="7"/>
  <c r="F272" i="14" s="1"/>
  <c r="S270" i="7"/>
  <c r="R271" i="7"/>
  <c r="E273" i="14" s="1"/>
  <c r="S271" i="7"/>
  <c r="R272" i="7"/>
  <c r="F274" i="14" s="1"/>
  <c r="S272" i="7"/>
  <c r="R273" i="7"/>
  <c r="F275" i="14" s="1"/>
  <c r="S273" i="7"/>
  <c r="R274" i="7"/>
  <c r="F276" i="14" s="1"/>
  <c r="S274" i="7"/>
  <c r="R275" i="7"/>
  <c r="S275" i="7"/>
  <c r="R276" i="7"/>
  <c r="S276" i="7"/>
  <c r="R277" i="7"/>
  <c r="S277" i="7"/>
  <c r="R278" i="7"/>
  <c r="E280" i="14" s="1"/>
  <c r="S278" i="7"/>
  <c r="R279" i="7"/>
  <c r="F281" i="14" s="1"/>
  <c r="S279" i="7"/>
  <c r="R280" i="7"/>
  <c r="E282" i="14" s="1"/>
  <c r="S280" i="7"/>
  <c r="R281" i="7"/>
  <c r="E283" i="14" s="1"/>
  <c r="S281" i="7"/>
  <c r="R282" i="7"/>
  <c r="E284" i="14" s="1"/>
  <c r="S282" i="7"/>
  <c r="R283" i="7"/>
  <c r="C285" i="14" s="1"/>
  <c r="D285" i="14" s="1"/>
  <c r="S283" i="7"/>
  <c r="R284" i="7"/>
  <c r="C286" i="14" s="1"/>
  <c r="D286" i="14" s="1"/>
  <c r="S284" i="7"/>
  <c r="R285" i="7"/>
  <c r="H287" i="14" s="1"/>
  <c r="S285" i="7"/>
  <c r="R286" i="7"/>
  <c r="C288" i="14" s="1"/>
  <c r="D288" i="14" s="1"/>
  <c r="S286" i="7"/>
  <c r="R287" i="7"/>
  <c r="S287" i="7"/>
  <c r="R288" i="7"/>
  <c r="H290" i="14" s="1"/>
  <c r="S288" i="7"/>
  <c r="R289" i="7"/>
  <c r="F291" i="14" s="1"/>
  <c r="S289" i="7"/>
  <c r="R290" i="7"/>
  <c r="F292" i="14" s="1"/>
  <c r="S290" i="7"/>
  <c r="R291" i="7"/>
  <c r="F293" i="14" s="1"/>
  <c r="S291" i="7"/>
  <c r="R292" i="7"/>
  <c r="H294" i="14" s="1"/>
  <c r="S292" i="7"/>
  <c r="R293" i="7"/>
  <c r="F295" i="14" s="1"/>
  <c r="S293" i="7"/>
  <c r="R294" i="7"/>
  <c r="H296" i="14" s="1"/>
  <c r="S294" i="7"/>
  <c r="R295" i="7"/>
  <c r="H297" i="14" s="1"/>
  <c r="S295" i="7"/>
  <c r="R296" i="7"/>
  <c r="H298" i="14" s="1"/>
  <c r="S296" i="7"/>
  <c r="R297" i="7"/>
  <c r="F299" i="14" s="1"/>
  <c r="S297" i="7"/>
  <c r="R298" i="7"/>
  <c r="F300" i="14" s="1"/>
  <c r="S298" i="7"/>
  <c r="R299" i="7"/>
  <c r="E301" i="14" s="1"/>
  <c r="S299" i="7"/>
  <c r="R300" i="7"/>
  <c r="F302" i="14" s="1"/>
  <c r="S300" i="7"/>
  <c r="R301" i="7"/>
  <c r="C303" i="14" s="1"/>
  <c r="S301" i="7"/>
  <c r="R302" i="7"/>
  <c r="F304" i="14" s="1"/>
  <c r="S302" i="7"/>
  <c r="R303" i="7"/>
  <c r="S303" i="7"/>
  <c r="R304" i="7"/>
  <c r="C306" i="14" s="1"/>
  <c r="S304" i="7"/>
  <c r="R305" i="7"/>
  <c r="C307" i="14" s="1"/>
  <c r="S305" i="7"/>
  <c r="R306" i="7"/>
  <c r="E308" i="14" s="1"/>
  <c r="S306" i="7"/>
  <c r="R307" i="7"/>
  <c r="F309" i="14" s="1"/>
  <c r="S307" i="7"/>
  <c r="R308" i="7"/>
  <c r="E310" i="14" s="1"/>
  <c r="S308" i="7"/>
  <c r="R309" i="7"/>
  <c r="E311" i="14" s="1"/>
  <c r="S309" i="7"/>
  <c r="R310" i="7"/>
  <c r="E312" i="14" s="1"/>
  <c r="S310" i="7"/>
  <c r="R311" i="7"/>
  <c r="F313" i="14" s="1"/>
  <c r="S311" i="7"/>
  <c r="R312" i="7"/>
  <c r="H314" i="14" s="1"/>
  <c r="S312" i="7"/>
  <c r="R313" i="7"/>
  <c r="F315" i="14" s="1"/>
  <c r="S313" i="7"/>
  <c r="R214" i="6"/>
  <c r="F216" i="13" s="1"/>
  <c r="S214" i="6"/>
  <c r="R215" i="6"/>
  <c r="S215" i="6"/>
  <c r="R216" i="6"/>
  <c r="F218" i="13" s="1"/>
  <c r="S216" i="6"/>
  <c r="R217" i="6"/>
  <c r="C219" i="13" s="1"/>
  <c r="D219" i="13" s="1"/>
  <c r="S217" i="6"/>
  <c r="R218" i="6"/>
  <c r="E220" i="13" s="1"/>
  <c r="S218" i="6"/>
  <c r="R219" i="6"/>
  <c r="S219" i="6"/>
  <c r="R220" i="6"/>
  <c r="C222" i="13" s="1"/>
  <c r="S220" i="6"/>
  <c r="R221" i="6"/>
  <c r="S221" i="6"/>
  <c r="R222" i="6"/>
  <c r="S222" i="6"/>
  <c r="R223" i="6"/>
  <c r="F225" i="13" s="1"/>
  <c r="S223" i="6"/>
  <c r="R224" i="6"/>
  <c r="S224" i="6"/>
  <c r="R225" i="6"/>
  <c r="S225" i="6"/>
  <c r="R226" i="6"/>
  <c r="E228" i="13" s="1"/>
  <c r="S226" i="6"/>
  <c r="R227" i="6"/>
  <c r="H229" i="13" s="1"/>
  <c r="S227" i="6"/>
  <c r="R228" i="6"/>
  <c r="E230" i="13" s="1"/>
  <c r="S228" i="6"/>
  <c r="R229" i="6"/>
  <c r="C231" i="13" s="1"/>
  <c r="S229" i="6"/>
  <c r="R230" i="6"/>
  <c r="E232" i="13" s="1"/>
  <c r="S230" i="6"/>
  <c r="R231" i="6"/>
  <c r="C233" i="13" s="1"/>
  <c r="D233" i="13" s="1"/>
  <c r="S231" i="6"/>
  <c r="R232" i="6"/>
  <c r="C234" i="13" s="1"/>
  <c r="D234" i="13" s="1"/>
  <c r="S232" i="6"/>
  <c r="R233" i="6"/>
  <c r="F235" i="13" s="1"/>
  <c r="S233" i="6"/>
  <c r="R234" i="6"/>
  <c r="S234" i="6"/>
  <c r="R235" i="6"/>
  <c r="F237" i="13" s="1"/>
  <c r="S235" i="6"/>
  <c r="R236" i="6"/>
  <c r="C238" i="13" s="1"/>
  <c r="D238" i="13" s="1"/>
  <c r="S236" i="6"/>
  <c r="R237" i="6"/>
  <c r="H239" i="13" s="1"/>
  <c r="S237" i="6"/>
  <c r="R238" i="6"/>
  <c r="S238" i="6"/>
  <c r="R239" i="6"/>
  <c r="S239" i="6"/>
  <c r="R240" i="6"/>
  <c r="F242" i="13" s="1"/>
  <c r="S240" i="6"/>
  <c r="R241" i="6"/>
  <c r="H243" i="13" s="1"/>
  <c r="S241" i="6"/>
  <c r="R242" i="6"/>
  <c r="F244" i="13" s="1"/>
  <c r="S242" i="6"/>
  <c r="R243" i="6"/>
  <c r="S243" i="6"/>
  <c r="R244" i="6"/>
  <c r="E246" i="13" s="1"/>
  <c r="S244" i="6"/>
  <c r="R245" i="6"/>
  <c r="C247" i="13" s="1"/>
  <c r="D247" i="13" s="1"/>
  <c r="S245" i="6"/>
  <c r="R246" i="6"/>
  <c r="C248" i="13" s="1"/>
  <c r="D248" i="13" s="1"/>
  <c r="S246" i="6"/>
  <c r="R247" i="6"/>
  <c r="S247" i="6"/>
  <c r="R248" i="6"/>
  <c r="C250" i="13" s="1"/>
  <c r="D250" i="13" s="1"/>
  <c r="S248" i="6"/>
  <c r="R249" i="6"/>
  <c r="H251" i="13" s="1"/>
  <c r="S249" i="6"/>
  <c r="R250" i="6"/>
  <c r="C252" i="13" s="1"/>
  <c r="D252" i="13" s="1"/>
  <c r="S250" i="6"/>
  <c r="R251" i="6"/>
  <c r="F253" i="13" s="1"/>
  <c r="S251" i="6"/>
  <c r="R252" i="6"/>
  <c r="C254" i="13" s="1"/>
  <c r="S252" i="6"/>
  <c r="R253" i="6"/>
  <c r="E255" i="13" s="1"/>
  <c r="S253" i="6"/>
  <c r="R254" i="6"/>
  <c r="F256" i="13" s="1"/>
  <c r="S254" i="6"/>
  <c r="R255" i="6"/>
  <c r="H257" i="13" s="1"/>
  <c r="S255" i="6"/>
  <c r="R256" i="6"/>
  <c r="C258" i="13" s="1"/>
  <c r="D258" i="13" s="1"/>
  <c r="S256" i="6"/>
  <c r="R257" i="6"/>
  <c r="S257" i="6"/>
  <c r="R258" i="6"/>
  <c r="E260" i="13" s="1"/>
  <c r="S258" i="6"/>
  <c r="R259" i="6"/>
  <c r="C261" i="13" s="1"/>
  <c r="D261" i="13" s="1"/>
  <c r="S259" i="6"/>
  <c r="R260" i="6"/>
  <c r="C262" i="13" s="1"/>
  <c r="D262" i="13" s="1"/>
  <c r="S260" i="6"/>
  <c r="R261" i="6"/>
  <c r="S261" i="6"/>
  <c r="R262" i="6"/>
  <c r="F264" i="13" s="1"/>
  <c r="S262" i="6"/>
  <c r="R263" i="6"/>
  <c r="F265" i="13" s="1"/>
  <c r="S263" i="6"/>
  <c r="R264" i="6"/>
  <c r="C266" i="13" s="1"/>
  <c r="D266" i="13" s="1"/>
  <c r="S264" i="6"/>
  <c r="R265" i="6"/>
  <c r="E267" i="13" s="1"/>
  <c r="S265" i="6"/>
  <c r="R266" i="6"/>
  <c r="S266" i="6"/>
  <c r="R267" i="6"/>
  <c r="S267" i="6"/>
  <c r="R268" i="6"/>
  <c r="F270" i="13" s="1"/>
  <c r="S268" i="6"/>
  <c r="R269" i="6"/>
  <c r="H271" i="13" s="1"/>
  <c r="S269" i="6"/>
  <c r="R270" i="6"/>
  <c r="F272" i="13" s="1"/>
  <c r="S270" i="6"/>
  <c r="R271" i="6"/>
  <c r="H273" i="13" s="1"/>
  <c r="S271" i="6"/>
  <c r="R272" i="6"/>
  <c r="C274" i="13" s="1"/>
  <c r="D274" i="13" s="1"/>
  <c r="S272" i="6"/>
  <c r="R273" i="6"/>
  <c r="E275" i="13" s="1"/>
  <c r="S273" i="6"/>
  <c r="R274" i="6"/>
  <c r="E276" i="13" s="1"/>
  <c r="S274" i="6"/>
  <c r="R275" i="6"/>
  <c r="S275" i="6"/>
  <c r="R276" i="6"/>
  <c r="C278" i="13" s="1"/>
  <c r="D278" i="13" s="1"/>
  <c r="S276" i="6"/>
  <c r="R277" i="6"/>
  <c r="S277" i="6"/>
  <c r="R278" i="6"/>
  <c r="C280" i="13" s="1"/>
  <c r="D280" i="13" s="1"/>
  <c r="S278" i="6"/>
  <c r="R279" i="6"/>
  <c r="F281" i="13" s="1"/>
  <c r="S279" i="6"/>
  <c r="R280" i="6"/>
  <c r="E282" i="13" s="1"/>
  <c r="S280" i="6"/>
  <c r="R281" i="6"/>
  <c r="C283" i="13" s="1"/>
  <c r="S281" i="6"/>
  <c r="R282" i="6"/>
  <c r="E284" i="13" s="1"/>
  <c r="S282" i="6"/>
  <c r="R283" i="6"/>
  <c r="E285" i="13" s="1"/>
  <c r="S283" i="6"/>
  <c r="R284" i="6"/>
  <c r="C286" i="13" s="1"/>
  <c r="S284" i="6"/>
  <c r="R285" i="6"/>
  <c r="C287" i="13" s="1"/>
  <c r="S285" i="6"/>
  <c r="R286" i="6"/>
  <c r="C288" i="13" s="1"/>
  <c r="S286" i="6"/>
  <c r="R287" i="6"/>
  <c r="C289" i="13" s="1"/>
  <c r="S287" i="6"/>
  <c r="R288" i="6"/>
  <c r="C290" i="13" s="1"/>
  <c r="D290" i="13" s="1"/>
  <c r="S288" i="6"/>
  <c r="R289" i="6"/>
  <c r="S289" i="6"/>
  <c r="R290" i="6"/>
  <c r="F292" i="13" s="1"/>
  <c r="S290" i="6"/>
  <c r="R291" i="6"/>
  <c r="S291" i="6"/>
  <c r="R292" i="6"/>
  <c r="C294" i="13" s="1"/>
  <c r="D294" i="13" s="1"/>
  <c r="S292" i="6"/>
  <c r="R293" i="6"/>
  <c r="H295" i="13" s="1"/>
  <c r="S293" i="6"/>
  <c r="R294" i="6"/>
  <c r="C296" i="13" s="1"/>
  <c r="S294" i="6"/>
  <c r="R295" i="6"/>
  <c r="H297" i="13" s="1"/>
  <c r="S295" i="6"/>
  <c r="R296" i="6"/>
  <c r="F298" i="13" s="1"/>
  <c r="S296" i="6"/>
  <c r="R297" i="6"/>
  <c r="H299" i="13" s="1"/>
  <c r="S297" i="6"/>
  <c r="R298" i="6"/>
  <c r="F300" i="13" s="1"/>
  <c r="S298" i="6"/>
  <c r="R299" i="6"/>
  <c r="H301" i="13" s="1"/>
  <c r="S299" i="6"/>
  <c r="R300" i="6"/>
  <c r="E302" i="13" s="1"/>
  <c r="S300" i="6"/>
  <c r="R301" i="6"/>
  <c r="E303" i="13" s="1"/>
  <c r="S301" i="6"/>
  <c r="R302" i="6"/>
  <c r="E304" i="13" s="1"/>
  <c r="S302" i="6"/>
  <c r="R303" i="6"/>
  <c r="S303" i="6"/>
  <c r="R304" i="6"/>
  <c r="C306" i="13" s="1"/>
  <c r="D306" i="13" s="1"/>
  <c r="S304" i="6"/>
  <c r="R305" i="6"/>
  <c r="S305" i="6"/>
  <c r="R306" i="6"/>
  <c r="C308" i="13" s="1"/>
  <c r="D308" i="13" s="1"/>
  <c r="S306" i="6"/>
  <c r="R307" i="6"/>
  <c r="S307" i="6"/>
  <c r="R308" i="6"/>
  <c r="S308" i="6"/>
  <c r="R309" i="6"/>
  <c r="S309" i="6"/>
  <c r="R310" i="6"/>
  <c r="C312" i="13" s="1"/>
  <c r="D312" i="13" s="1"/>
  <c r="S310" i="6"/>
  <c r="R311" i="6"/>
  <c r="C313" i="13" s="1"/>
  <c r="D313" i="13" s="1"/>
  <c r="S311" i="6"/>
  <c r="R312" i="6"/>
  <c r="C314" i="13" s="1"/>
  <c r="D314" i="13" s="1"/>
  <c r="S312" i="6"/>
  <c r="R313" i="6"/>
  <c r="S313" i="6"/>
  <c r="R214" i="1"/>
  <c r="H216" i="4" s="1"/>
  <c r="S214" i="1"/>
  <c r="R215" i="1"/>
  <c r="F217" i="4" s="1"/>
  <c r="S215" i="1"/>
  <c r="R216" i="1"/>
  <c r="H218" i="4" s="1"/>
  <c r="S216" i="1"/>
  <c r="R217" i="1"/>
  <c r="H219" i="4" s="1"/>
  <c r="S217" i="1"/>
  <c r="R218" i="1"/>
  <c r="H220" i="4" s="1"/>
  <c r="S218" i="1"/>
  <c r="R219" i="1"/>
  <c r="S219" i="1"/>
  <c r="R220" i="1"/>
  <c r="C222" i="4" s="1"/>
  <c r="S220" i="1"/>
  <c r="R221" i="1"/>
  <c r="S221" i="1"/>
  <c r="R222" i="1"/>
  <c r="F224" i="4" s="1"/>
  <c r="S222" i="1"/>
  <c r="R223" i="1"/>
  <c r="F225" i="4" s="1"/>
  <c r="S223" i="1"/>
  <c r="R224" i="1"/>
  <c r="F226" i="4" s="1"/>
  <c r="S224" i="1"/>
  <c r="R225" i="1"/>
  <c r="F227" i="4" s="1"/>
  <c r="S225" i="1"/>
  <c r="R226" i="1"/>
  <c r="F228" i="4" s="1"/>
  <c r="S226" i="1"/>
  <c r="R227" i="1"/>
  <c r="E229" i="4" s="1"/>
  <c r="S227" i="1"/>
  <c r="R228" i="1"/>
  <c r="E230" i="4" s="1"/>
  <c r="S228" i="1"/>
  <c r="R229" i="1"/>
  <c r="C231" i="4" s="1"/>
  <c r="S229" i="1"/>
  <c r="R230" i="1"/>
  <c r="E232" i="4" s="1"/>
  <c r="S230" i="1"/>
  <c r="R231" i="1"/>
  <c r="E233" i="4" s="1"/>
  <c r="S231" i="1"/>
  <c r="R232" i="1"/>
  <c r="E234" i="4" s="1"/>
  <c r="S232" i="1"/>
  <c r="R233" i="1"/>
  <c r="S233" i="1"/>
  <c r="R234" i="1"/>
  <c r="F236" i="4" s="1"/>
  <c r="S234" i="1"/>
  <c r="R235" i="1"/>
  <c r="S235" i="1"/>
  <c r="R236" i="1"/>
  <c r="C238" i="4" s="1"/>
  <c r="S236" i="1"/>
  <c r="R237" i="1"/>
  <c r="C239" i="4" s="1"/>
  <c r="S237" i="1"/>
  <c r="R238" i="1"/>
  <c r="C240" i="4" s="1"/>
  <c r="S238" i="1"/>
  <c r="R239" i="1"/>
  <c r="H241" i="4" s="1"/>
  <c r="S239" i="1"/>
  <c r="R240" i="1"/>
  <c r="H242" i="4" s="1"/>
  <c r="S240" i="1"/>
  <c r="R241" i="1"/>
  <c r="H243" i="4" s="1"/>
  <c r="S241" i="1"/>
  <c r="R242" i="1"/>
  <c r="H244" i="4" s="1"/>
  <c r="S242" i="1"/>
  <c r="R243" i="1"/>
  <c r="F245" i="4" s="1"/>
  <c r="S243" i="1"/>
  <c r="R244" i="1"/>
  <c r="H246" i="4" s="1"/>
  <c r="S244" i="1"/>
  <c r="R245" i="1"/>
  <c r="H247" i="4" s="1"/>
  <c r="S245" i="1"/>
  <c r="R246" i="1"/>
  <c r="H248" i="4" s="1"/>
  <c r="S246" i="1"/>
  <c r="R247" i="1"/>
  <c r="S247" i="1"/>
  <c r="R248" i="1"/>
  <c r="C250" i="4" s="1"/>
  <c r="S248" i="1"/>
  <c r="R249" i="1"/>
  <c r="C251" i="4" s="1"/>
  <c r="S249" i="1"/>
  <c r="R250" i="1"/>
  <c r="F252" i="4" s="1"/>
  <c r="S250" i="1"/>
  <c r="R251" i="1"/>
  <c r="F253" i="4" s="1"/>
  <c r="S251" i="1"/>
  <c r="R252" i="1"/>
  <c r="F254" i="4" s="1"/>
  <c r="S252" i="1"/>
  <c r="R253" i="1"/>
  <c r="F255" i="4" s="1"/>
  <c r="S253" i="1"/>
  <c r="R254" i="1"/>
  <c r="F256" i="4" s="1"/>
  <c r="S254" i="1"/>
  <c r="R255" i="1"/>
  <c r="E257" i="4" s="1"/>
  <c r="S255" i="1"/>
  <c r="R256" i="1"/>
  <c r="E258" i="4" s="1"/>
  <c r="S256" i="1"/>
  <c r="R257" i="1"/>
  <c r="C259" i="4" s="1"/>
  <c r="S257" i="1"/>
  <c r="R258" i="1"/>
  <c r="E260" i="4" s="1"/>
  <c r="S258" i="1"/>
  <c r="R259" i="1"/>
  <c r="E261" i="4" s="1"/>
  <c r="S259" i="1"/>
  <c r="R260" i="1"/>
  <c r="E262" i="4" s="1"/>
  <c r="S260" i="1"/>
  <c r="R261" i="1"/>
  <c r="C263" i="4" s="1"/>
  <c r="S261" i="1"/>
  <c r="R262" i="1"/>
  <c r="F264" i="4" s="1"/>
  <c r="S262" i="1"/>
  <c r="R263" i="1"/>
  <c r="S263" i="1"/>
  <c r="R264" i="1"/>
  <c r="C266" i="4" s="1"/>
  <c r="S264" i="1"/>
  <c r="R265" i="1"/>
  <c r="C267" i="4" s="1"/>
  <c r="S265" i="1"/>
  <c r="R266" i="1"/>
  <c r="H268" i="4" s="1"/>
  <c r="S266" i="1"/>
  <c r="R267" i="1"/>
  <c r="H269" i="4" s="1"/>
  <c r="S267" i="1"/>
  <c r="R268" i="1"/>
  <c r="H270" i="4" s="1"/>
  <c r="S268" i="1"/>
  <c r="R269" i="1"/>
  <c r="H271" i="4" s="1"/>
  <c r="S269" i="1"/>
  <c r="R270" i="1"/>
  <c r="H272" i="4" s="1"/>
  <c r="S270" i="1"/>
  <c r="R271" i="1"/>
  <c r="F273" i="4" s="1"/>
  <c r="S271" i="1"/>
  <c r="R272" i="1"/>
  <c r="H274" i="4" s="1"/>
  <c r="S272" i="1"/>
  <c r="R273" i="1"/>
  <c r="H275" i="4" s="1"/>
  <c r="S273" i="1"/>
  <c r="R274" i="1"/>
  <c r="H276" i="4" s="1"/>
  <c r="S274" i="1"/>
  <c r="R275" i="1"/>
  <c r="S275" i="1"/>
  <c r="R276" i="1"/>
  <c r="C278" i="4" s="1"/>
  <c r="S276" i="1"/>
  <c r="R277" i="1"/>
  <c r="S277" i="1"/>
  <c r="R278" i="1"/>
  <c r="F280" i="4" s="1"/>
  <c r="S278" i="1"/>
  <c r="R279" i="1"/>
  <c r="F281" i="4" s="1"/>
  <c r="S279" i="1"/>
  <c r="R280" i="1"/>
  <c r="E282" i="4" s="1"/>
  <c r="S280" i="1"/>
  <c r="R281" i="1"/>
  <c r="E283" i="4" s="1"/>
  <c r="S281" i="1"/>
  <c r="R282" i="1"/>
  <c r="E284" i="4" s="1"/>
  <c r="S282" i="1"/>
  <c r="R283" i="1"/>
  <c r="E285" i="4" s="1"/>
  <c r="S283" i="1"/>
  <c r="R284" i="1"/>
  <c r="E286" i="4" s="1"/>
  <c r="S284" i="1"/>
  <c r="R285" i="1"/>
  <c r="C287" i="4" s="1"/>
  <c r="S285" i="1"/>
  <c r="R286" i="1"/>
  <c r="E288" i="4" s="1"/>
  <c r="S286" i="1"/>
  <c r="R287" i="1"/>
  <c r="E289" i="4" s="1"/>
  <c r="S287" i="1"/>
  <c r="R288" i="1"/>
  <c r="E290" i="4" s="1"/>
  <c r="S288" i="1"/>
  <c r="R289" i="1"/>
  <c r="C291" i="4" s="1"/>
  <c r="S289" i="1"/>
  <c r="R290" i="1"/>
  <c r="F292" i="4" s="1"/>
  <c r="S290" i="1"/>
  <c r="R291" i="1"/>
  <c r="S291" i="1"/>
  <c r="R292" i="1"/>
  <c r="C294" i="4" s="1"/>
  <c r="S292" i="1"/>
  <c r="R293" i="1"/>
  <c r="C295" i="4" s="1"/>
  <c r="S293" i="1"/>
  <c r="R294" i="1"/>
  <c r="S294" i="1"/>
  <c r="R295" i="1"/>
  <c r="H297" i="4" s="1"/>
  <c r="S295" i="1"/>
  <c r="R296" i="1"/>
  <c r="H298" i="4" s="1"/>
  <c r="S296" i="1"/>
  <c r="R297" i="1"/>
  <c r="H299" i="4" s="1"/>
  <c r="S297" i="1"/>
  <c r="R298" i="1"/>
  <c r="H300" i="4" s="1"/>
  <c r="S298" i="1"/>
  <c r="R299" i="1"/>
  <c r="F301" i="4" s="1"/>
  <c r="S299" i="1"/>
  <c r="R300" i="1"/>
  <c r="H302" i="4" s="1"/>
  <c r="S300" i="1"/>
  <c r="R301" i="1"/>
  <c r="H303" i="4" s="1"/>
  <c r="S301" i="1"/>
  <c r="R302" i="1"/>
  <c r="H304" i="4" s="1"/>
  <c r="S302" i="1"/>
  <c r="R303" i="1"/>
  <c r="S303" i="1"/>
  <c r="R304" i="1"/>
  <c r="C306" i="4" s="1"/>
  <c r="S304" i="1"/>
  <c r="R305" i="1"/>
  <c r="C307" i="4" s="1"/>
  <c r="S305" i="1"/>
  <c r="R306" i="1"/>
  <c r="F308" i="4" s="1"/>
  <c r="S306" i="1"/>
  <c r="R307" i="1"/>
  <c r="F309" i="4" s="1"/>
  <c r="S307" i="1"/>
  <c r="R308" i="1"/>
  <c r="E310" i="4" s="1"/>
  <c r="S308" i="1"/>
  <c r="R309" i="1"/>
  <c r="E311" i="4" s="1"/>
  <c r="S309" i="1"/>
  <c r="R310" i="1"/>
  <c r="S310" i="1"/>
  <c r="R311" i="1"/>
  <c r="E313" i="4" s="1"/>
  <c r="S311" i="1"/>
  <c r="R312" i="1"/>
  <c r="E314" i="4" s="1"/>
  <c r="S312" i="1"/>
  <c r="R313" i="1"/>
  <c r="S313" i="1"/>
  <c r="I116" i="19"/>
  <c r="I117" i="19"/>
  <c r="I118" i="19"/>
  <c r="I119" i="19"/>
  <c r="I120" i="19"/>
  <c r="I121" i="19"/>
  <c r="I122" i="19"/>
  <c r="I123" i="19"/>
  <c r="I124" i="19"/>
  <c r="I125" i="19"/>
  <c r="I126" i="19"/>
  <c r="I127" i="19"/>
  <c r="I128" i="19"/>
  <c r="I129" i="19"/>
  <c r="I130" i="19"/>
  <c r="I131" i="19"/>
  <c r="I132" i="19"/>
  <c r="I133" i="19"/>
  <c r="I134" i="19"/>
  <c r="I135" i="19"/>
  <c r="I136" i="19"/>
  <c r="I137" i="19"/>
  <c r="I138" i="19"/>
  <c r="I139" i="19"/>
  <c r="I140" i="19"/>
  <c r="I141" i="19"/>
  <c r="I142" i="19"/>
  <c r="I143" i="19"/>
  <c r="I144" i="19"/>
  <c r="I145" i="19"/>
  <c r="I146" i="19"/>
  <c r="I147" i="19"/>
  <c r="I148" i="19"/>
  <c r="I149" i="19"/>
  <c r="I150" i="19"/>
  <c r="I151" i="19"/>
  <c r="I152" i="19"/>
  <c r="I153" i="19"/>
  <c r="I154" i="19"/>
  <c r="I155" i="19"/>
  <c r="I156" i="19"/>
  <c r="I157" i="19"/>
  <c r="I158" i="19"/>
  <c r="I159" i="19"/>
  <c r="I160" i="19"/>
  <c r="I161" i="19"/>
  <c r="I162" i="19"/>
  <c r="I163" i="19"/>
  <c r="I164" i="19"/>
  <c r="I165" i="19"/>
  <c r="I166" i="19"/>
  <c r="I167" i="19"/>
  <c r="I168" i="19"/>
  <c r="I169" i="19"/>
  <c r="I170" i="19"/>
  <c r="I171" i="19"/>
  <c r="I172" i="19"/>
  <c r="I173" i="19"/>
  <c r="I174" i="19"/>
  <c r="I175" i="19"/>
  <c r="I176" i="19"/>
  <c r="I177" i="19"/>
  <c r="I178" i="19"/>
  <c r="I179" i="19"/>
  <c r="I180" i="19"/>
  <c r="I181" i="19"/>
  <c r="I182" i="19"/>
  <c r="I183" i="19"/>
  <c r="I184" i="19"/>
  <c r="I185" i="19"/>
  <c r="I186" i="19"/>
  <c r="I187" i="19"/>
  <c r="I188" i="19"/>
  <c r="I189" i="19"/>
  <c r="I190" i="19"/>
  <c r="I191" i="19"/>
  <c r="I192" i="19"/>
  <c r="I193" i="19"/>
  <c r="I194" i="19"/>
  <c r="I195" i="19"/>
  <c r="I196" i="19"/>
  <c r="I197" i="19"/>
  <c r="I198" i="19"/>
  <c r="I199" i="19"/>
  <c r="I200" i="19"/>
  <c r="I201" i="19"/>
  <c r="I202" i="19"/>
  <c r="I203" i="19"/>
  <c r="I204" i="19"/>
  <c r="I205" i="19"/>
  <c r="I206" i="19"/>
  <c r="I207" i="19"/>
  <c r="I208" i="19"/>
  <c r="I209" i="19"/>
  <c r="I210" i="19"/>
  <c r="I211" i="19"/>
  <c r="I212" i="19"/>
  <c r="I213" i="19"/>
  <c r="I214" i="19"/>
  <c r="I215" i="19"/>
  <c r="I116" i="18"/>
  <c r="I117" i="18"/>
  <c r="I118" i="18"/>
  <c r="I119" i="18"/>
  <c r="I120" i="18"/>
  <c r="I121" i="18"/>
  <c r="I122" i="18"/>
  <c r="I123" i="18"/>
  <c r="I124" i="18"/>
  <c r="I125" i="18"/>
  <c r="I126" i="18"/>
  <c r="I127" i="18"/>
  <c r="I128" i="18"/>
  <c r="I129" i="18"/>
  <c r="I130" i="18"/>
  <c r="I131" i="18"/>
  <c r="I132" i="18"/>
  <c r="I133" i="18"/>
  <c r="I134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I155" i="18"/>
  <c r="I156" i="18"/>
  <c r="I157" i="18"/>
  <c r="I158" i="18"/>
  <c r="I159" i="18"/>
  <c r="I160" i="18"/>
  <c r="I161" i="18"/>
  <c r="I162" i="18"/>
  <c r="I163" i="18"/>
  <c r="I164" i="18"/>
  <c r="I165" i="18"/>
  <c r="I166" i="18"/>
  <c r="I167" i="18"/>
  <c r="I168" i="18"/>
  <c r="I169" i="18"/>
  <c r="I170" i="18"/>
  <c r="I171" i="18"/>
  <c r="I172" i="18"/>
  <c r="I173" i="18"/>
  <c r="I174" i="18"/>
  <c r="I175" i="18"/>
  <c r="I176" i="18"/>
  <c r="I177" i="18"/>
  <c r="I178" i="18"/>
  <c r="I179" i="18"/>
  <c r="I180" i="18"/>
  <c r="I181" i="18"/>
  <c r="I182" i="18"/>
  <c r="I183" i="18"/>
  <c r="I184" i="18"/>
  <c r="I185" i="18"/>
  <c r="I186" i="18"/>
  <c r="I187" i="18"/>
  <c r="I188" i="18"/>
  <c r="I189" i="18"/>
  <c r="I190" i="18"/>
  <c r="I191" i="18"/>
  <c r="I192" i="18"/>
  <c r="I193" i="18"/>
  <c r="I194" i="18"/>
  <c r="I195" i="18"/>
  <c r="I196" i="18"/>
  <c r="I197" i="18"/>
  <c r="I198" i="18"/>
  <c r="I199" i="18"/>
  <c r="I200" i="18"/>
  <c r="I201" i="18"/>
  <c r="I202" i="18"/>
  <c r="I203" i="18"/>
  <c r="I204" i="18"/>
  <c r="I205" i="18"/>
  <c r="I206" i="18"/>
  <c r="I207" i="18"/>
  <c r="I208" i="18"/>
  <c r="I209" i="18"/>
  <c r="I210" i="18"/>
  <c r="I211" i="18"/>
  <c r="I212" i="18"/>
  <c r="I213" i="18"/>
  <c r="I214" i="18"/>
  <c r="I215" i="18"/>
  <c r="I116" i="17"/>
  <c r="I117" i="17"/>
  <c r="I118" i="17"/>
  <c r="I119" i="17"/>
  <c r="I120" i="17"/>
  <c r="I121" i="17"/>
  <c r="I122" i="17"/>
  <c r="I123" i="17"/>
  <c r="I124" i="17"/>
  <c r="I125" i="17"/>
  <c r="I126" i="17"/>
  <c r="I127" i="17"/>
  <c r="I128" i="17"/>
  <c r="I129" i="17"/>
  <c r="I130" i="17"/>
  <c r="I131" i="17"/>
  <c r="I132" i="17"/>
  <c r="I133" i="17"/>
  <c r="I134" i="17"/>
  <c r="I135" i="17"/>
  <c r="I136" i="17"/>
  <c r="I137" i="17"/>
  <c r="I138" i="17"/>
  <c r="I139" i="17"/>
  <c r="I140" i="17"/>
  <c r="I141" i="17"/>
  <c r="I142" i="17"/>
  <c r="I143" i="17"/>
  <c r="I144" i="17"/>
  <c r="I145" i="17"/>
  <c r="I146" i="17"/>
  <c r="I147" i="17"/>
  <c r="I148" i="17"/>
  <c r="I149" i="17"/>
  <c r="I150" i="17"/>
  <c r="I151" i="17"/>
  <c r="I152" i="17"/>
  <c r="I153" i="17"/>
  <c r="I154" i="17"/>
  <c r="I155" i="17"/>
  <c r="I156" i="17"/>
  <c r="I157" i="17"/>
  <c r="I158" i="17"/>
  <c r="I159" i="17"/>
  <c r="I160" i="17"/>
  <c r="I161" i="17"/>
  <c r="I162" i="17"/>
  <c r="I163" i="17"/>
  <c r="I164" i="17"/>
  <c r="I165" i="17"/>
  <c r="I166" i="17"/>
  <c r="I167" i="17"/>
  <c r="I168" i="17"/>
  <c r="I169" i="17"/>
  <c r="I170" i="17"/>
  <c r="I171" i="17"/>
  <c r="I172" i="17"/>
  <c r="I173" i="17"/>
  <c r="I174" i="17"/>
  <c r="I175" i="17"/>
  <c r="I176" i="17"/>
  <c r="I177" i="17"/>
  <c r="I178" i="17"/>
  <c r="I179" i="17"/>
  <c r="I180" i="17"/>
  <c r="I181" i="17"/>
  <c r="I182" i="17"/>
  <c r="I183" i="17"/>
  <c r="I184" i="17"/>
  <c r="I185" i="17"/>
  <c r="I186" i="17"/>
  <c r="I187" i="17"/>
  <c r="I188" i="17"/>
  <c r="I189" i="17"/>
  <c r="I190" i="17"/>
  <c r="I191" i="17"/>
  <c r="I192" i="17"/>
  <c r="I193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210" i="17"/>
  <c r="I211" i="17"/>
  <c r="I212" i="17"/>
  <c r="I213" i="17"/>
  <c r="I214" i="17"/>
  <c r="I215" i="17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I168" i="16"/>
  <c r="I169" i="16"/>
  <c r="I170" i="16"/>
  <c r="I171" i="16"/>
  <c r="I172" i="16"/>
  <c r="I173" i="16"/>
  <c r="I174" i="16"/>
  <c r="I175" i="16"/>
  <c r="I176" i="16"/>
  <c r="I177" i="16"/>
  <c r="I178" i="16"/>
  <c r="I179" i="16"/>
  <c r="I180" i="16"/>
  <c r="I181" i="16"/>
  <c r="I182" i="16"/>
  <c r="I183" i="16"/>
  <c r="I184" i="16"/>
  <c r="I185" i="16"/>
  <c r="I186" i="16"/>
  <c r="I187" i="16"/>
  <c r="I188" i="16"/>
  <c r="I189" i="16"/>
  <c r="I190" i="16"/>
  <c r="I191" i="16"/>
  <c r="I192" i="16"/>
  <c r="I193" i="16"/>
  <c r="I194" i="16"/>
  <c r="I195" i="16"/>
  <c r="I196" i="16"/>
  <c r="I197" i="16"/>
  <c r="I198" i="16"/>
  <c r="I199" i="16"/>
  <c r="I200" i="16"/>
  <c r="I201" i="16"/>
  <c r="I202" i="16"/>
  <c r="I203" i="16"/>
  <c r="I204" i="16"/>
  <c r="I205" i="16"/>
  <c r="I206" i="16"/>
  <c r="I207" i="16"/>
  <c r="I208" i="16"/>
  <c r="I209" i="16"/>
  <c r="I210" i="16"/>
  <c r="I211" i="16"/>
  <c r="I212" i="16"/>
  <c r="I213" i="16"/>
  <c r="I214" i="16"/>
  <c r="I215" i="16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116" i="14"/>
  <c r="I117" i="14"/>
  <c r="I118" i="14"/>
  <c r="I119" i="14"/>
  <c r="I12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8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2" i="14"/>
  <c r="I153" i="14"/>
  <c r="I154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6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199" i="14"/>
  <c r="I200" i="14"/>
  <c r="I201" i="14"/>
  <c r="I202" i="14"/>
  <c r="I203" i="14"/>
  <c r="I204" i="14"/>
  <c r="I205" i="14"/>
  <c r="R114" i="12"/>
  <c r="C116" i="19" s="1"/>
  <c r="S114" i="12"/>
  <c r="R115" i="12"/>
  <c r="C117" i="19" s="1"/>
  <c r="D117" i="19" s="1"/>
  <c r="S115" i="12"/>
  <c r="R116" i="12"/>
  <c r="C118" i="19" s="1"/>
  <c r="D118" i="19" s="1"/>
  <c r="S116" i="12"/>
  <c r="R117" i="12"/>
  <c r="H119" i="19" s="1"/>
  <c r="S117" i="12"/>
  <c r="R118" i="12"/>
  <c r="E120" i="19" s="1"/>
  <c r="S118" i="12"/>
  <c r="R119" i="12"/>
  <c r="C121" i="19" s="1"/>
  <c r="D121" i="19" s="1"/>
  <c r="S119" i="12"/>
  <c r="R120" i="12"/>
  <c r="F122" i="19" s="1"/>
  <c r="S120" i="12"/>
  <c r="R121" i="12"/>
  <c r="E123" i="19" s="1"/>
  <c r="S121" i="12"/>
  <c r="R122" i="12"/>
  <c r="C124" i="19" s="1"/>
  <c r="D124" i="19" s="1"/>
  <c r="S122" i="12"/>
  <c r="R123" i="12"/>
  <c r="C125" i="19" s="1"/>
  <c r="D125" i="19" s="1"/>
  <c r="S123" i="12"/>
  <c r="R124" i="12"/>
  <c r="E126" i="19" s="1"/>
  <c r="S124" i="12"/>
  <c r="R125" i="12"/>
  <c r="H127" i="19" s="1"/>
  <c r="S125" i="12"/>
  <c r="R126" i="12"/>
  <c r="C128" i="19" s="1"/>
  <c r="D128" i="19" s="1"/>
  <c r="S126" i="12"/>
  <c r="R127" i="12"/>
  <c r="E129" i="19" s="1"/>
  <c r="S127" i="12"/>
  <c r="R128" i="12"/>
  <c r="C130" i="19" s="1"/>
  <c r="S128" i="12"/>
  <c r="R129" i="12"/>
  <c r="C131" i="19" s="1"/>
  <c r="D131" i="19" s="1"/>
  <c r="S129" i="12"/>
  <c r="R130" i="12"/>
  <c r="C132" i="19" s="1"/>
  <c r="D132" i="19" s="1"/>
  <c r="S130" i="12"/>
  <c r="R131" i="12"/>
  <c r="C133" i="19" s="1"/>
  <c r="D133" i="19" s="1"/>
  <c r="S131" i="12"/>
  <c r="R132" i="12"/>
  <c r="C134" i="19" s="1"/>
  <c r="S132" i="12"/>
  <c r="R133" i="12"/>
  <c r="H135" i="19" s="1"/>
  <c r="S133" i="12"/>
  <c r="R134" i="12"/>
  <c r="C136" i="19" s="1"/>
  <c r="D136" i="19" s="1"/>
  <c r="S134" i="12"/>
  <c r="R135" i="12"/>
  <c r="C137" i="19" s="1"/>
  <c r="D137" i="19" s="1"/>
  <c r="S135" i="12"/>
  <c r="R136" i="12"/>
  <c r="E138" i="19" s="1"/>
  <c r="S136" i="12"/>
  <c r="R137" i="12"/>
  <c r="S137" i="12"/>
  <c r="R138" i="12"/>
  <c r="E140" i="19" s="1"/>
  <c r="S138" i="12"/>
  <c r="R139" i="12"/>
  <c r="C141" i="19" s="1"/>
  <c r="D141" i="19" s="1"/>
  <c r="S139" i="12"/>
  <c r="R140" i="12"/>
  <c r="E142" i="19" s="1"/>
  <c r="S140" i="12"/>
  <c r="R141" i="12"/>
  <c r="H143" i="19" s="1"/>
  <c r="S141" i="12"/>
  <c r="R142" i="12"/>
  <c r="C144" i="19" s="1"/>
  <c r="S142" i="12"/>
  <c r="R143" i="12"/>
  <c r="C145" i="19" s="1"/>
  <c r="D145" i="19" s="1"/>
  <c r="S143" i="12"/>
  <c r="R144" i="12"/>
  <c r="C146" i="19" s="1"/>
  <c r="D146" i="19" s="1"/>
  <c r="S144" i="12"/>
  <c r="R145" i="12"/>
  <c r="H147" i="19" s="1"/>
  <c r="S145" i="12"/>
  <c r="R146" i="12"/>
  <c r="E148" i="19" s="1"/>
  <c r="S146" i="12"/>
  <c r="R147" i="12"/>
  <c r="S147" i="12"/>
  <c r="R148" i="12"/>
  <c r="F150" i="19" s="1"/>
  <c r="S148" i="12"/>
  <c r="R149" i="12"/>
  <c r="E151" i="19" s="1"/>
  <c r="S149" i="12"/>
  <c r="R150" i="12"/>
  <c r="C152" i="19" s="1"/>
  <c r="D152" i="19" s="1"/>
  <c r="S150" i="12"/>
  <c r="R151" i="12"/>
  <c r="S151" i="12"/>
  <c r="R152" i="12"/>
  <c r="E154" i="19" s="1"/>
  <c r="S152" i="12"/>
  <c r="R153" i="12"/>
  <c r="H155" i="19" s="1"/>
  <c r="S153" i="12"/>
  <c r="R154" i="12"/>
  <c r="C156" i="19" s="1"/>
  <c r="D156" i="19" s="1"/>
  <c r="S154" i="12"/>
  <c r="R155" i="12"/>
  <c r="E157" i="19" s="1"/>
  <c r="S155" i="12"/>
  <c r="R156" i="12"/>
  <c r="C158" i="19" s="1"/>
  <c r="S156" i="12"/>
  <c r="R157" i="12"/>
  <c r="C159" i="19" s="1"/>
  <c r="D159" i="19" s="1"/>
  <c r="S157" i="12"/>
  <c r="R158" i="12"/>
  <c r="C160" i="19" s="1"/>
  <c r="D160" i="19" s="1"/>
  <c r="S158" i="12"/>
  <c r="R159" i="12"/>
  <c r="C161" i="19" s="1"/>
  <c r="D161" i="19" s="1"/>
  <c r="S159" i="12"/>
  <c r="R160" i="12"/>
  <c r="C162" i="19" s="1"/>
  <c r="S160" i="12"/>
  <c r="R161" i="12"/>
  <c r="H163" i="19" s="1"/>
  <c r="S161" i="12"/>
  <c r="R162" i="12"/>
  <c r="C164" i="19" s="1"/>
  <c r="D164" i="19" s="1"/>
  <c r="S162" i="12"/>
  <c r="R163" i="12"/>
  <c r="C165" i="19" s="1"/>
  <c r="D165" i="19" s="1"/>
  <c r="S163" i="12"/>
  <c r="R164" i="12"/>
  <c r="E166" i="19" s="1"/>
  <c r="S164" i="12"/>
  <c r="R165" i="12"/>
  <c r="S165" i="12"/>
  <c r="R166" i="12"/>
  <c r="E168" i="19" s="1"/>
  <c r="S166" i="12"/>
  <c r="R167" i="12"/>
  <c r="S167" i="12"/>
  <c r="R168" i="12"/>
  <c r="E170" i="19" s="1"/>
  <c r="S168" i="12"/>
  <c r="R169" i="12"/>
  <c r="H171" i="19" s="1"/>
  <c r="S169" i="12"/>
  <c r="R170" i="12"/>
  <c r="C172" i="19" s="1"/>
  <c r="D172" i="19" s="1"/>
  <c r="S170" i="12"/>
  <c r="R171" i="12"/>
  <c r="C173" i="19" s="1"/>
  <c r="D173" i="19" s="1"/>
  <c r="S171" i="12"/>
  <c r="R172" i="12"/>
  <c r="C174" i="19" s="1"/>
  <c r="D174" i="19" s="1"/>
  <c r="S172" i="12"/>
  <c r="R173" i="12"/>
  <c r="H175" i="19" s="1"/>
  <c r="S173" i="12"/>
  <c r="R174" i="12"/>
  <c r="E176" i="19" s="1"/>
  <c r="S174" i="12"/>
  <c r="R175" i="12"/>
  <c r="C177" i="19" s="1"/>
  <c r="D177" i="19" s="1"/>
  <c r="S175" i="12"/>
  <c r="R176" i="12"/>
  <c r="F178" i="19" s="1"/>
  <c r="S176" i="12"/>
  <c r="R177" i="12"/>
  <c r="E179" i="19" s="1"/>
  <c r="S177" i="12"/>
  <c r="R178" i="12"/>
  <c r="C180" i="19" s="1"/>
  <c r="D180" i="19" s="1"/>
  <c r="S178" i="12"/>
  <c r="R179" i="12"/>
  <c r="S179" i="12"/>
  <c r="R180" i="12"/>
  <c r="C182" i="19" s="1"/>
  <c r="D182" i="19" s="1"/>
  <c r="S180" i="12"/>
  <c r="R181" i="12"/>
  <c r="H183" i="19" s="1"/>
  <c r="S181" i="12"/>
  <c r="R182" i="12"/>
  <c r="C184" i="19" s="1"/>
  <c r="D184" i="19" s="1"/>
  <c r="S182" i="12"/>
  <c r="R183" i="12"/>
  <c r="E185" i="19" s="1"/>
  <c r="S183" i="12"/>
  <c r="R184" i="12"/>
  <c r="C186" i="19" s="1"/>
  <c r="D186" i="19" s="1"/>
  <c r="S184" i="12"/>
  <c r="R185" i="12"/>
  <c r="C187" i="19" s="1"/>
  <c r="D187" i="19" s="1"/>
  <c r="S185" i="12"/>
  <c r="R186" i="12"/>
  <c r="C188" i="19" s="1"/>
  <c r="S186" i="12"/>
  <c r="R187" i="12"/>
  <c r="C189" i="19" s="1"/>
  <c r="S187" i="12"/>
  <c r="R188" i="12"/>
  <c r="C190" i="19" s="1"/>
  <c r="D190" i="19" s="1"/>
  <c r="S188" i="12"/>
  <c r="R189" i="12"/>
  <c r="S189" i="12"/>
  <c r="R190" i="12"/>
  <c r="C192" i="19" s="1"/>
  <c r="D192" i="19" s="1"/>
  <c r="S190" i="12"/>
  <c r="R191" i="12"/>
  <c r="C193" i="19" s="1"/>
  <c r="D193" i="19" s="1"/>
  <c r="S191" i="12"/>
  <c r="R192" i="12"/>
  <c r="E194" i="19" s="1"/>
  <c r="S192" i="12"/>
  <c r="R193" i="12"/>
  <c r="S193" i="12"/>
  <c r="R194" i="12"/>
  <c r="E196" i="19" s="1"/>
  <c r="S194" i="12"/>
  <c r="R195" i="12"/>
  <c r="S195" i="12"/>
  <c r="R196" i="12"/>
  <c r="E198" i="19" s="1"/>
  <c r="S196" i="12"/>
  <c r="R197" i="12"/>
  <c r="H199" i="19" s="1"/>
  <c r="S197" i="12"/>
  <c r="R198" i="12"/>
  <c r="C200" i="19" s="1"/>
  <c r="D200" i="19" s="1"/>
  <c r="S198" i="12"/>
  <c r="R199" i="12"/>
  <c r="C201" i="19" s="1"/>
  <c r="D201" i="19" s="1"/>
  <c r="S199" i="12"/>
  <c r="R200" i="12"/>
  <c r="C202" i="19" s="1"/>
  <c r="D202" i="19" s="1"/>
  <c r="S200" i="12"/>
  <c r="R201" i="12"/>
  <c r="H203" i="19" s="1"/>
  <c r="S201" i="12"/>
  <c r="R202" i="12"/>
  <c r="E204" i="19" s="1"/>
  <c r="S202" i="12"/>
  <c r="R203" i="12"/>
  <c r="C205" i="19" s="1"/>
  <c r="S203" i="12"/>
  <c r="R204" i="12"/>
  <c r="F206" i="19" s="1"/>
  <c r="S204" i="12"/>
  <c r="R205" i="12"/>
  <c r="E207" i="19" s="1"/>
  <c r="S205" i="12"/>
  <c r="R206" i="12"/>
  <c r="C208" i="19" s="1"/>
  <c r="D208" i="19" s="1"/>
  <c r="S206" i="12"/>
  <c r="R207" i="12"/>
  <c r="S207" i="12"/>
  <c r="R208" i="12"/>
  <c r="C210" i="19" s="1"/>
  <c r="D210" i="19" s="1"/>
  <c r="S208" i="12"/>
  <c r="R209" i="12"/>
  <c r="H211" i="19" s="1"/>
  <c r="S209" i="12"/>
  <c r="R210" i="12"/>
  <c r="C212" i="19" s="1"/>
  <c r="D212" i="19" s="1"/>
  <c r="S210" i="12"/>
  <c r="R211" i="12"/>
  <c r="S211" i="12"/>
  <c r="R212" i="12"/>
  <c r="C214" i="19" s="1"/>
  <c r="D214" i="19" s="1"/>
  <c r="S212" i="12"/>
  <c r="R213" i="12"/>
  <c r="C215" i="19" s="1"/>
  <c r="S213" i="12"/>
  <c r="R114" i="11"/>
  <c r="E116" i="18" s="1"/>
  <c r="S114" i="11"/>
  <c r="R115" i="11"/>
  <c r="S115" i="11"/>
  <c r="R116" i="11"/>
  <c r="H118" i="18" s="1"/>
  <c r="S116" i="11"/>
  <c r="R117" i="11"/>
  <c r="C119" i="18" s="1"/>
  <c r="D119" i="18" s="1"/>
  <c r="S117" i="11"/>
  <c r="R118" i="11"/>
  <c r="H120" i="18" s="1"/>
  <c r="S118" i="11"/>
  <c r="R119" i="11"/>
  <c r="E121" i="18" s="1"/>
  <c r="S119" i="11"/>
  <c r="R120" i="11"/>
  <c r="E122" i="18" s="1"/>
  <c r="S120" i="11"/>
  <c r="R121" i="11"/>
  <c r="E123" i="18" s="1"/>
  <c r="S121" i="11"/>
  <c r="R122" i="11"/>
  <c r="E124" i="18" s="1"/>
  <c r="S122" i="11"/>
  <c r="R123" i="11"/>
  <c r="H125" i="18" s="1"/>
  <c r="S123" i="11"/>
  <c r="R124" i="11"/>
  <c r="S124" i="11"/>
  <c r="R125" i="11"/>
  <c r="E127" i="18" s="1"/>
  <c r="S125" i="11"/>
  <c r="R126" i="11"/>
  <c r="E128" i="18" s="1"/>
  <c r="S126" i="11"/>
  <c r="R127" i="11"/>
  <c r="E129" i="18" s="1"/>
  <c r="S127" i="11"/>
  <c r="R128" i="11"/>
  <c r="C130" i="18" s="1"/>
  <c r="D130" i="18" s="1"/>
  <c r="S128" i="11"/>
  <c r="R129" i="11"/>
  <c r="S129" i="11"/>
  <c r="R130" i="11"/>
  <c r="S130" i="11"/>
  <c r="R131" i="11"/>
  <c r="S131" i="11"/>
  <c r="R132" i="11"/>
  <c r="C134" i="18" s="1"/>
  <c r="D134" i="18" s="1"/>
  <c r="S132" i="11"/>
  <c r="R133" i="11"/>
  <c r="C135" i="18" s="1"/>
  <c r="D135" i="18" s="1"/>
  <c r="S133" i="11"/>
  <c r="R134" i="11"/>
  <c r="C136" i="18" s="1"/>
  <c r="D136" i="18" s="1"/>
  <c r="S134" i="11"/>
  <c r="R135" i="11"/>
  <c r="C137" i="18" s="1"/>
  <c r="D137" i="18" s="1"/>
  <c r="S135" i="11"/>
  <c r="R136" i="11"/>
  <c r="C138" i="18" s="1"/>
  <c r="D138" i="18" s="1"/>
  <c r="S136" i="11"/>
  <c r="R137" i="11"/>
  <c r="F139" i="18" s="1"/>
  <c r="S137" i="11"/>
  <c r="R138" i="11"/>
  <c r="S138" i="11"/>
  <c r="R139" i="11"/>
  <c r="E141" i="18" s="1"/>
  <c r="S139" i="11"/>
  <c r="R140" i="11"/>
  <c r="E142" i="18" s="1"/>
  <c r="S140" i="11"/>
  <c r="R141" i="11"/>
  <c r="E143" i="18" s="1"/>
  <c r="S141" i="11"/>
  <c r="R142" i="11"/>
  <c r="C144" i="18" s="1"/>
  <c r="D144" i="18" s="1"/>
  <c r="S142" i="11"/>
  <c r="R143" i="11"/>
  <c r="C145" i="18" s="1"/>
  <c r="D145" i="18" s="1"/>
  <c r="S143" i="11"/>
  <c r="R144" i="11"/>
  <c r="H146" i="18" s="1"/>
  <c r="S144" i="11"/>
  <c r="R145" i="11"/>
  <c r="C147" i="18" s="1"/>
  <c r="D147" i="18" s="1"/>
  <c r="S145" i="11"/>
  <c r="R146" i="11"/>
  <c r="H148" i="18" s="1"/>
  <c r="S146" i="11"/>
  <c r="R147" i="11"/>
  <c r="E149" i="18" s="1"/>
  <c r="S147" i="11"/>
  <c r="R148" i="11"/>
  <c r="E150" i="18" s="1"/>
  <c r="S148" i="11"/>
  <c r="R149" i="11"/>
  <c r="E151" i="18" s="1"/>
  <c r="S149" i="11"/>
  <c r="R150" i="11"/>
  <c r="E152" i="18" s="1"/>
  <c r="S150" i="11"/>
  <c r="R151" i="11"/>
  <c r="H153" i="18" s="1"/>
  <c r="S151" i="11"/>
  <c r="R152" i="11"/>
  <c r="S152" i="11"/>
  <c r="R153" i="11"/>
  <c r="E155" i="18" s="1"/>
  <c r="S153" i="11"/>
  <c r="R154" i="11"/>
  <c r="E156" i="18" s="1"/>
  <c r="S154" i="11"/>
  <c r="R155" i="11"/>
  <c r="E157" i="18" s="1"/>
  <c r="S155" i="11"/>
  <c r="R156" i="11"/>
  <c r="C158" i="18" s="1"/>
  <c r="D158" i="18" s="1"/>
  <c r="S156" i="11"/>
  <c r="R157" i="11"/>
  <c r="S157" i="11"/>
  <c r="R158" i="11"/>
  <c r="S158" i="11"/>
  <c r="R159" i="11"/>
  <c r="S159" i="11"/>
  <c r="R160" i="11"/>
  <c r="C162" i="18" s="1"/>
  <c r="D162" i="18" s="1"/>
  <c r="S160" i="11"/>
  <c r="R161" i="11"/>
  <c r="C163" i="18" s="1"/>
  <c r="D163" i="18" s="1"/>
  <c r="S161" i="11"/>
  <c r="R162" i="11"/>
  <c r="C164" i="18" s="1"/>
  <c r="S162" i="11"/>
  <c r="R163" i="11"/>
  <c r="C165" i="18" s="1"/>
  <c r="D165" i="18" s="1"/>
  <c r="S163" i="11"/>
  <c r="R164" i="11"/>
  <c r="C166" i="18" s="1"/>
  <c r="S164" i="11"/>
  <c r="R165" i="11"/>
  <c r="F167" i="18" s="1"/>
  <c r="S165" i="11"/>
  <c r="R166" i="11"/>
  <c r="S166" i="11"/>
  <c r="R167" i="11"/>
  <c r="E169" i="18" s="1"/>
  <c r="S167" i="11"/>
  <c r="R168" i="11"/>
  <c r="E170" i="18" s="1"/>
  <c r="S168" i="11"/>
  <c r="R169" i="11"/>
  <c r="E171" i="18" s="1"/>
  <c r="S169" i="11"/>
  <c r="R170" i="11"/>
  <c r="C172" i="18" s="1"/>
  <c r="D172" i="18" s="1"/>
  <c r="S170" i="11"/>
  <c r="R171" i="11"/>
  <c r="C173" i="18" s="1"/>
  <c r="D173" i="18" s="1"/>
  <c r="S171" i="11"/>
  <c r="R172" i="11"/>
  <c r="H174" i="18" s="1"/>
  <c r="S172" i="11"/>
  <c r="R173" i="11"/>
  <c r="C175" i="18" s="1"/>
  <c r="D175" i="18" s="1"/>
  <c r="S173" i="11"/>
  <c r="R174" i="11"/>
  <c r="H176" i="18" s="1"/>
  <c r="S174" i="11"/>
  <c r="R175" i="11"/>
  <c r="E177" i="18" s="1"/>
  <c r="S175" i="11"/>
  <c r="R176" i="11"/>
  <c r="E178" i="18" s="1"/>
  <c r="S176" i="11"/>
  <c r="R177" i="11"/>
  <c r="E179" i="18" s="1"/>
  <c r="S177" i="11"/>
  <c r="R178" i="11"/>
  <c r="E180" i="18" s="1"/>
  <c r="S178" i="11"/>
  <c r="R179" i="11"/>
  <c r="H181" i="18" s="1"/>
  <c r="S179" i="11"/>
  <c r="R180" i="11"/>
  <c r="C182" i="18" s="1"/>
  <c r="D182" i="18" s="1"/>
  <c r="S180" i="11"/>
  <c r="R181" i="11"/>
  <c r="E183" i="18" s="1"/>
  <c r="S181" i="11"/>
  <c r="R182" i="11"/>
  <c r="C184" i="18" s="1"/>
  <c r="D184" i="18" s="1"/>
  <c r="S182" i="11"/>
  <c r="R183" i="11"/>
  <c r="H185" i="18" s="1"/>
  <c r="S183" i="11"/>
  <c r="R184" i="11"/>
  <c r="S184" i="11"/>
  <c r="R185" i="11"/>
  <c r="S185" i="11"/>
  <c r="R186" i="11"/>
  <c r="S186" i="11"/>
  <c r="R187" i="11"/>
  <c r="S187" i="11"/>
  <c r="R188" i="11"/>
  <c r="C190" i="18" s="1"/>
  <c r="D190" i="18" s="1"/>
  <c r="S188" i="11"/>
  <c r="R189" i="11"/>
  <c r="C191" i="18" s="1"/>
  <c r="D191" i="18" s="1"/>
  <c r="S189" i="11"/>
  <c r="R190" i="11"/>
  <c r="C192" i="18" s="1"/>
  <c r="D192" i="18" s="1"/>
  <c r="S190" i="11"/>
  <c r="R191" i="11"/>
  <c r="C193" i="18" s="1"/>
  <c r="D193" i="18" s="1"/>
  <c r="S191" i="11"/>
  <c r="R192" i="11"/>
  <c r="C194" i="18" s="1"/>
  <c r="S192" i="11"/>
  <c r="R193" i="11"/>
  <c r="F195" i="18" s="1"/>
  <c r="S193" i="11"/>
  <c r="R194" i="11"/>
  <c r="S194" i="11"/>
  <c r="R195" i="11"/>
  <c r="E197" i="18" s="1"/>
  <c r="S195" i="11"/>
  <c r="R196" i="11"/>
  <c r="E198" i="18" s="1"/>
  <c r="S196" i="11"/>
  <c r="R197" i="11"/>
  <c r="E199" i="18" s="1"/>
  <c r="S197" i="11"/>
  <c r="R198" i="11"/>
  <c r="E200" i="18" s="1"/>
  <c r="S198" i="11"/>
  <c r="R199" i="11"/>
  <c r="C201" i="18" s="1"/>
  <c r="S199" i="11"/>
  <c r="R200" i="11"/>
  <c r="H202" i="18" s="1"/>
  <c r="S200" i="11"/>
  <c r="R201" i="11"/>
  <c r="C203" i="18" s="1"/>
  <c r="D203" i="18" s="1"/>
  <c r="S201" i="11"/>
  <c r="R202" i="11"/>
  <c r="H204" i="18" s="1"/>
  <c r="S202" i="11"/>
  <c r="R203" i="11"/>
  <c r="E205" i="18" s="1"/>
  <c r="S203" i="11"/>
  <c r="R204" i="11"/>
  <c r="E206" i="18" s="1"/>
  <c r="S204" i="11"/>
  <c r="R205" i="11"/>
  <c r="E207" i="18" s="1"/>
  <c r="S205" i="11"/>
  <c r="R206" i="11"/>
  <c r="E208" i="18" s="1"/>
  <c r="S206" i="11"/>
  <c r="R207" i="11"/>
  <c r="H209" i="18" s="1"/>
  <c r="S207" i="11"/>
  <c r="R208" i="11"/>
  <c r="S208" i="11"/>
  <c r="R209" i="11"/>
  <c r="E211" i="18" s="1"/>
  <c r="S209" i="11"/>
  <c r="R210" i="11"/>
  <c r="C212" i="18" s="1"/>
  <c r="D212" i="18" s="1"/>
  <c r="S210" i="11"/>
  <c r="R211" i="11"/>
  <c r="C213" i="18" s="1"/>
  <c r="D213" i="18" s="1"/>
  <c r="S211" i="11"/>
  <c r="R212" i="11"/>
  <c r="C214" i="18" s="1"/>
  <c r="S212" i="11"/>
  <c r="R213" i="11"/>
  <c r="S213" i="11"/>
  <c r="R114" i="10"/>
  <c r="C116" i="17" s="1"/>
  <c r="D116" i="17" s="1"/>
  <c r="S114" i="10"/>
  <c r="R115" i="10"/>
  <c r="H117" i="17" s="1"/>
  <c r="S115" i="10"/>
  <c r="R116" i="10"/>
  <c r="C118" i="17" s="1"/>
  <c r="D118" i="17" s="1"/>
  <c r="S116" i="10"/>
  <c r="R117" i="10"/>
  <c r="C119" i="17" s="1"/>
  <c r="D119" i="17" s="1"/>
  <c r="S117" i="10"/>
  <c r="R118" i="10"/>
  <c r="F120" i="17" s="1"/>
  <c r="S118" i="10"/>
  <c r="R119" i="10"/>
  <c r="E121" i="17" s="1"/>
  <c r="S119" i="10"/>
  <c r="R120" i="10"/>
  <c r="E122" i="17" s="1"/>
  <c r="S120" i="10"/>
  <c r="R121" i="10"/>
  <c r="S121" i="10"/>
  <c r="R122" i="10"/>
  <c r="E124" i="17" s="1"/>
  <c r="S122" i="10"/>
  <c r="R123" i="10"/>
  <c r="E125" i="17" s="1"/>
  <c r="S123" i="10"/>
  <c r="R124" i="10"/>
  <c r="E126" i="17" s="1"/>
  <c r="S124" i="10"/>
  <c r="R125" i="10"/>
  <c r="S125" i="10"/>
  <c r="R126" i="10"/>
  <c r="C128" i="17" s="1"/>
  <c r="D128" i="17" s="1"/>
  <c r="S126" i="10"/>
  <c r="R127" i="10"/>
  <c r="E129" i="17" s="1"/>
  <c r="S127" i="10"/>
  <c r="R128" i="10"/>
  <c r="E130" i="17" s="1"/>
  <c r="S128" i="10"/>
  <c r="R129" i="10"/>
  <c r="F131" i="17" s="1"/>
  <c r="S129" i="10"/>
  <c r="R130" i="10"/>
  <c r="E132" i="17" s="1"/>
  <c r="S130" i="10"/>
  <c r="R131" i="10"/>
  <c r="E133" i="17" s="1"/>
  <c r="S131" i="10"/>
  <c r="R132" i="10"/>
  <c r="E134" i="17" s="1"/>
  <c r="S132" i="10"/>
  <c r="R133" i="10"/>
  <c r="C135" i="17" s="1"/>
  <c r="D135" i="17" s="1"/>
  <c r="S133" i="10"/>
  <c r="R134" i="10"/>
  <c r="C136" i="17" s="1"/>
  <c r="D136" i="17" s="1"/>
  <c r="S134" i="10"/>
  <c r="R135" i="10"/>
  <c r="S135" i="10"/>
  <c r="R136" i="10"/>
  <c r="E138" i="17" s="1"/>
  <c r="S136" i="10"/>
  <c r="R137" i="10"/>
  <c r="C139" i="17" s="1"/>
  <c r="D139" i="17" s="1"/>
  <c r="S137" i="10"/>
  <c r="R138" i="10"/>
  <c r="H140" i="17" s="1"/>
  <c r="S138" i="10"/>
  <c r="R139" i="10"/>
  <c r="S139" i="10"/>
  <c r="R140" i="10"/>
  <c r="S140" i="10"/>
  <c r="R141" i="10"/>
  <c r="S141" i="10"/>
  <c r="R142" i="10"/>
  <c r="C144" i="17" s="1"/>
  <c r="D144" i="17" s="1"/>
  <c r="S142" i="10"/>
  <c r="R143" i="10"/>
  <c r="H145" i="17" s="1"/>
  <c r="S143" i="10"/>
  <c r="R144" i="10"/>
  <c r="C146" i="17" s="1"/>
  <c r="D146" i="17" s="1"/>
  <c r="S144" i="10"/>
  <c r="R145" i="10"/>
  <c r="C147" i="17" s="1"/>
  <c r="D147" i="17" s="1"/>
  <c r="S145" i="10"/>
  <c r="R146" i="10"/>
  <c r="E148" i="17" s="1"/>
  <c r="S146" i="10"/>
  <c r="R147" i="10"/>
  <c r="E149" i="17" s="1"/>
  <c r="S147" i="10"/>
  <c r="R148" i="10"/>
  <c r="E150" i="17" s="1"/>
  <c r="S148" i="10"/>
  <c r="R149" i="10"/>
  <c r="S149" i="10"/>
  <c r="R150" i="10"/>
  <c r="E152" i="17" s="1"/>
  <c r="S150" i="10"/>
  <c r="R151" i="10"/>
  <c r="E153" i="17" s="1"/>
  <c r="S151" i="10"/>
  <c r="R152" i="10"/>
  <c r="E154" i="17" s="1"/>
  <c r="S152" i="10"/>
  <c r="R153" i="10"/>
  <c r="S153" i="10"/>
  <c r="R154" i="10"/>
  <c r="C156" i="17" s="1"/>
  <c r="D156" i="17" s="1"/>
  <c r="S154" i="10"/>
  <c r="R155" i="10"/>
  <c r="E157" i="17" s="1"/>
  <c r="S155" i="10"/>
  <c r="R156" i="10"/>
  <c r="F158" i="17" s="1"/>
  <c r="S156" i="10"/>
  <c r="R157" i="10"/>
  <c r="F159" i="17" s="1"/>
  <c r="S157" i="10"/>
  <c r="R158" i="10"/>
  <c r="E160" i="17" s="1"/>
  <c r="S158" i="10"/>
  <c r="R159" i="10"/>
  <c r="E161" i="17" s="1"/>
  <c r="S159" i="10"/>
  <c r="R160" i="10"/>
  <c r="E162" i="17" s="1"/>
  <c r="S160" i="10"/>
  <c r="R161" i="10"/>
  <c r="C163" i="17" s="1"/>
  <c r="S161" i="10"/>
  <c r="R162" i="10"/>
  <c r="C164" i="17" s="1"/>
  <c r="D164" i="17" s="1"/>
  <c r="S162" i="10"/>
  <c r="R163" i="10"/>
  <c r="S163" i="10"/>
  <c r="R164" i="10"/>
  <c r="C166" i="17" s="1"/>
  <c r="D166" i="17" s="1"/>
  <c r="S164" i="10"/>
  <c r="R165" i="10"/>
  <c r="E167" i="17" s="1"/>
  <c r="S165" i="10"/>
  <c r="R166" i="10"/>
  <c r="H168" i="17" s="1"/>
  <c r="S166" i="10"/>
  <c r="R167" i="10"/>
  <c r="S167" i="10"/>
  <c r="R168" i="10"/>
  <c r="S168" i="10"/>
  <c r="R169" i="10"/>
  <c r="S169" i="10"/>
  <c r="R170" i="10"/>
  <c r="C172" i="17" s="1"/>
  <c r="D172" i="17" s="1"/>
  <c r="S170" i="10"/>
  <c r="R171" i="10"/>
  <c r="E173" i="17" s="1"/>
  <c r="S171" i="10"/>
  <c r="R172" i="10"/>
  <c r="C174" i="17" s="1"/>
  <c r="D174" i="17" s="1"/>
  <c r="S172" i="10"/>
  <c r="R173" i="10"/>
  <c r="C175" i="17" s="1"/>
  <c r="D175" i="17" s="1"/>
  <c r="S173" i="10"/>
  <c r="R174" i="10"/>
  <c r="C176" i="17" s="1"/>
  <c r="D176" i="17" s="1"/>
  <c r="S174" i="10"/>
  <c r="R175" i="10"/>
  <c r="C177" i="17" s="1"/>
  <c r="S175" i="10"/>
  <c r="R176" i="10"/>
  <c r="E178" i="17" s="1"/>
  <c r="S176" i="10"/>
  <c r="R177" i="10"/>
  <c r="S177" i="10"/>
  <c r="R178" i="10"/>
  <c r="E180" i="17" s="1"/>
  <c r="S178" i="10"/>
  <c r="R179" i="10"/>
  <c r="E181" i="17" s="1"/>
  <c r="S179" i="10"/>
  <c r="R180" i="10"/>
  <c r="E182" i="17" s="1"/>
  <c r="S180" i="10"/>
  <c r="R181" i="10"/>
  <c r="S181" i="10"/>
  <c r="R182" i="10"/>
  <c r="C184" i="17" s="1"/>
  <c r="D184" i="17" s="1"/>
  <c r="S182" i="10"/>
  <c r="R183" i="10"/>
  <c r="E185" i="17" s="1"/>
  <c r="S183" i="10"/>
  <c r="R184" i="10"/>
  <c r="C186" i="17" s="1"/>
  <c r="D186" i="17" s="1"/>
  <c r="S184" i="10"/>
  <c r="R185" i="10"/>
  <c r="F187" i="17" s="1"/>
  <c r="S185" i="10"/>
  <c r="R186" i="10"/>
  <c r="E188" i="17" s="1"/>
  <c r="S186" i="10"/>
  <c r="R187" i="10"/>
  <c r="E189" i="17" s="1"/>
  <c r="S187" i="10"/>
  <c r="R188" i="10"/>
  <c r="E190" i="17" s="1"/>
  <c r="S188" i="10"/>
  <c r="R189" i="10"/>
  <c r="C191" i="17" s="1"/>
  <c r="D191" i="17" s="1"/>
  <c r="S189" i="10"/>
  <c r="R190" i="10"/>
  <c r="C192" i="17" s="1"/>
  <c r="D192" i="17" s="1"/>
  <c r="S190" i="10"/>
  <c r="R191" i="10"/>
  <c r="S191" i="10"/>
  <c r="R192" i="10"/>
  <c r="H194" i="17" s="1"/>
  <c r="S192" i="10"/>
  <c r="R193" i="10"/>
  <c r="E195" i="17" s="1"/>
  <c r="S193" i="10"/>
  <c r="R194" i="10"/>
  <c r="H196" i="17" s="1"/>
  <c r="S194" i="10"/>
  <c r="R195" i="10"/>
  <c r="S195" i="10"/>
  <c r="R196" i="10"/>
  <c r="S196" i="10"/>
  <c r="R197" i="10"/>
  <c r="S197" i="10"/>
  <c r="R198" i="10"/>
  <c r="C200" i="17" s="1"/>
  <c r="D200" i="17" s="1"/>
  <c r="S198" i="10"/>
  <c r="R199" i="10"/>
  <c r="F201" i="17" s="1"/>
  <c r="S199" i="10"/>
  <c r="R200" i="10"/>
  <c r="C202" i="17" s="1"/>
  <c r="D202" i="17" s="1"/>
  <c r="S200" i="10"/>
  <c r="R201" i="10"/>
  <c r="C203" i="17" s="1"/>
  <c r="D203" i="17" s="1"/>
  <c r="S201" i="10"/>
  <c r="R202" i="10"/>
  <c r="E204" i="17" s="1"/>
  <c r="S202" i="10"/>
  <c r="R203" i="10"/>
  <c r="E205" i="17" s="1"/>
  <c r="S203" i="10"/>
  <c r="R204" i="10"/>
  <c r="E206" i="17" s="1"/>
  <c r="S204" i="10"/>
  <c r="R205" i="10"/>
  <c r="S205" i="10"/>
  <c r="R206" i="10"/>
  <c r="E208" i="17" s="1"/>
  <c r="S206" i="10"/>
  <c r="R207" i="10"/>
  <c r="E209" i="17" s="1"/>
  <c r="S207" i="10"/>
  <c r="R208" i="10"/>
  <c r="E210" i="17" s="1"/>
  <c r="S208" i="10"/>
  <c r="R209" i="10"/>
  <c r="S209" i="10"/>
  <c r="R210" i="10"/>
  <c r="S210" i="10"/>
  <c r="R211" i="10"/>
  <c r="C213" i="17" s="1"/>
  <c r="D213" i="17" s="1"/>
  <c r="S211" i="10"/>
  <c r="R212" i="10"/>
  <c r="H214" i="17" s="1"/>
  <c r="S212" i="10"/>
  <c r="R213" i="10"/>
  <c r="F215" i="17" s="1"/>
  <c r="S213" i="10"/>
  <c r="R114" i="9"/>
  <c r="S114" i="9"/>
  <c r="R115" i="9"/>
  <c r="S115" i="9"/>
  <c r="R116" i="9"/>
  <c r="F118" i="16" s="1"/>
  <c r="S116" i="9"/>
  <c r="R117" i="9"/>
  <c r="H119" i="16" s="1"/>
  <c r="S117" i="9"/>
  <c r="R118" i="9"/>
  <c r="E120" i="16" s="1"/>
  <c r="S118" i="9"/>
  <c r="R119" i="9"/>
  <c r="C121" i="16" s="1"/>
  <c r="D121" i="16" s="1"/>
  <c r="S119" i="9"/>
  <c r="R120" i="9"/>
  <c r="C122" i="16" s="1"/>
  <c r="D122" i="16" s="1"/>
  <c r="S120" i="9"/>
  <c r="R121" i="9"/>
  <c r="H123" i="16" s="1"/>
  <c r="S121" i="9"/>
  <c r="R122" i="9"/>
  <c r="E124" i="16" s="1"/>
  <c r="S122" i="9"/>
  <c r="R123" i="9"/>
  <c r="S123" i="9"/>
  <c r="R124" i="9"/>
  <c r="S124" i="9"/>
  <c r="R125" i="9"/>
  <c r="E127" i="16" s="1"/>
  <c r="S125" i="9"/>
  <c r="R126" i="9"/>
  <c r="C128" i="16" s="1"/>
  <c r="D128" i="16" s="1"/>
  <c r="S126" i="9"/>
  <c r="R127" i="9"/>
  <c r="E129" i="16" s="1"/>
  <c r="S127" i="9"/>
  <c r="R128" i="9"/>
  <c r="H130" i="16" s="1"/>
  <c r="S128" i="9"/>
  <c r="R129" i="9"/>
  <c r="C131" i="16" s="1"/>
  <c r="D131" i="16" s="1"/>
  <c r="S129" i="9"/>
  <c r="R130" i="9"/>
  <c r="F132" i="16" s="1"/>
  <c r="S130" i="9"/>
  <c r="R131" i="9"/>
  <c r="E133" i="16" s="1"/>
  <c r="S131" i="9"/>
  <c r="R132" i="9"/>
  <c r="E134" i="16" s="1"/>
  <c r="S132" i="9"/>
  <c r="R133" i="9"/>
  <c r="E135" i="16" s="1"/>
  <c r="S133" i="9"/>
  <c r="R134" i="9"/>
  <c r="E136" i="16" s="1"/>
  <c r="S134" i="9"/>
  <c r="R135" i="9"/>
  <c r="C137" i="16" s="1"/>
  <c r="D137" i="16" s="1"/>
  <c r="S135" i="9"/>
  <c r="R136" i="9"/>
  <c r="F138" i="16" s="1"/>
  <c r="S136" i="9"/>
  <c r="R137" i="9"/>
  <c r="S137" i="9"/>
  <c r="R138" i="9"/>
  <c r="C140" i="16" s="1"/>
  <c r="D140" i="16" s="1"/>
  <c r="S138" i="9"/>
  <c r="R139" i="9"/>
  <c r="C141" i="16" s="1"/>
  <c r="D141" i="16" s="1"/>
  <c r="S139" i="9"/>
  <c r="R140" i="9"/>
  <c r="F142" i="16" s="1"/>
  <c r="S140" i="9"/>
  <c r="R141" i="9"/>
  <c r="E143" i="16" s="1"/>
  <c r="S141" i="9"/>
  <c r="R142" i="9"/>
  <c r="S142" i="9"/>
  <c r="R143" i="9"/>
  <c r="S143" i="9"/>
  <c r="R144" i="9"/>
  <c r="S144" i="9"/>
  <c r="R145" i="9"/>
  <c r="H147" i="16" s="1"/>
  <c r="S145" i="9"/>
  <c r="R146" i="9"/>
  <c r="E148" i="16" s="1"/>
  <c r="S146" i="9"/>
  <c r="R147" i="9"/>
  <c r="C149" i="16" s="1"/>
  <c r="D149" i="16" s="1"/>
  <c r="S147" i="9"/>
  <c r="R148" i="9"/>
  <c r="C150" i="16" s="1"/>
  <c r="S148" i="9"/>
  <c r="R149" i="9"/>
  <c r="H151" i="16" s="1"/>
  <c r="S149" i="9"/>
  <c r="R150" i="9"/>
  <c r="E152" i="16" s="1"/>
  <c r="S150" i="9"/>
  <c r="R151" i="9"/>
  <c r="C153" i="16" s="1"/>
  <c r="D153" i="16" s="1"/>
  <c r="S151" i="9"/>
  <c r="R152" i="9"/>
  <c r="S152" i="9"/>
  <c r="R153" i="9"/>
  <c r="E155" i="16" s="1"/>
  <c r="S153" i="9"/>
  <c r="R154" i="9"/>
  <c r="E156" i="16" s="1"/>
  <c r="S154" i="9"/>
  <c r="R155" i="9"/>
  <c r="E157" i="16" s="1"/>
  <c r="S155" i="9"/>
  <c r="R156" i="9"/>
  <c r="H158" i="16" s="1"/>
  <c r="S156" i="9"/>
  <c r="R157" i="9"/>
  <c r="C159" i="16" s="1"/>
  <c r="D159" i="16" s="1"/>
  <c r="S157" i="9"/>
  <c r="R158" i="9"/>
  <c r="F160" i="16" s="1"/>
  <c r="S158" i="9"/>
  <c r="R159" i="9"/>
  <c r="E161" i="16" s="1"/>
  <c r="S159" i="9"/>
  <c r="R160" i="9"/>
  <c r="E162" i="16" s="1"/>
  <c r="S160" i="9"/>
  <c r="R161" i="9"/>
  <c r="E163" i="16" s="1"/>
  <c r="S161" i="9"/>
  <c r="R162" i="9"/>
  <c r="E164" i="16" s="1"/>
  <c r="S162" i="9"/>
  <c r="R163" i="9"/>
  <c r="C165" i="16" s="1"/>
  <c r="D165" i="16" s="1"/>
  <c r="S163" i="9"/>
  <c r="R164" i="9"/>
  <c r="F166" i="16" s="1"/>
  <c r="S164" i="9"/>
  <c r="R165" i="9"/>
  <c r="S165" i="9"/>
  <c r="R166" i="9"/>
  <c r="C168" i="16" s="1"/>
  <c r="D168" i="16" s="1"/>
  <c r="S166" i="9"/>
  <c r="R167" i="9"/>
  <c r="C169" i="16" s="1"/>
  <c r="D169" i="16" s="1"/>
  <c r="S167" i="9"/>
  <c r="R168" i="9"/>
  <c r="F170" i="16" s="1"/>
  <c r="S168" i="9"/>
  <c r="R169" i="9"/>
  <c r="E171" i="16" s="1"/>
  <c r="S169" i="9"/>
  <c r="R170" i="9"/>
  <c r="S170" i="9"/>
  <c r="R171" i="9"/>
  <c r="S171" i="9"/>
  <c r="R172" i="9"/>
  <c r="H174" i="16" s="1"/>
  <c r="S172" i="9"/>
  <c r="R173" i="9"/>
  <c r="H175" i="16" s="1"/>
  <c r="S173" i="9"/>
  <c r="R174" i="9"/>
  <c r="E176" i="16" s="1"/>
  <c r="S174" i="9"/>
  <c r="R175" i="9"/>
  <c r="C177" i="16" s="1"/>
  <c r="D177" i="16" s="1"/>
  <c r="S175" i="9"/>
  <c r="R176" i="9"/>
  <c r="C178" i="16" s="1"/>
  <c r="D178" i="16" s="1"/>
  <c r="S176" i="9"/>
  <c r="R177" i="9"/>
  <c r="H179" i="16" s="1"/>
  <c r="S177" i="9"/>
  <c r="R178" i="9"/>
  <c r="E180" i="16" s="1"/>
  <c r="S178" i="9"/>
  <c r="R179" i="9"/>
  <c r="S179" i="9"/>
  <c r="R180" i="9"/>
  <c r="S180" i="9"/>
  <c r="R181" i="9"/>
  <c r="E183" i="16" s="1"/>
  <c r="S181" i="9"/>
  <c r="R182" i="9"/>
  <c r="E184" i="16" s="1"/>
  <c r="S182" i="9"/>
  <c r="R183" i="9"/>
  <c r="E185" i="16" s="1"/>
  <c r="S183" i="9"/>
  <c r="R184" i="9"/>
  <c r="H186" i="16" s="1"/>
  <c r="S184" i="9"/>
  <c r="R185" i="9"/>
  <c r="C187" i="16" s="1"/>
  <c r="D187" i="16" s="1"/>
  <c r="S185" i="9"/>
  <c r="R186" i="9"/>
  <c r="S186" i="9"/>
  <c r="R187" i="9"/>
  <c r="E189" i="16" s="1"/>
  <c r="S187" i="9"/>
  <c r="R188" i="9"/>
  <c r="E190" i="16" s="1"/>
  <c r="S188" i="9"/>
  <c r="R189" i="9"/>
  <c r="E191" i="16" s="1"/>
  <c r="S189" i="9"/>
  <c r="R190" i="9"/>
  <c r="E192" i="16" s="1"/>
  <c r="S190" i="9"/>
  <c r="R191" i="9"/>
  <c r="C193" i="16" s="1"/>
  <c r="D193" i="16" s="1"/>
  <c r="S191" i="9"/>
  <c r="R192" i="9"/>
  <c r="F194" i="16" s="1"/>
  <c r="S192" i="9"/>
  <c r="R193" i="9"/>
  <c r="C195" i="16" s="1"/>
  <c r="D195" i="16" s="1"/>
  <c r="S193" i="9"/>
  <c r="R194" i="9"/>
  <c r="C196" i="16" s="1"/>
  <c r="D196" i="16" s="1"/>
  <c r="S194" i="9"/>
  <c r="R195" i="9"/>
  <c r="C197" i="16" s="1"/>
  <c r="S195" i="9"/>
  <c r="R196" i="9"/>
  <c r="F198" i="16" s="1"/>
  <c r="S196" i="9"/>
  <c r="R197" i="9"/>
  <c r="E199" i="16" s="1"/>
  <c r="S197" i="9"/>
  <c r="R198" i="9"/>
  <c r="S198" i="9"/>
  <c r="R199" i="9"/>
  <c r="S199" i="9"/>
  <c r="R200" i="9"/>
  <c r="F202" i="16" s="1"/>
  <c r="S200" i="9"/>
  <c r="R201" i="9"/>
  <c r="H203" i="16" s="1"/>
  <c r="S201" i="9"/>
  <c r="R202" i="9"/>
  <c r="E204" i="16" s="1"/>
  <c r="S202" i="9"/>
  <c r="R203" i="9"/>
  <c r="C205" i="16" s="1"/>
  <c r="D205" i="16" s="1"/>
  <c r="S203" i="9"/>
  <c r="R204" i="9"/>
  <c r="C206" i="16" s="1"/>
  <c r="D206" i="16" s="1"/>
  <c r="S204" i="9"/>
  <c r="R205" i="9"/>
  <c r="H207" i="16" s="1"/>
  <c r="S205" i="9"/>
  <c r="R206" i="9"/>
  <c r="E208" i="16" s="1"/>
  <c r="S206" i="9"/>
  <c r="R207" i="9"/>
  <c r="C209" i="16" s="1"/>
  <c r="D209" i="16" s="1"/>
  <c r="S207" i="9"/>
  <c r="R208" i="9"/>
  <c r="S208" i="9"/>
  <c r="R209" i="9"/>
  <c r="E211" i="16" s="1"/>
  <c r="S209" i="9"/>
  <c r="R210" i="9"/>
  <c r="E212" i="16" s="1"/>
  <c r="S210" i="9"/>
  <c r="R211" i="9"/>
  <c r="E213" i="16" s="1"/>
  <c r="S211" i="9"/>
  <c r="R212" i="9"/>
  <c r="S212" i="9"/>
  <c r="R213" i="9"/>
  <c r="C215" i="16" s="1"/>
  <c r="D215" i="16" s="1"/>
  <c r="S213" i="9"/>
  <c r="R114" i="8"/>
  <c r="E116" i="15" s="1"/>
  <c r="S114" i="8"/>
  <c r="R115" i="8"/>
  <c r="E117" i="15" s="1"/>
  <c r="S115" i="8"/>
  <c r="R116" i="8"/>
  <c r="S116" i="8"/>
  <c r="R117" i="8"/>
  <c r="H119" i="15" s="1"/>
  <c r="S117" i="8"/>
  <c r="R118" i="8"/>
  <c r="C120" i="15" s="1"/>
  <c r="S118" i="8"/>
  <c r="R119" i="8"/>
  <c r="E121" i="15" s="1"/>
  <c r="S119" i="8"/>
  <c r="R120" i="8"/>
  <c r="C122" i="15" s="1"/>
  <c r="D122" i="15" s="1"/>
  <c r="S120" i="8"/>
  <c r="R121" i="8"/>
  <c r="F123" i="15" s="1"/>
  <c r="S121" i="8"/>
  <c r="R122" i="8"/>
  <c r="S122" i="8"/>
  <c r="R123" i="8"/>
  <c r="S123" i="8"/>
  <c r="R124" i="8"/>
  <c r="E126" i="15" s="1"/>
  <c r="S124" i="8"/>
  <c r="R125" i="8"/>
  <c r="C127" i="15" s="1"/>
  <c r="S125" i="8"/>
  <c r="R126" i="8"/>
  <c r="F128" i="15" s="1"/>
  <c r="S126" i="8"/>
  <c r="R127" i="8"/>
  <c r="C129" i="15" s="1"/>
  <c r="D129" i="15" s="1"/>
  <c r="S127" i="8"/>
  <c r="R128" i="8"/>
  <c r="E130" i="15" s="1"/>
  <c r="S128" i="8"/>
  <c r="R129" i="8"/>
  <c r="F131" i="15" s="1"/>
  <c r="S129" i="8"/>
  <c r="R130" i="8"/>
  <c r="C132" i="15" s="1"/>
  <c r="S130" i="8"/>
  <c r="R131" i="8"/>
  <c r="S131" i="8"/>
  <c r="R132" i="8"/>
  <c r="E134" i="15" s="1"/>
  <c r="S132" i="8"/>
  <c r="R133" i="8"/>
  <c r="C135" i="15" s="1"/>
  <c r="D135" i="15" s="1"/>
  <c r="S133" i="8"/>
  <c r="R134" i="8"/>
  <c r="E136" i="15" s="1"/>
  <c r="S134" i="8"/>
  <c r="R135" i="8"/>
  <c r="S135" i="8"/>
  <c r="R136" i="8"/>
  <c r="E138" i="15" s="1"/>
  <c r="S136" i="8"/>
  <c r="R137" i="8"/>
  <c r="S137" i="8"/>
  <c r="R138" i="8"/>
  <c r="C140" i="15" s="1"/>
  <c r="D140" i="15" s="1"/>
  <c r="S138" i="8"/>
  <c r="R139" i="8"/>
  <c r="C141" i="15" s="1"/>
  <c r="D141" i="15" s="1"/>
  <c r="S139" i="8"/>
  <c r="R140" i="8"/>
  <c r="C142" i="15" s="1"/>
  <c r="D142" i="15" s="1"/>
  <c r="S140" i="8"/>
  <c r="R141" i="8"/>
  <c r="F143" i="15" s="1"/>
  <c r="S141" i="8"/>
  <c r="R142" i="8"/>
  <c r="E144" i="15" s="1"/>
  <c r="S142" i="8"/>
  <c r="R143" i="8"/>
  <c r="F145" i="15" s="1"/>
  <c r="S143" i="8"/>
  <c r="R144" i="8"/>
  <c r="S144" i="8"/>
  <c r="R145" i="8"/>
  <c r="H147" i="15" s="1"/>
  <c r="S145" i="8"/>
  <c r="R146" i="8"/>
  <c r="C148" i="15" s="1"/>
  <c r="D148" i="15" s="1"/>
  <c r="S146" i="8"/>
  <c r="R147" i="8"/>
  <c r="E149" i="15" s="1"/>
  <c r="S147" i="8"/>
  <c r="R148" i="8"/>
  <c r="C150" i="15" s="1"/>
  <c r="S148" i="8"/>
  <c r="R149" i="8"/>
  <c r="F151" i="15" s="1"/>
  <c r="S149" i="8"/>
  <c r="R150" i="8"/>
  <c r="F152" i="15" s="1"/>
  <c r="S150" i="8"/>
  <c r="R151" i="8"/>
  <c r="C153" i="15" s="1"/>
  <c r="D153" i="15" s="1"/>
  <c r="S151" i="8"/>
  <c r="R152" i="8"/>
  <c r="E154" i="15" s="1"/>
  <c r="S152" i="8"/>
  <c r="R153" i="8"/>
  <c r="F155" i="15" s="1"/>
  <c r="S153" i="8"/>
  <c r="R154" i="8"/>
  <c r="F156" i="15" s="1"/>
  <c r="S154" i="8"/>
  <c r="R155" i="8"/>
  <c r="C157" i="15" s="1"/>
  <c r="D157" i="15" s="1"/>
  <c r="S155" i="8"/>
  <c r="R156" i="8"/>
  <c r="E158" i="15" s="1"/>
  <c r="S156" i="8"/>
  <c r="R157" i="8"/>
  <c r="F159" i="15" s="1"/>
  <c r="S157" i="8"/>
  <c r="R158" i="8"/>
  <c r="C160" i="15" s="1"/>
  <c r="D160" i="15" s="1"/>
  <c r="S158" i="8"/>
  <c r="R159" i="8"/>
  <c r="F161" i="15" s="1"/>
  <c r="S159" i="8"/>
  <c r="R160" i="8"/>
  <c r="E162" i="15" s="1"/>
  <c r="S160" i="8"/>
  <c r="R161" i="8"/>
  <c r="E163" i="15" s="1"/>
  <c r="S161" i="8"/>
  <c r="R162" i="8"/>
  <c r="E164" i="15" s="1"/>
  <c r="S162" i="8"/>
  <c r="R163" i="8"/>
  <c r="S163" i="8"/>
  <c r="R164" i="8"/>
  <c r="E166" i="15" s="1"/>
  <c r="S164" i="8"/>
  <c r="R165" i="8"/>
  <c r="S165" i="8"/>
  <c r="R166" i="8"/>
  <c r="C168" i="15" s="1"/>
  <c r="D168" i="15" s="1"/>
  <c r="S166" i="8"/>
  <c r="R167" i="8"/>
  <c r="C169" i="15" s="1"/>
  <c r="D169" i="15" s="1"/>
  <c r="S167" i="8"/>
  <c r="R168" i="8"/>
  <c r="C170" i="15" s="1"/>
  <c r="D170" i="15" s="1"/>
  <c r="S168" i="8"/>
  <c r="R169" i="8"/>
  <c r="F171" i="15" s="1"/>
  <c r="S169" i="8"/>
  <c r="R170" i="8"/>
  <c r="E172" i="15" s="1"/>
  <c r="S170" i="8"/>
  <c r="R171" i="8"/>
  <c r="E173" i="15" s="1"/>
  <c r="S171" i="8"/>
  <c r="R172" i="8"/>
  <c r="S172" i="8"/>
  <c r="R173" i="8"/>
  <c r="H175" i="15" s="1"/>
  <c r="S173" i="8"/>
  <c r="R174" i="8"/>
  <c r="C176" i="15" s="1"/>
  <c r="D176" i="15" s="1"/>
  <c r="S174" i="8"/>
  <c r="R175" i="8"/>
  <c r="H177" i="15" s="1"/>
  <c r="S175" i="8"/>
  <c r="R176" i="8"/>
  <c r="C178" i="15" s="1"/>
  <c r="D178" i="15" s="1"/>
  <c r="S176" i="8"/>
  <c r="R177" i="8"/>
  <c r="S177" i="8"/>
  <c r="R178" i="8"/>
  <c r="S178" i="8"/>
  <c r="R179" i="8"/>
  <c r="S179" i="8"/>
  <c r="R180" i="8"/>
  <c r="E182" i="15" s="1"/>
  <c r="S180" i="8"/>
  <c r="R181" i="8"/>
  <c r="E183" i="15" s="1"/>
  <c r="S181" i="8"/>
  <c r="R182" i="8"/>
  <c r="F184" i="15" s="1"/>
  <c r="S182" i="8"/>
  <c r="R183" i="8"/>
  <c r="C185" i="15" s="1"/>
  <c r="D185" i="15" s="1"/>
  <c r="S183" i="8"/>
  <c r="R184" i="8"/>
  <c r="E186" i="15" s="1"/>
  <c r="S184" i="8"/>
  <c r="R185" i="8"/>
  <c r="F187" i="15" s="1"/>
  <c r="S185" i="8"/>
  <c r="R186" i="8"/>
  <c r="C188" i="15" s="1"/>
  <c r="S186" i="8"/>
  <c r="R187" i="8"/>
  <c r="H189" i="15" s="1"/>
  <c r="S187" i="8"/>
  <c r="R188" i="8"/>
  <c r="E190" i="15" s="1"/>
  <c r="S188" i="8"/>
  <c r="R189" i="8"/>
  <c r="E191" i="15" s="1"/>
  <c r="S189" i="8"/>
  <c r="R190" i="8"/>
  <c r="E192" i="15" s="1"/>
  <c r="S190" i="8"/>
  <c r="R191" i="8"/>
  <c r="S191" i="8"/>
  <c r="R192" i="8"/>
  <c r="E194" i="15" s="1"/>
  <c r="S192" i="8"/>
  <c r="R193" i="8"/>
  <c r="S193" i="8"/>
  <c r="R194" i="8"/>
  <c r="C196" i="15" s="1"/>
  <c r="D196" i="15" s="1"/>
  <c r="S194" i="8"/>
  <c r="R195" i="8"/>
  <c r="C197" i="15" s="1"/>
  <c r="D197" i="15" s="1"/>
  <c r="S195" i="8"/>
  <c r="R196" i="8"/>
  <c r="C198" i="15" s="1"/>
  <c r="D198" i="15" s="1"/>
  <c r="S196" i="8"/>
  <c r="R197" i="8"/>
  <c r="F199" i="15" s="1"/>
  <c r="S197" i="8"/>
  <c r="R198" i="8"/>
  <c r="E200" i="15" s="1"/>
  <c r="S198" i="8"/>
  <c r="R199" i="8"/>
  <c r="E201" i="15" s="1"/>
  <c r="S199" i="8"/>
  <c r="R200" i="8"/>
  <c r="S200" i="8"/>
  <c r="R201" i="8"/>
  <c r="H203" i="15" s="1"/>
  <c r="S201" i="8"/>
  <c r="R202" i="8"/>
  <c r="C204" i="15" s="1"/>
  <c r="D204" i="15" s="1"/>
  <c r="S202" i="8"/>
  <c r="R203" i="8"/>
  <c r="E205" i="15" s="1"/>
  <c r="S203" i="8"/>
  <c r="R204" i="8"/>
  <c r="C206" i="15" s="1"/>
  <c r="S204" i="8"/>
  <c r="R205" i="8"/>
  <c r="S205" i="8"/>
  <c r="R206" i="8"/>
  <c r="E208" i="15" s="1"/>
  <c r="S206" i="8"/>
  <c r="R207" i="8"/>
  <c r="S207" i="8"/>
  <c r="R208" i="8"/>
  <c r="E210" i="15" s="1"/>
  <c r="S208" i="8"/>
  <c r="R209" i="8"/>
  <c r="C211" i="15" s="1"/>
  <c r="D211" i="15" s="1"/>
  <c r="S209" i="8"/>
  <c r="R210" i="8"/>
  <c r="F212" i="15" s="1"/>
  <c r="S210" i="8"/>
  <c r="R211" i="8"/>
  <c r="C213" i="15" s="1"/>
  <c r="D213" i="15" s="1"/>
  <c r="S211" i="8"/>
  <c r="R212" i="8"/>
  <c r="E214" i="15" s="1"/>
  <c r="S212" i="8"/>
  <c r="R213" i="8"/>
  <c r="F215" i="15" s="1"/>
  <c r="S213" i="8"/>
  <c r="R114" i="7"/>
  <c r="E116" i="14" s="1"/>
  <c r="S114" i="7"/>
  <c r="R115" i="7"/>
  <c r="C117" i="14" s="1"/>
  <c r="S115" i="7"/>
  <c r="R116" i="7"/>
  <c r="C118" i="14" s="1"/>
  <c r="S116" i="7"/>
  <c r="R117" i="7"/>
  <c r="F119" i="14" s="1"/>
  <c r="S117" i="7"/>
  <c r="R118" i="7"/>
  <c r="C120" i="14" s="1"/>
  <c r="D120" i="14" s="1"/>
  <c r="S118" i="7"/>
  <c r="R119" i="7"/>
  <c r="S119" i="7"/>
  <c r="R120" i="7"/>
  <c r="H122" i="14" s="1"/>
  <c r="S120" i="7"/>
  <c r="R121" i="7"/>
  <c r="S121" i="7"/>
  <c r="R122" i="7"/>
  <c r="S122" i="7"/>
  <c r="R123" i="7"/>
  <c r="S123" i="7"/>
  <c r="R124" i="7"/>
  <c r="H126" i="14" s="1"/>
  <c r="S124" i="7"/>
  <c r="R125" i="7"/>
  <c r="C127" i="14" s="1"/>
  <c r="D127" i="14" s="1"/>
  <c r="S125" i="7"/>
  <c r="R126" i="7"/>
  <c r="H128" i="14" s="1"/>
  <c r="S126" i="7"/>
  <c r="R127" i="7"/>
  <c r="F129" i="14" s="1"/>
  <c r="S127" i="7"/>
  <c r="R128" i="7"/>
  <c r="F130" i="14" s="1"/>
  <c r="S128" i="7"/>
  <c r="R129" i="7"/>
  <c r="F131" i="14" s="1"/>
  <c r="S129" i="7"/>
  <c r="R130" i="7"/>
  <c r="F132" i="14" s="1"/>
  <c r="S130" i="7"/>
  <c r="R131" i="7"/>
  <c r="E133" i="14" s="1"/>
  <c r="S131" i="7"/>
  <c r="R132" i="7"/>
  <c r="F134" i="14" s="1"/>
  <c r="S132" i="7"/>
  <c r="R133" i="7"/>
  <c r="F135" i="14" s="1"/>
  <c r="S133" i="7"/>
  <c r="R134" i="7"/>
  <c r="F136" i="14" s="1"/>
  <c r="S134" i="7"/>
  <c r="R135" i="7"/>
  <c r="S135" i="7"/>
  <c r="R136" i="7"/>
  <c r="S136" i="7"/>
  <c r="R137" i="7"/>
  <c r="S137" i="7"/>
  <c r="R138" i="7"/>
  <c r="E140" i="14" s="1"/>
  <c r="S138" i="7"/>
  <c r="R139" i="7"/>
  <c r="E141" i="14" s="1"/>
  <c r="S139" i="7"/>
  <c r="R140" i="7"/>
  <c r="E142" i="14" s="1"/>
  <c r="S140" i="7"/>
  <c r="R141" i="7"/>
  <c r="E143" i="14" s="1"/>
  <c r="S141" i="7"/>
  <c r="R142" i="7"/>
  <c r="E144" i="14" s="1"/>
  <c r="S142" i="7"/>
  <c r="R143" i="7"/>
  <c r="C145" i="14" s="1"/>
  <c r="D145" i="14" s="1"/>
  <c r="S143" i="7"/>
  <c r="R144" i="7"/>
  <c r="C146" i="14" s="1"/>
  <c r="D146" i="14" s="1"/>
  <c r="S144" i="7"/>
  <c r="R145" i="7"/>
  <c r="H147" i="14" s="1"/>
  <c r="S145" i="7"/>
  <c r="R146" i="7"/>
  <c r="C148" i="14" s="1"/>
  <c r="D148" i="14" s="1"/>
  <c r="S146" i="7"/>
  <c r="R147" i="7"/>
  <c r="S147" i="7"/>
  <c r="R148" i="7"/>
  <c r="H150" i="14" s="1"/>
  <c r="S148" i="7"/>
  <c r="R149" i="7"/>
  <c r="E151" i="14" s="1"/>
  <c r="S149" i="7"/>
  <c r="R150" i="7"/>
  <c r="F152" i="14" s="1"/>
  <c r="S150" i="7"/>
  <c r="R151" i="7"/>
  <c r="S151" i="7"/>
  <c r="R152" i="7"/>
  <c r="H154" i="14" s="1"/>
  <c r="S152" i="7"/>
  <c r="R153" i="7"/>
  <c r="E155" i="14" s="1"/>
  <c r="S153" i="7"/>
  <c r="R154" i="7"/>
  <c r="H156" i="14" s="1"/>
  <c r="S154" i="7"/>
  <c r="R155" i="7"/>
  <c r="F157" i="14" s="1"/>
  <c r="S155" i="7"/>
  <c r="R156" i="7"/>
  <c r="F158" i="14" s="1"/>
  <c r="S156" i="7"/>
  <c r="R157" i="7"/>
  <c r="F159" i="14" s="1"/>
  <c r="S157" i="7"/>
  <c r="R158" i="7"/>
  <c r="F160" i="14" s="1"/>
  <c r="S158" i="7"/>
  <c r="R159" i="7"/>
  <c r="S159" i="7"/>
  <c r="R160" i="7"/>
  <c r="F162" i="14" s="1"/>
  <c r="S160" i="7"/>
  <c r="R161" i="7"/>
  <c r="F163" i="14" s="1"/>
  <c r="S161" i="7"/>
  <c r="R162" i="7"/>
  <c r="F164" i="14" s="1"/>
  <c r="S162" i="7"/>
  <c r="R163" i="7"/>
  <c r="S163" i="7"/>
  <c r="R164" i="7"/>
  <c r="C166" i="14" s="1"/>
  <c r="D166" i="14" s="1"/>
  <c r="S164" i="7"/>
  <c r="R165" i="7"/>
  <c r="S165" i="7"/>
  <c r="R166" i="7"/>
  <c r="E168" i="14" s="1"/>
  <c r="S166" i="7"/>
  <c r="R167" i="7"/>
  <c r="E169" i="14" s="1"/>
  <c r="S167" i="7"/>
  <c r="R168" i="7"/>
  <c r="E170" i="14" s="1"/>
  <c r="S168" i="7"/>
  <c r="R169" i="7"/>
  <c r="E171" i="14" s="1"/>
  <c r="S169" i="7"/>
  <c r="R170" i="7"/>
  <c r="E172" i="14" s="1"/>
  <c r="S170" i="7"/>
  <c r="R171" i="7"/>
  <c r="C173" i="14" s="1"/>
  <c r="D173" i="14" s="1"/>
  <c r="S171" i="7"/>
  <c r="R172" i="7"/>
  <c r="C174" i="14" s="1"/>
  <c r="D174" i="14" s="1"/>
  <c r="S172" i="7"/>
  <c r="R173" i="7"/>
  <c r="F175" i="14" s="1"/>
  <c r="S173" i="7"/>
  <c r="R174" i="7"/>
  <c r="C176" i="14" s="1"/>
  <c r="D176" i="14" s="1"/>
  <c r="S174" i="7"/>
  <c r="R175" i="7"/>
  <c r="S175" i="7"/>
  <c r="R176" i="7"/>
  <c r="H178" i="14" s="1"/>
  <c r="S176" i="7"/>
  <c r="R177" i="7"/>
  <c r="F179" i="14" s="1"/>
  <c r="S177" i="7"/>
  <c r="R178" i="7"/>
  <c r="F180" i="14" s="1"/>
  <c r="S178" i="7"/>
  <c r="R179" i="7"/>
  <c r="S179" i="7"/>
  <c r="R180" i="7"/>
  <c r="H182" i="14" s="1"/>
  <c r="S180" i="7"/>
  <c r="R181" i="7"/>
  <c r="C183" i="14" s="1"/>
  <c r="D183" i="14" s="1"/>
  <c r="S181" i="7"/>
  <c r="R182" i="7"/>
  <c r="H184" i="14" s="1"/>
  <c r="S182" i="7"/>
  <c r="R183" i="7"/>
  <c r="F185" i="14" s="1"/>
  <c r="S183" i="7"/>
  <c r="R184" i="7"/>
  <c r="F186" i="14" s="1"/>
  <c r="S184" i="7"/>
  <c r="R185" i="7"/>
  <c r="F187" i="14" s="1"/>
  <c r="S185" i="7"/>
  <c r="R186" i="7"/>
  <c r="F188" i="14" s="1"/>
  <c r="S186" i="7"/>
  <c r="R187" i="7"/>
  <c r="E189" i="14" s="1"/>
  <c r="S187" i="7"/>
  <c r="R188" i="7"/>
  <c r="F190" i="14" s="1"/>
  <c r="S188" i="7"/>
  <c r="R189" i="7"/>
  <c r="F191" i="14" s="1"/>
  <c r="S189" i="7"/>
  <c r="R190" i="7"/>
  <c r="F192" i="14" s="1"/>
  <c r="S190" i="7"/>
  <c r="R191" i="7"/>
  <c r="S191" i="7"/>
  <c r="R192" i="7"/>
  <c r="S192" i="7"/>
  <c r="R193" i="7"/>
  <c r="S193" i="7"/>
  <c r="R194" i="7"/>
  <c r="E196" i="14" s="1"/>
  <c r="S194" i="7"/>
  <c r="R195" i="7"/>
  <c r="E197" i="14" s="1"/>
  <c r="S195" i="7"/>
  <c r="R196" i="7"/>
  <c r="E198" i="14" s="1"/>
  <c r="S196" i="7"/>
  <c r="R197" i="7"/>
  <c r="E199" i="14" s="1"/>
  <c r="S197" i="7"/>
  <c r="R198" i="7"/>
  <c r="E200" i="14" s="1"/>
  <c r="S198" i="7"/>
  <c r="R199" i="7"/>
  <c r="C201" i="14" s="1"/>
  <c r="D201" i="14" s="1"/>
  <c r="S199" i="7"/>
  <c r="R200" i="7"/>
  <c r="C202" i="14" s="1"/>
  <c r="D202" i="14" s="1"/>
  <c r="S200" i="7"/>
  <c r="R201" i="7"/>
  <c r="H203" i="14" s="1"/>
  <c r="S201" i="7"/>
  <c r="R202" i="7"/>
  <c r="C204" i="14" s="1"/>
  <c r="S202" i="7"/>
  <c r="R203" i="7"/>
  <c r="S203" i="7"/>
  <c r="R204" i="7"/>
  <c r="H206" i="14" s="1"/>
  <c r="S204" i="7"/>
  <c r="R205" i="7"/>
  <c r="E207" i="14" s="1"/>
  <c r="S205" i="7"/>
  <c r="R206" i="7"/>
  <c r="S206" i="7"/>
  <c r="R207" i="7"/>
  <c r="S207" i="7"/>
  <c r="R208" i="7"/>
  <c r="H210" i="14" s="1"/>
  <c r="S208" i="7"/>
  <c r="R209" i="7"/>
  <c r="E211" i="14" s="1"/>
  <c r="S209" i="7"/>
  <c r="R210" i="7"/>
  <c r="H212" i="14" s="1"/>
  <c r="S210" i="7"/>
  <c r="R211" i="7"/>
  <c r="F213" i="14" s="1"/>
  <c r="S211" i="7"/>
  <c r="R212" i="7"/>
  <c r="F214" i="14" s="1"/>
  <c r="S212" i="7"/>
  <c r="R213" i="7"/>
  <c r="F215" i="14" s="1"/>
  <c r="S213" i="7"/>
  <c r="R114" i="6"/>
  <c r="H116" i="13" s="1"/>
  <c r="S114" i="6"/>
  <c r="R115" i="6"/>
  <c r="H117" i="13" s="1"/>
  <c r="S115" i="6"/>
  <c r="R116" i="6"/>
  <c r="C118" i="13" s="1"/>
  <c r="D118" i="13" s="1"/>
  <c r="S116" i="6"/>
  <c r="R117" i="6"/>
  <c r="C119" i="13" s="1"/>
  <c r="D119" i="13" s="1"/>
  <c r="S117" i="6"/>
  <c r="R118" i="6"/>
  <c r="E120" i="13" s="1"/>
  <c r="S118" i="6"/>
  <c r="R119" i="6"/>
  <c r="C121" i="13" s="1"/>
  <c r="S119" i="6"/>
  <c r="R120" i="6"/>
  <c r="C122" i="13" s="1"/>
  <c r="D122" i="13" s="1"/>
  <c r="S120" i="6"/>
  <c r="R121" i="6"/>
  <c r="S121" i="6"/>
  <c r="R122" i="6"/>
  <c r="S122" i="6"/>
  <c r="R123" i="6"/>
  <c r="S123" i="6"/>
  <c r="R124" i="6"/>
  <c r="S124" i="6"/>
  <c r="R125" i="6"/>
  <c r="E127" i="13" s="1"/>
  <c r="S125" i="6"/>
  <c r="R126" i="6"/>
  <c r="S126" i="6"/>
  <c r="R127" i="6"/>
  <c r="S127" i="6"/>
  <c r="R128" i="6"/>
  <c r="C130" i="13" s="1"/>
  <c r="D130" i="13" s="1"/>
  <c r="S128" i="6"/>
  <c r="R129" i="6"/>
  <c r="C131" i="13" s="1"/>
  <c r="D131" i="13" s="1"/>
  <c r="S129" i="6"/>
  <c r="R130" i="6"/>
  <c r="F132" i="13" s="1"/>
  <c r="S130" i="6"/>
  <c r="R131" i="6"/>
  <c r="S131" i="6"/>
  <c r="R132" i="6"/>
  <c r="E134" i="13" s="1"/>
  <c r="S132" i="6"/>
  <c r="R133" i="6"/>
  <c r="H135" i="13" s="1"/>
  <c r="S133" i="6"/>
  <c r="R134" i="6"/>
  <c r="H136" i="13" s="1"/>
  <c r="S134" i="6"/>
  <c r="R135" i="6"/>
  <c r="S135" i="6"/>
  <c r="R136" i="6"/>
  <c r="C138" i="13" s="1"/>
  <c r="D138" i="13" s="1"/>
  <c r="S136" i="6"/>
  <c r="R137" i="6"/>
  <c r="E139" i="13" s="1"/>
  <c r="S137" i="6"/>
  <c r="R138" i="6"/>
  <c r="S138" i="6"/>
  <c r="R139" i="6"/>
  <c r="F141" i="13" s="1"/>
  <c r="S139" i="6"/>
  <c r="R140" i="6"/>
  <c r="S140" i="6"/>
  <c r="R141" i="6"/>
  <c r="S141" i="6"/>
  <c r="R142" i="6"/>
  <c r="H144" i="13" s="1"/>
  <c r="S142" i="6"/>
  <c r="R143" i="6"/>
  <c r="H145" i="13" s="1"/>
  <c r="S143" i="6"/>
  <c r="R144" i="6"/>
  <c r="C146" i="13" s="1"/>
  <c r="D146" i="13" s="1"/>
  <c r="S144" i="6"/>
  <c r="R145" i="6"/>
  <c r="C147" i="13" s="1"/>
  <c r="D147" i="13" s="1"/>
  <c r="S145" i="6"/>
  <c r="R146" i="6"/>
  <c r="C148" i="13" s="1"/>
  <c r="D148" i="13" s="1"/>
  <c r="S146" i="6"/>
  <c r="R147" i="6"/>
  <c r="C149" i="13" s="1"/>
  <c r="S147" i="6"/>
  <c r="R148" i="6"/>
  <c r="C150" i="13" s="1"/>
  <c r="S148" i="6"/>
  <c r="R149" i="6"/>
  <c r="S149" i="6"/>
  <c r="R150" i="6"/>
  <c r="S150" i="6"/>
  <c r="R151" i="6"/>
  <c r="S151" i="6"/>
  <c r="R152" i="6"/>
  <c r="F154" i="13" s="1"/>
  <c r="S152" i="6"/>
  <c r="R153" i="6"/>
  <c r="E155" i="13" s="1"/>
  <c r="S153" i="6"/>
  <c r="R154" i="6"/>
  <c r="S154" i="6"/>
  <c r="R155" i="6"/>
  <c r="S155" i="6"/>
  <c r="R156" i="6"/>
  <c r="F158" i="13" s="1"/>
  <c r="S156" i="6"/>
  <c r="R157" i="6"/>
  <c r="C159" i="13" s="1"/>
  <c r="S157" i="6"/>
  <c r="R158" i="6"/>
  <c r="C160" i="13" s="1"/>
  <c r="D160" i="13" s="1"/>
  <c r="S158" i="6"/>
  <c r="R159" i="6"/>
  <c r="S159" i="6"/>
  <c r="R160" i="6"/>
  <c r="C162" i="13" s="1"/>
  <c r="S160" i="6"/>
  <c r="R161" i="6"/>
  <c r="C163" i="13" s="1"/>
  <c r="D163" i="13" s="1"/>
  <c r="S161" i="6"/>
  <c r="R162" i="6"/>
  <c r="C164" i="13" s="1"/>
  <c r="D164" i="13" s="1"/>
  <c r="S162" i="6"/>
  <c r="R163" i="6"/>
  <c r="S163" i="6"/>
  <c r="R164" i="6"/>
  <c r="C166" i="13" s="1"/>
  <c r="D166" i="13" s="1"/>
  <c r="S164" i="6"/>
  <c r="R165" i="6"/>
  <c r="C167" i="13" s="1"/>
  <c r="D167" i="13" s="1"/>
  <c r="S165" i="6"/>
  <c r="R166" i="6"/>
  <c r="S166" i="6"/>
  <c r="R167" i="6"/>
  <c r="S167" i="6"/>
  <c r="R168" i="6"/>
  <c r="S168" i="6"/>
  <c r="R169" i="6"/>
  <c r="S169" i="6"/>
  <c r="R170" i="6"/>
  <c r="H172" i="13" s="1"/>
  <c r="S170" i="6"/>
  <c r="R171" i="6"/>
  <c r="C173" i="13" s="1"/>
  <c r="D173" i="13" s="1"/>
  <c r="S171" i="6"/>
  <c r="R172" i="6"/>
  <c r="E174" i="13" s="1"/>
  <c r="S172" i="6"/>
  <c r="R173" i="6"/>
  <c r="C175" i="13" s="1"/>
  <c r="D175" i="13" s="1"/>
  <c r="S173" i="6"/>
  <c r="R174" i="6"/>
  <c r="E176" i="13" s="1"/>
  <c r="S174" i="6"/>
  <c r="R175" i="6"/>
  <c r="C177" i="13" s="1"/>
  <c r="S175" i="6"/>
  <c r="R176" i="6"/>
  <c r="C178" i="13" s="1"/>
  <c r="D178" i="13" s="1"/>
  <c r="S176" i="6"/>
  <c r="R177" i="6"/>
  <c r="F179" i="13" s="1"/>
  <c r="S177" i="6"/>
  <c r="R178" i="6"/>
  <c r="S178" i="6"/>
  <c r="R179" i="6"/>
  <c r="F181" i="13" s="1"/>
  <c r="S179" i="6"/>
  <c r="R180" i="6"/>
  <c r="H182" i="13" s="1"/>
  <c r="S180" i="6"/>
  <c r="R181" i="6"/>
  <c r="H183" i="13" s="1"/>
  <c r="S181" i="6"/>
  <c r="R182" i="6"/>
  <c r="S182" i="6"/>
  <c r="R183" i="6"/>
  <c r="S183" i="6"/>
  <c r="R184" i="6"/>
  <c r="F186" i="13" s="1"/>
  <c r="S184" i="6"/>
  <c r="R185" i="6"/>
  <c r="C187" i="13" s="1"/>
  <c r="D187" i="13" s="1"/>
  <c r="S185" i="6"/>
  <c r="R186" i="6"/>
  <c r="F188" i="13" s="1"/>
  <c r="S186" i="6"/>
  <c r="R187" i="6"/>
  <c r="S187" i="6"/>
  <c r="R188" i="6"/>
  <c r="F190" i="13" s="1"/>
  <c r="S188" i="6"/>
  <c r="R189" i="6"/>
  <c r="F191" i="13" s="1"/>
  <c r="S189" i="6"/>
  <c r="R190" i="6"/>
  <c r="C192" i="13" s="1"/>
  <c r="D192" i="13" s="1"/>
  <c r="S190" i="6"/>
  <c r="R191" i="6"/>
  <c r="S191" i="6"/>
  <c r="R192" i="6"/>
  <c r="C194" i="13" s="1"/>
  <c r="D194" i="13" s="1"/>
  <c r="S192" i="6"/>
  <c r="R193" i="6"/>
  <c r="E195" i="13" s="1"/>
  <c r="S193" i="6"/>
  <c r="R194" i="6"/>
  <c r="E196" i="13" s="1"/>
  <c r="S194" i="6"/>
  <c r="R195" i="6"/>
  <c r="F197" i="13" s="1"/>
  <c r="S195" i="6"/>
  <c r="R196" i="6"/>
  <c r="S196" i="6"/>
  <c r="R197" i="6"/>
  <c r="S197" i="6"/>
  <c r="R198" i="6"/>
  <c r="E200" i="13" s="1"/>
  <c r="S198" i="6"/>
  <c r="R199" i="6"/>
  <c r="E201" i="13" s="1"/>
  <c r="S199" i="6"/>
  <c r="R200" i="6"/>
  <c r="E202" i="13" s="1"/>
  <c r="S200" i="6"/>
  <c r="R201" i="6"/>
  <c r="C203" i="13" s="1"/>
  <c r="D203" i="13" s="1"/>
  <c r="S201" i="6"/>
  <c r="R202" i="6"/>
  <c r="E204" i="13" s="1"/>
  <c r="S202" i="6"/>
  <c r="R203" i="6"/>
  <c r="C205" i="13" s="1"/>
  <c r="D205" i="13" s="1"/>
  <c r="S203" i="6"/>
  <c r="R204" i="6"/>
  <c r="C206" i="13" s="1"/>
  <c r="D206" i="13" s="1"/>
  <c r="S204" i="6"/>
  <c r="R205" i="6"/>
  <c r="S205" i="6"/>
  <c r="R206" i="6"/>
  <c r="S206" i="6"/>
  <c r="R207" i="6"/>
  <c r="S207" i="6"/>
  <c r="R208" i="6"/>
  <c r="C210" i="13" s="1"/>
  <c r="D210" i="13" s="1"/>
  <c r="S208" i="6"/>
  <c r="R209" i="6"/>
  <c r="H211" i="13" s="1"/>
  <c r="S209" i="6"/>
  <c r="R210" i="6"/>
  <c r="C212" i="13" s="1"/>
  <c r="D212" i="13" s="1"/>
  <c r="S210" i="6"/>
  <c r="R211" i="6"/>
  <c r="S211" i="6"/>
  <c r="R212" i="6"/>
  <c r="F214" i="13" s="1"/>
  <c r="S212" i="6"/>
  <c r="R213" i="6"/>
  <c r="E215" i="13" s="1"/>
  <c r="S213" i="6"/>
  <c r="R114" i="1"/>
  <c r="F116" i="4" s="1"/>
  <c r="S114" i="1"/>
  <c r="R115" i="1"/>
  <c r="S115" i="1"/>
  <c r="R116" i="1"/>
  <c r="S116" i="1"/>
  <c r="R117" i="1"/>
  <c r="C119" i="4" s="1"/>
  <c r="S117" i="1"/>
  <c r="R118" i="1"/>
  <c r="E120" i="4" s="1"/>
  <c r="S118" i="1"/>
  <c r="R119" i="1"/>
  <c r="E121" i="4" s="1"/>
  <c r="S119" i="1"/>
  <c r="R120" i="1"/>
  <c r="E122" i="4" s="1"/>
  <c r="S120" i="1"/>
  <c r="R121" i="1"/>
  <c r="E123" i="4" s="1"/>
  <c r="S121" i="1"/>
  <c r="R122" i="1"/>
  <c r="C124" i="4" s="1"/>
  <c r="S122" i="1"/>
  <c r="R123" i="1"/>
  <c r="C125" i="4" s="1"/>
  <c r="S123" i="1"/>
  <c r="R124" i="1"/>
  <c r="C126" i="4" s="1"/>
  <c r="S124" i="1"/>
  <c r="R125" i="1"/>
  <c r="H127" i="4" s="1"/>
  <c r="S125" i="1"/>
  <c r="R126" i="1"/>
  <c r="C128" i="4" s="1"/>
  <c r="S126" i="1"/>
  <c r="R127" i="1"/>
  <c r="H129" i="4" s="1"/>
  <c r="S127" i="1"/>
  <c r="R128" i="1"/>
  <c r="H130" i="4" s="1"/>
  <c r="S128" i="1"/>
  <c r="R129" i="1"/>
  <c r="F131" i="4" s="1"/>
  <c r="S129" i="1"/>
  <c r="R130" i="1"/>
  <c r="E132" i="4" s="1"/>
  <c r="S130" i="1"/>
  <c r="R131" i="1"/>
  <c r="S131" i="1"/>
  <c r="R132" i="1"/>
  <c r="H134" i="4" s="1"/>
  <c r="S132" i="1"/>
  <c r="R133" i="1"/>
  <c r="H135" i="4" s="1"/>
  <c r="S133" i="1"/>
  <c r="R134" i="1"/>
  <c r="H136" i="4" s="1"/>
  <c r="S134" i="1"/>
  <c r="R135" i="1"/>
  <c r="F137" i="4" s="1"/>
  <c r="S135" i="1"/>
  <c r="R136" i="1"/>
  <c r="F138" i="4" s="1"/>
  <c r="S136" i="1"/>
  <c r="R137" i="1"/>
  <c r="F139" i="4" s="1"/>
  <c r="S137" i="1"/>
  <c r="R138" i="1"/>
  <c r="F140" i="4" s="1"/>
  <c r="S138" i="1"/>
  <c r="R139" i="1"/>
  <c r="S139" i="1"/>
  <c r="R140" i="1"/>
  <c r="F142" i="4" s="1"/>
  <c r="S140" i="1"/>
  <c r="R141" i="1"/>
  <c r="F143" i="4" s="1"/>
  <c r="S141" i="1"/>
  <c r="R142" i="1"/>
  <c r="F144" i="4" s="1"/>
  <c r="S142" i="1"/>
  <c r="R143" i="1"/>
  <c r="S143" i="1"/>
  <c r="R144" i="1"/>
  <c r="S144" i="1"/>
  <c r="R145" i="1"/>
  <c r="S145" i="1"/>
  <c r="R146" i="1"/>
  <c r="E148" i="4" s="1"/>
  <c r="S146" i="1"/>
  <c r="R147" i="1"/>
  <c r="E149" i="4" s="1"/>
  <c r="S147" i="1"/>
  <c r="R148" i="1"/>
  <c r="E150" i="4" s="1"/>
  <c r="S148" i="1"/>
  <c r="R149" i="1"/>
  <c r="E151" i="4" s="1"/>
  <c r="S149" i="1"/>
  <c r="R150" i="1"/>
  <c r="C152" i="4" s="1"/>
  <c r="S150" i="1"/>
  <c r="R151" i="1"/>
  <c r="C153" i="4" s="1"/>
  <c r="S151" i="1"/>
  <c r="R152" i="1"/>
  <c r="C154" i="4" s="1"/>
  <c r="S152" i="1"/>
  <c r="R153" i="1"/>
  <c r="S153" i="1"/>
  <c r="R154" i="1"/>
  <c r="C156" i="4" s="1"/>
  <c r="S154" i="1"/>
  <c r="R155" i="1"/>
  <c r="H157" i="4" s="1"/>
  <c r="S155" i="1"/>
  <c r="R156" i="1"/>
  <c r="H158" i="4" s="1"/>
  <c r="S156" i="1"/>
  <c r="R157" i="1"/>
  <c r="E159" i="4" s="1"/>
  <c r="S157" i="1"/>
  <c r="R158" i="1"/>
  <c r="S158" i="1"/>
  <c r="R159" i="1"/>
  <c r="F161" i="4" s="1"/>
  <c r="S159" i="1"/>
  <c r="R160" i="1"/>
  <c r="H162" i="4" s="1"/>
  <c r="S160" i="1"/>
  <c r="R161" i="1"/>
  <c r="H163" i="4" s="1"/>
  <c r="S161" i="1"/>
  <c r="R162" i="1"/>
  <c r="H164" i="4" s="1"/>
  <c r="S162" i="1"/>
  <c r="R163" i="1"/>
  <c r="F165" i="4" s="1"/>
  <c r="S163" i="1"/>
  <c r="R164" i="1"/>
  <c r="F166" i="4" s="1"/>
  <c r="S164" i="1"/>
  <c r="R165" i="1"/>
  <c r="F167" i="4" s="1"/>
  <c r="S165" i="1"/>
  <c r="R166" i="1"/>
  <c r="F168" i="4" s="1"/>
  <c r="S166" i="1"/>
  <c r="R167" i="1"/>
  <c r="S167" i="1"/>
  <c r="R168" i="1"/>
  <c r="F170" i="4" s="1"/>
  <c r="S168" i="1"/>
  <c r="R169" i="1"/>
  <c r="F171" i="4" s="1"/>
  <c r="S169" i="1"/>
  <c r="R170" i="1"/>
  <c r="F172" i="4" s="1"/>
  <c r="S170" i="1"/>
  <c r="R171" i="1"/>
  <c r="S171" i="1"/>
  <c r="R172" i="1"/>
  <c r="S172" i="1"/>
  <c r="R173" i="1"/>
  <c r="C175" i="4" s="1"/>
  <c r="S173" i="1"/>
  <c r="R174" i="1"/>
  <c r="E176" i="4" s="1"/>
  <c r="S174" i="1"/>
  <c r="R175" i="1"/>
  <c r="E177" i="4" s="1"/>
  <c r="S175" i="1"/>
  <c r="R176" i="1"/>
  <c r="E178" i="4" s="1"/>
  <c r="S176" i="1"/>
  <c r="R177" i="1"/>
  <c r="E179" i="4" s="1"/>
  <c r="S177" i="1"/>
  <c r="R178" i="1"/>
  <c r="C180" i="4" s="1"/>
  <c r="S178" i="1"/>
  <c r="R179" i="1"/>
  <c r="C181" i="4" s="1"/>
  <c r="S179" i="1"/>
  <c r="R180" i="1"/>
  <c r="C182" i="4" s="1"/>
  <c r="S180" i="1"/>
  <c r="R181" i="1"/>
  <c r="H183" i="4" s="1"/>
  <c r="S181" i="1"/>
  <c r="R182" i="1"/>
  <c r="C184" i="4" s="1"/>
  <c r="S182" i="1"/>
  <c r="R183" i="1"/>
  <c r="H185" i="4" s="1"/>
  <c r="S183" i="1"/>
  <c r="R184" i="1"/>
  <c r="H186" i="4" s="1"/>
  <c r="S184" i="1"/>
  <c r="R185" i="1"/>
  <c r="E187" i="4" s="1"/>
  <c r="S185" i="1"/>
  <c r="R186" i="1"/>
  <c r="F188" i="4" s="1"/>
  <c r="S186" i="1"/>
  <c r="R187" i="1"/>
  <c r="S187" i="1"/>
  <c r="R188" i="1"/>
  <c r="H190" i="4" s="1"/>
  <c r="S188" i="1"/>
  <c r="R189" i="1"/>
  <c r="H191" i="4" s="1"/>
  <c r="S189" i="1"/>
  <c r="R190" i="1"/>
  <c r="H192" i="4" s="1"/>
  <c r="S190" i="1"/>
  <c r="R191" i="1"/>
  <c r="F193" i="4" s="1"/>
  <c r="S191" i="1"/>
  <c r="R192" i="1"/>
  <c r="F194" i="4" s="1"/>
  <c r="S192" i="1"/>
  <c r="R193" i="1"/>
  <c r="F195" i="4" s="1"/>
  <c r="S193" i="1"/>
  <c r="R194" i="1"/>
  <c r="F196" i="4" s="1"/>
  <c r="S194" i="1"/>
  <c r="R195" i="1"/>
  <c r="E197" i="4" s="1"/>
  <c r="S195" i="1"/>
  <c r="R196" i="1"/>
  <c r="F198" i="4" s="1"/>
  <c r="S196" i="1"/>
  <c r="R197" i="1"/>
  <c r="F199" i="4" s="1"/>
  <c r="S197" i="1"/>
  <c r="R198" i="1"/>
  <c r="F200" i="4" s="1"/>
  <c r="S198" i="1"/>
  <c r="R199" i="1"/>
  <c r="S199" i="1"/>
  <c r="R200" i="1"/>
  <c r="S200" i="1"/>
  <c r="R201" i="1"/>
  <c r="C203" i="4" s="1"/>
  <c r="S201" i="1"/>
  <c r="R202" i="1"/>
  <c r="E204" i="4" s="1"/>
  <c r="S202" i="1"/>
  <c r="R203" i="1"/>
  <c r="E205" i="4" s="1"/>
  <c r="S203" i="1"/>
  <c r="R204" i="1"/>
  <c r="E206" i="4" s="1"/>
  <c r="S204" i="1"/>
  <c r="R205" i="1"/>
  <c r="E207" i="4" s="1"/>
  <c r="S205" i="1"/>
  <c r="R206" i="1"/>
  <c r="C208" i="4" s="1"/>
  <c r="S206" i="1"/>
  <c r="R207" i="1"/>
  <c r="C209" i="4" s="1"/>
  <c r="S207" i="1"/>
  <c r="R208" i="1"/>
  <c r="C210" i="4" s="1"/>
  <c r="S208" i="1"/>
  <c r="R209" i="1"/>
  <c r="H211" i="4" s="1"/>
  <c r="S209" i="1"/>
  <c r="R210" i="1"/>
  <c r="C212" i="4" s="1"/>
  <c r="S210" i="1"/>
  <c r="R211" i="1"/>
  <c r="H213" i="4" s="1"/>
  <c r="S211" i="1"/>
  <c r="R212" i="1"/>
  <c r="H214" i="4" s="1"/>
  <c r="S212" i="1"/>
  <c r="R213" i="1"/>
  <c r="F215" i="4" s="1"/>
  <c r="S213" i="1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4" i="12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4" i="11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S62" i="10"/>
  <c r="S63" i="10"/>
  <c r="S64" i="10"/>
  <c r="S65" i="10"/>
  <c r="S66" i="10"/>
  <c r="S67" i="10"/>
  <c r="S68" i="10"/>
  <c r="S69" i="10"/>
  <c r="S70" i="10"/>
  <c r="S71" i="10"/>
  <c r="S72" i="10"/>
  <c r="S73" i="10"/>
  <c r="S74" i="10"/>
  <c r="S75" i="10"/>
  <c r="S76" i="10"/>
  <c r="S77" i="10"/>
  <c r="S78" i="10"/>
  <c r="S79" i="10"/>
  <c r="S80" i="10"/>
  <c r="S81" i="10"/>
  <c r="S82" i="10"/>
  <c r="S83" i="10"/>
  <c r="S84" i="10"/>
  <c r="S85" i="10"/>
  <c r="S86" i="10"/>
  <c r="S87" i="10"/>
  <c r="S88" i="10"/>
  <c r="S89" i="10"/>
  <c r="S90" i="10"/>
  <c r="S91" i="10"/>
  <c r="S92" i="10"/>
  <c r="S93" i="10"/>
  <c r="S94" i="10"/>
  <c r="S95" i="10"/>
  <c r="S96" i="10"/>
  <c r="S97" i="10"/>
  <c r="S98" i="10"/>
  <c r="S99" i="10"/>
  <c r="S100" i="10"/>
  <c r="S101" i="10"/>
  <c r="S102" i="10"/>
  <c r="S103" i="10"/>
  <c r="S104" i="10"/>
  <c r="S105" i="10"/>
  <c r="S106" i="10"/>
  <c r="S107" i="10"/>
  <c r="S108" i="10"/>
  <c r="S109" i="10"/>
  <c r="S110" i="10"/>
  <c r="S111" i="10"/>
  <c r="S112" i="10"/>
  <c r="S113" i="10"/>
  <c r="S14" i="10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4" i="9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4" i="8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4" i="7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4" i="6"/>
  <c r="D3" i="20"/>
  <c r="D10" i="20"/>
  <c r="D9" i="20"/>
  <c r="D8" i="20"/>
  <c r="D7" i="20"/>
  <c r="D6" i="20"/>
  <c r="D5" i="20"/>
  <c r="D4" i="20"/>
  <c r="F10" i="20" l="1"/>
  <c r="E10" i="20"/>
  <c r="F9" i="20"/>
  <c r="E9" i="20"/>
  <c r="F7" i="20"/>
  <c r="E7" i="20"/>
  <c r="F5" i="20"/>
  <c r="E5" i="20"/>
  <c r="F4" i="20"/>
  <c r="E4" i="20"/>
  <c r="F8" i="20"/>
  <c r="E8" i="20"/>
  <c r="F6" i="20"/>
  <c r="E6" i="20"/>
  <c r="E3" i="20"/>
  <c r="F3" i="20"/>
  <c r="C191" i="13"/>
  <c r="D191" i="13" s="1"/>
  <c r="C285" i="16"/>
  <c r="D285" i="16" s="1"/>
  <c r="C219" i="14"/>
  <c r="T219" i="14" s="1"/>
  <c r="C170" i="14"/>
  <c r="D170" i="14" s="1"/>
  <c r="C169" i="14"/>
  <c r="D169" i="14" s="1"/>
  <c r="C155" i="14"/>
  <c r="D155" i="14" s="1"/>
  <c r="C141" i="14"/>
  <c r="D141" i="14" s="1"/>
  <c r="C256" i="18"/>
  <c r="D256" i="18" s="1"/>
  <c r="C157" i="18"/>
  <c r="D157" i="18" s="1"/>
  <c r="H297" i="18"/>
  <c r="U297" i="18" s="1"/>
  <c r="F257" i="17"/>
  <c r="T257" i="17" s="1"/>
  <c r="E257" i="17"/>
  <c r="C156" i="14"/>
  <c r="D156" i="14" s="1"/>
  <c r="C262" i="19"/>
  <c r="T262" i="19" s="1"/>
  <c r="C260" i="19"/>
  <c r="D260" i="19" s="1"/>
  <c r="C253" i="19"/>
  <c r="D253" i="19" s="1"/>
  <c r="H284" i="19"/>
  <c r="F284" i="19"/>
  <c r="T284" i="19" s="1"/>
  <c r="C156" i="18"/>
  <c r="D156" i="18" s="1"/>
  <c r="C282" i="18"/>
  <c r="D282" i="18" s="1"/>
  <c r="E184" i="18"/>
  <c r="H308" i="16"/>
  <c r="U308" i="16" s="1"/>
  <c r="E225" i="16"/>
  <c r="H162" i="16"/>
  <c r="H134" i="16"/>
  <c r="H228" i="14"/>
  <c r="C298" i="14"/>
  <c r="U298" i="14" s="1"/>
  <c r="F163" i="13"/>
  <c r="T163" i="13" s="1"/>
  <c r="H282" i="19"/>
  <c r="E263" i="19"/>
  <c r="F257" i="19"/>
  <c r="T257" i="19" s="1"/>
  <c r="F283" i="19"/>
  <c r="F256" i="19"/>
  <c r="T256" i="19" s="1"/>
  <c r="H254" i="19"/>
  <c r="U254" i="19" s="1"/>
  <c r="C170" i="19"/>
  <c r="D170" i="19" s="1"/>
  <c r="F285" i="19"/>
  <c r="T285" i="19" s="1"/>
  <c r="E285" i="19"/>
  <c r="H210" i="19"/>
  <c r="U210" i="19" s="1"/>
  <c r="F210" i="19"/>
  <c r="T210" i="19" s="1"/>
  <c r="E210" i="19"/>
  <c r="H182" i="19"/>
  <c r="U182" i="19" s="1"/>
  <c r="E182" i="19"/>
  <c r="C240" i="18"/>
  <c r="D240" i="18" s="1"/>
  <c r="C226" i="18"/>
  <c r="D226" i="18" s="1"/>
  <c r="H183" i="18"/>
  <c r="C310" i="18"/>
  <c r="D310" i="18" s="1"/>
  <c r="C313" i="18"/>
  <c r="D313" i="18" s="1"/>
  <c r="C298" i="18"/>
  <c r="D298" i="18" s="1"/>
  <c r="C254" i="18"/>
  <c r="D254" i="18" s="1"/>
  <c r="E270" i="17"/>
  <c r="E248" i="17"/>
  <c r="E220" i="17"/>
  <c r="E116" i="17"/>
  <c r="H225" i="16"/>
  <c r="U225" i="16" s="1"/>
  <c r="F313" i="16"/>
  <c r="T313" i="16" s="1"/>
  <c r="H229" i="16"/>
  <c r="U229" i="16" s="1"/>
  <c r="F229" i="16"/>
  <c r="T229" i="16" s="1"/>
  <c r="H228" i="16"/>
  <c r="H224" i="16"/>
  <c r="U224" i="16" s="1"/>
  <c r="H176" i="16"/>
  <c r="F248" i="15"/>
  <c r="E248" i="15"/>
  <c r="F306" i="15"/>
  <c r="E263" i="15"/>
  <c r="F243" i="15"/>
  <c r="T243" i="15" s="1"/>
  <c r="F257" i="15"/>
  <c r="E257" i="15"/>
  <c r="H168" i="15"/>
  <c r="U168" i="15" s="1"/>
  <c r="E290" i="15"/>
  <c r="F168" i="15"/>
  <c r="T168" i="15" s="1"/>
  <c r="H166" i="15"/>
  <c r="E253" i="14"/>
  <c r="H275" i="14"/>
  <c r="H274" i="14"/>
  <c r="E187" i="14"/>
  <c r="H260" i="14"/>
  <c r="U260" i="14" s="1"/>
  <c r="H255" i="14"/>
  <c r="H254" i="14"/>
  <c r="H253" i="14"/>
  <c r="E256" i="13"/>
  <c r="H247" i="13"/>
  <c r="U247" i="13" s="1"/>
  <c r="C215" i="13"/>
  <c r="D215" i="13" s="1"/>
  <c r="C214" i="13"/>
  <c r="D214" i="13" s="1"/>
  <c r="E286" i="13"/>
  <c r="F284" i="13"/>
  <c r="F228" i="13"/>
  <c r="F173" i="13"/>
  <c r="T173" i="13" s="1"/>
  <c r="F181" i="18"/>
  <c r="C155" i="18"/>
  <c r="D155" i="18" s="1"/>
  <c r="F153" i="18"/>
  <c r="E153" i="18"/>
  <c r="F297" i="18"/>
  <c r="T297" i="18" s="1"/>
  <c r="E297" i="18"/>
  <c r="H296" i="18"/>
  <c r="C153" i="18"/>
  <c r="D153" i="18" s="1"/>
  <c r="H283" i="18"/>
  <c r="H259" i="18"/>
  <c r="U259" i="18" s="1"/>
  <c r="F259" i="18"/>
  <c r="T259" i="18" s="1"/>
  <c r="E259" i="18"/>
  <c r="H255" i="18"/>
  <c r="E181" i="18"/>
  <c r="H241" i="18"/>
  <c r="U241" i="18" s="1"/>
  <c r="H240" i="18"/>
  <c r="E240" i="18"/>
  <c r="H239" i="18"/>
  <c r="F185" i="18"/>
  <c r="E233" i="17"/>
  <c r="F229" i="17"/>
  <c r="T229" i="17" s="1"/>
  <c r="F261" i="17"/>
  <c r="T261" i="17" s="1"/>
  <c r="E261" i="17"/>
  <c r="F213" i="17"/>
  <c r="T213" i="17" s="1"/>
  <c r="E213" i="17"/>
  <c r="H204" i="17"/>
  <c r="F204" i="17"/>
  <c r="H191" i="17"/>
  <c r="U191" i="17" s="1"/>
  <c r="E187" i="17"/>
  <c r="H186" i="17"/>
  <c r="U186" i="17" s="1"/>
  <c r="C241" i="17"/>
  <c r="D241" i="17" s="1"/>
  <c r="H185" i="17"/>
  <c r="C234" i="17"/>
  <c r="D234" i="17" s="1"/>
  <c r="H167" i="17"/>
  <c r="C233" i="17"/>
  <c r="D233" i="17" s="1"/>
  <c r="E158" i="17"/>
  <c r="C189" i="17"/>
  <c r="D189" i="17" s="1"/>
  <c r="H157" i="17"/>
  <c r="C187" i="17"/>
  <c r="D187" i="17" s="1"/>
  <c r="F157" i="17"/>
  <c r="C161" i="17"/>
  <c r="D161" i="17" s="1"/>
  <c r="H144" i="17"/>
  <c r="U144" i="17" s="1"/>
  <c r="C158" i="17"/>
  <c r="D158" i="17" s="1"/>
  <c r="F144" i="17"/>
  <c r="T144" i="17" s="1"/>
  <c r="C157" i="17"/>
  <c r="D157" i="17" s="1"/>
  <c r="E144" i="17"/>
  <c r="C134" i="17"/>
  <c r="D134" i="17" s="1"/>
  <c r="H129" i="17"/>
  <c r="F304" i="17"/>
  <c r="H116" i="17"/>
  <c r="U116" i="17" s="1"/>
  <c r="E289" i="17"/>
  <c r="F116" i="17"/>
  <c r="E205" i="16"/>
  <c r="H204" i="16"/>
  <c r="F193" i="16"/>
  <c r="T193" i="16" s="1"/>
  <c r="F177" i="16"/>
  <c r="T177" i="16" s="1"/>
  <c r="E177" i="16"/>
  <c r="F134" i="16"/>
  <c r="C194" i="16"/>
  <c r="D194" i="16" s="1"/>
  <c r="C184" i="16"/>
  <c r="D184" i="16" s="1"/>
  <c r="C176" i="16"/>
  <c r="D176" i="16" s="1"/>
  <c r="C148" i="16"/>
  <c r="D148" i="16" s="1"/>
  <c r="E313" i="16"/>
  <c r="H309" i="16"/>
  <c r="E309" i="16"/>
  <c r="F295" i="16"/>
  <c r="E276" i="16"/>
  <c r="E243" i="15"/>
  <c r="H220" i="15"/>
  <c r="U220" i="15" s="1"/>
  <c r="H198" i="15"/>
  <c r="U198" i="15" s="1"/>
  <c r="H197" i="15"/>
  <c r="U197" i="15" s="1"/>
  <c r="H196" i="15"/>
  <c r="U196" i="15" s="1"/>
  <c r="C264" i="15"/>
  <c r="D264" i="15" s="1"/>
  <c r="C263" i="15"/>
  <c r="D263" i="15" s="1"/>
  <c r="C262" i="15"/>
  <c r="D262" i="15" s="1"/>
  <c r="C163" i="15"/>
  <c r="D163" i="15" s="1"/>
  <c r="C162" i="15"/>
  <c r="D162" i="15" s="1"/>
  <c r="C149" i="15"/>
  <c r="D149" i="15" s="1"/>
  <c r="H309" i="15"/>
  <c r="U309" i="15" s="1"/>
  <c r="F309" i="15"/>
  <c r="T309" i="15" s="1"/>
  <c r="E306" i="15"/>
  <c r="F305" i="15"/>
  <c r="E303" i="14"/>
  <c r="H247" i="14"/>
  <c r="E290" i="14"/>
  <c r="E268" i="14"/>
  <c r="H197" i="14"/>
  <c r="H191" i="14"/>
  <c r="E247" i="14"/>
  <c r="H162" i="14"/>
  <c r="E234" i="14"/>
  <c r="H160" i="14"/>
  <c r="E192" i="14"/>
  <c r="E190" i="14"/>
  <c r="H146" i="14"/>
  <c r="U146" i="14" s="1"/>
  <c r="E188" i="14"/>
  <c r="H127" i="14"/>
  <c r="U127" i="14" s="1"/>
  <c r="E183" i="14"/>
  <c r="H117" i="14"/>
  <c r="U117" i="14" s="1"/>
  <c r="E127" i="14"/>
  <c r="H118" i="14"/>
  <c r="U118" i="14" s="1"/>
  <c r="F310" i="14"/>
  <c r="F254" i="14"/>
  <c r="C304" i="14"/>
  <c r="D304" i="14" s="1"/>
  <c r="F252" i="14"/>
  <c r="C302" i="14"/>
  <c r="D302" i="14" s="1"/>
  <c r="F240" i="14"/>
  <c r="F239" i="14"/>
  <c r="C295" i="14"/>
  <c r="D295" i="14" s="1"/>
  <c r="F232" i="14"/>
  <c r="T232" i="14" s="1"/>
  <c r="C276" i="14"/>
  <c r="D276" i="14" s="1"/>
  <c r="F226" i="14"/>
  <c r="C242" i="14"/>
  <c r="D242" i="14" s="1"/>
  <c r="F183" i="14"/>
  <c r="T183" i="14" s="1"/>
  <c r="C239" i="14"/>
  <c r="D239" i="14" s="1"/>
  <c r="H286" i="14"/>
  <c r="U286" i="14" s="1"/>
  <c r="C226" i="14"/>
  <c r="D226" i="14" s="1"/>
  <c r="H282" i="14"/>
  <c r="H200" i="13"/>
  <c r="C303" i="13"/>
  <c r="D303" i="13" s="1"/>
  <c r="F200" i="13"/>
  <c r="H260" i="13"/>
  <c r="C246" i="13"/>
  <c r="D246" i="13" s="1"/>
  <c r="F192" i="13"/>
  <c r="T192" i="13" s="1"/>
  <c r="C244" i="13"/>
  <c r="E186" i="13"/>
  <c r="C188" i="13"/>
  <c r="D188" i="13" s="1"/>
  <c r="E117" i="13"/>
  <c r="F116" i="13"/>
  <c r="C218" i="13"/>
  <c r="D218" i="13" s="1"/>
  <c r="C202" i="13"/>
  <c r="D202" i="13" s="1"/>
  <c r="C186" i="13"/>
  <c r="D186" i="13" s="1"/>
  <c r="E116" i="13"/>
  <c r="C158" i="13"/>
  <c r="D158" i="13" s="1"/>
  <c r="F117" i="13"/>
  <c r="C145" i="13"/>
  <c r="D145" i="13" s="1"/>
  <c r="C144" i="13"/>
  <c r="D144" i="13" s="1"/>
  <c r="E160" i="13"/>
  <c r="H132" i="13"/>
  <c r="H312" i="13"/>
  <c r="U312" i="13" s="1"/>
  <c r="H303" i="13"/>
  <c r="H288" i="13"/>
  <c r="U288" i="13" s="1"/>
  <c r="F203" i="19"/>
  <c r="H201" i="19"/>
  <c r="U201" i="19" s="1"/>
  <c r="H189" i="19"/>
  <c r="U189" i="19" s="1"/>
  <c r="C249" i="19"/>
  <c r="D249" i="19" s="1"/>
  <c r="H277" i="19"/>
  <c r="U277" i="19" s="1"/>
  <c r="F189" i="19"/>
  <c r="T189" i="19" s="1"/>
  <c r="C238" i="19"/>
  <c r="D238" i="19" s="1"/>
  <c r="F277" i="19"/>
  <c r="T277" i="19" s="1"/>
  <c r="H184" i="19"/>
  <c r="U184" i="19" s="1"/>
  <c r="C237" i="19"/>
  <c r="D237" i="19" s="1"/>
  <c r="E264" i="19"/>
  <c r="F184" i="19"/>
  <c r="T184" i="19" s="1"/>
  <c r="C179" i="19"/>
  <c r="D179" i="19" s="1"/>
  <c r="H263" i="19"/>
  <c r="E184" i="19"/>
  <c r="C178" i="19"/>
  <c r="D178" i="19" s="1"/>
  <c r="C176" i="19"/>
  <c r="D176" i="19" s="1"/>
  <c r="H257" i="19"/>
  <c r="U257" i="19" s="1"/>
  <c r="F182" i="19"/>
  <c r="T182" i="19" s="1"/>
  <c r="C175" i="19"/>
  <c r="D175" i="19" s="1"/>
  <c r="C171" i="19"/>
  <c r="E257" i="19"/>
  <c r="F175" i="19"/>
  <c r="F164" i="19"/>
  <c r="T164" i="19" s="1"/>
  <c r="C154" i="19"/>
  <c r="D154" i="19" s="1"/>
  <c r="E164" i="19"/>
  <c r="C148" i="19"/>
  <c r="D148" i="19" s="1"/>
  <c r="H249" i="19"/>
  <c r="C142" i="19"/>
  <c r="D142" i="19" s="1"/>
  <c r="F249" i="19"/>
  <c r="J249" i="19" s="1"/>
  <c r="E162" i="19"/>
  <c r="C126" i="19"/>
  <c r="D126" i="19" s="1"/>
  <c r="F238" i="19"/>
  <c r="H161" i="19"/>
  <c r="U161" i="19" s="1"/>
  <c r="H305" i="19"/>
  <c r="U305" i="19" s="1"/>
  <c r="E238" i="19"/>
  <c r="F161" i="19"/>
  <c r="T161" i="19" s="1"/>
  <c r="F305" i="19"/>
  <c r="T305" i="19" s="1"/>
  <c r="H236" i="19"/>
  <c r="U236" i="19" s="1"/>
  <c r="H156" i="19"/>
  <c r="U156" i="19" s="1"/>
  <c r="E305" i="19"/>
  <c r="F236" i="19"/>
  <c r="F156" i="19"/>
  <c r="T156" i="19" s="1"/>
  <c r="F298" i="19"/>
  <c r="T298" i="19" s="1"/>
  <c r="E236" i="19"/>
  <c r="H154" i="19"/>
  <c r="H296" i="19"/>
  <c r="U296" i="19" s="1"/>
  <c r="H235" i="19"/>
  <c r="F154" i="19"/>
  <c r="E296" i="19"/>
  <c r="E235" i="19"/>
  <c r="F142" i="19"/>
  <c r="C310" i="19"/>
  <c r="D310" i="19" s="1"/>
  <c r="F295" i="19"/>
  <c r="F229" i="19"/>
  <c r="T229" i="19" s="1"/>
  <c r="H133" i="19"/>
  <c r="U133" i="19" s="1"/>
  <c r="E286" i="19"/>
  <c r="E229" i="19"/>
  <c r="J229" i="19" s="1"/>
  <c r="F128" i="19"/>
  <c r="T128" i="19" s="1"/>
  <c r="C295" i="19"/>
  <c r="D295" i="19" s="1"/>
  <c r="H285" i="19"/>
  <c r="U285" i="19" s="1"/>
  <c r="E212" i="19"/>
  <c r="E128" i="19"/>
  <c r="C177" i="18"/>
  <c r="D177" i="18" s="1"/>
  <c r="H266" i="18"/>
  <c r="F260" i="18"/>
  <c r="E185" i="18"/>
  <c r="C170" i="18"/>
  <c r="D170" i="18" s="1"/>
  <c r="F184" i="18"/>
  <c r="C142" i="18"/>
  <c r="D142" i="18" s="1"/>
  <c r="F246" i="18"/>
  <c r="H171" i="18"/>
  <c r="C296" i="18"/>
  <c r="D296" i="18" s="1"/>
  <c r="C129" i="18"/>
  <c r="D129" i="18" s="1"/>
  <c r="E246" i="18"/>
  <c r="E167" i="18"/>
  <c r="C308" i="18"/>
  <c r="D308" i="18" s="1"/>
  <c r="C295" i="18"/>
  <c r="D295" i="18" s="1"/>
  <c r="C128" i="18"/>
  <c r="D128" i="18" s="1"/>
  <c r="H156" i="18"/>
  <c r="C294" i="18"/>
  <c r="D294" i="18" s="1"/>
  <c r="C125" i="18"/>
  <c r="D125" i="18" s="1"/>
  <c r="F241" i="18"/>
  <c r="T241" i="18" s="1"/>
  <c r="F156" i="18"/>
  <c r="E302" i="18"/>
  <c r="E241" i="18"/>
  <c r="F148" i="18"/>
  <c r="C252" i="18"/>
  <c r="D252" i="18" s="1"/>
  <c r="E148" i="18"/>
  <c r="E228" i="18"/>
  <c r="C246" i="18"/>
  <c r="D246" i="18" s="1"/>
  <c r="F296" i="18"/>
  <c r="H227" i="18"/>
  <c r="F147" i="18"/>
  <c r="T147" i="18" s="1"/>
  <c r="C280" i="18"/>
  <c r="C242" i="18"/>
  <c r="D242" i="18" s="1"/>
  <c r="H218" i="18"/>
  <c r="U218" i="18" s="1"/>
  <c r="E139" i="18"/>
  <c r="H295" i="18"/>
  <c r="F218" i="18"/>
  <c r="T218" i="18" s="1"/>
  <c r="H129" i="18"/>
  <c r="H294" i="18"/>
  <c r="E218" i="18"/>
  <c r="H127" i="18"/>
  <c r="C239" i="18"/>
  <c r="D239" i="18" s="1"/>
  <c r="F288" i="18"/>
  <c r="H213" i="18"/>
  <c r="U213" i="18" s="1"/>
  <c r="F125" i="18"/>
  <c r="C238" i="18"/>
  <c r="D238" i="18" s="1"/>
  <c r="H287" i="18"/>
  <c r="U287" i="18" s="1"/>
  <c r="F213" i="18"/>
  <c r="T213" i="18" s="1"/>
  <c r="E125" i="18"/>
  <c r="E287" i="18"/>
  <c r="E213" i="18"/>
  <c r="E120" i="18"/>
  <c r="E119" i="18"/>
  <c r="F209" i="18"/>
  <c r="C224" i="18"/>
  <c r="H274" i="18"/>
  <c r="E209" i="18"/>
  <c r="F274" i="18"/>
  <c r="F204" i="18"/>
  <c r="H269" i="18"/>
  <c r="H199" i="18"/>
  <c r="C185" i="18"/>
  <c r="D185" i="18" s="1"/>
  <c r="H267" i="18"/>
  <c r="C149" i="17"/>
  <c r="D149" i="17" s="1"/>
  <c r="F167" i="17"/>
  <c r="C148" i="17"/>
  <c r="D148" i="17" s="1"/>
  <c r="F242" i="17"/>
  <c r="C145" i="17"/>
  <c r="D145" i="17" s="1"/>
  <c r="E242" i="17"/>
  <c r="C133" i="17"/>
  <c r="D133" i="17" s="1"/>
  <c r="F232" i="17"/>
  <c r="C129" i="17"/>
  <c r="E232" i="17"/>
  <c r="F154" i="17"/>
  <c r="C299" i="17"/>
  <c r="D299" i="17" s="1"/>
  <c r="C117" i="17"/>
  <c r="D117" i="17" s="1"/>
  <c r="E229" i="17"/>
  <c r="E168" i="17"/>
  <c r="C300" i="17"/>
  <c r="D300" i="17" s="1"/>
  <c r="H147" i="17"/>
  <c r="U147" i="17" s="1"/>
  <c r="C298" i="17"/>
  <c r="D298" i="17" s="1"/>
  <c r="E299" i="17"/>
  <c r="F214" i="17"/>
  <c r="C289" i="17"/>
  <c r="D289" i="17" s="1"/>
  <c r="H298" i="17"/>
  <c r="E214" i="17"/>
  <c r="F140" i="17"/>
  <c r="C271" i="17"/>
  <c r="F298" i="17"/>
  <c r="H213" i="17"/>
  <c r="U213" i="17" s="1"/>
  <c r="E140" i="17"/>
  <c r="C270" i="17"/>
  <c r="D270" i="17" s="1"/>
  <c r="H139" i="17"/>
  <c r="U139" i="17" s="1"/>
  <c r="C244" i="17"/>
  <c r="D244" i="17" s="1"/>
  <c r="F139" i="17"/>
  <c r="T139" i="17" s="1"/>
  <c r="H287" i="17"/>
  <c r="U287" i="17" s="1"/>
  <c r="H210" i="17"/>
  <c r="E139" i="17"/>
  <c r="C240" i="17"/>
  <c r="D240" i="17" s="1"/>
  <c r="H286" i="17"/>
  <c r="U286" i="17" s="1"/>
  <c r="F210" i="17"/>
  <c r="H135" i="17"/>
  <c r="U135" i="17" s="1"/>
  <c r="E285" i="17"/>
  <c r="E131" i="17"/>
  <c r="H279" i="17"/>
  <c r="U279" i="17" s="1"/>
  <c r="C217" i="17"/>
  <c r="H275" i="17"/>
  <c r="U275" i="17" s="1"/>
  <c r="H201" i="17"/>
  <c r="E120" i="17"/>
  <c r="E271" i="17"/>
  <c r="H195" i="17"/>
  <c r="H119" i="17"/>
  <c r="U119" i="17" s="1"/>
  <c r="C215" i="17"/>
  <c r="D215" i="17" s="1"/>
  <c r="H270" i="17"/>
  <c r="F195" i="17"/>
  <c r="F117" i="17"/>
  <c r="C190" i="17"/>
  <c r="D190" i="17" s="1"/>
  <c r="E192" i="17"/>
  <c r="E117" i="17"/>
  <c r="C293" i="16"/>
  <c r="D293" i="16" s="1"/>
  <c r="E147" i="16"/>
  <c r="H141" i="16"/>
  <c r="U141" i="16" s="1"/>
  <c r="C279" i="16"/>
  <c r="H312" i="16"/>
  <c r="U312" i="16" s="1"/>
  <c r="E229" i="16"/>
  <c r="H140" i="16"/>
  <c r="U140" i="16" s="1"/>
  <c r="C251" i="16"/>
  <c r="D251" i="16" s="1"/>
  <c r="C243" i="16"/>
  <c r="U243" i="16" s="1"/>
  <c r="C239" i="16"/>
  <c r="D239" i="16" s="1"/>
  <c r="E206" i="16"/>
  <c r="E119" i="16"/>
  <c r="C238" i="16"/>
  <c r="D238" i="16" s="1"/>
  <c r="H205" i="16"/>
  <c r="U205" i="16" s="1"/>
  <c r="H118" i="16"/>
  <c r="C265" i="16"/>
  <c r="D265" i="16" s="1"/>
  <c r="E131" i="16"/>
  <c r="C244" i="16"/>
  <c r="D244" i="16" s="1"/>
  <c r="F119" i="16"/>
  <c r="C237" i="16"/>
  <c r="T237" i="16" s="1"/>
  <c r="H284" i="16"/>
  <c r="U284" i="16" s="1"/>
  <c r="F205" i="16"/>
  <c r="T205" i="16" s="1"/>
  <c r="C228" i="16"/>
  <c r="D228" i="16" s="1"/>
  <c r="H279" i="16"/>
  <c r="C183" i="16"/>
  <c r="D183" i="16" s="1"/>
  <c r="H271" i="16"/>
  <c r="E193" i="16"/>
  <c r="C180" i="16"/>
  <c r="D180" i="16" s="1"/>
  <c r="F271" i="16"/>
  <c r="T271" i="16" s="1"/>
  <c r="E187" i="16"/>
  <c r="E271" i="16"/>
  <c r="F272" i="16"/>
  <c r="C175" i="16"/>
  <c r="D175" i="16" s="1"/>
  <c r="H270" i="16"/>
  <c r="U270" i="16" s="1"/>
  <c r="C166" i="16"/>
  <c r="D166" i="16" s="1"/>
  <c r="F270" i="16"/>
  <c r="T270" i="16" s="1"/>
  <c r="C164" i="16"/>
  <c r="D164" i="16" s="1"/>
  <c r="H251" i="16"/>
  <c r="C152" i="16"/>
  <c r="D152" i="16" s="1"/>
  <c r="F251" i="16"/>
  <c r="F175" i="16"/>
  <c r="F243" i="16"/>
  <c r="E175" i="16"/>
  <c r="C138" i="16"/>
  <c r="D138" i="16" s="1"/>
  <c r="C299" i="16"/>
  <c r="D299" i="16" s="1"/>
  <c r="C124" i="16"/>
  <c r="D124" i="16" s="1"/>
  <c r="H242" i="16"/>
  <c r="U242" i="16" s="1"/>
  <c r="F162" i="16"/>
  <c r="F279" i="16"/>
  <c r="F203" i="16"/>
  <c r="H272" i="16"/>
  <c r="E203" i="16"/>
  <c r="C307" i="16"/>
  <c r="D307" i="16" s="1"/>
  <c r="E243" i="16"/>
  <c r="C295" i="16"/>
  <c r="D295" i="16" s="1"/>
  <c r="F314" i="16"/>
  <c r="F242" i="16"/>
  <c r="T242" i="16" s="1"/>
  <c r="H148" i="16"/>
  <c r="C294" i="16"/>
  <c r="D294" i="16" s="1"/>
  <c r="H313" i="16"/>
  <c r="U313" i="16" s="1"/>
  <c r="E237" i="16"/>
  <c r="F147" i="16"/>
  <c r="C183" i="15"/>
  <c r="D183" i="15" s="1"/>
  <c r="E264" i="15"/>
  <c r="C182" i="15"/>
  <c r="D182" i="15" s="1"/>
  <c r="H263" i="15"/>
  <c r="F198" i="15"/>
  <c r="T198" i="15" s="1"/>
  <c r="C177" i="15"/>
  <c r="D177" i="15" s="1"/>
  <c r="E198" i="15"/>
  <c r="F197" i="15"/>
  <c r="T197" i="15" s="1"/>
  <c r="C155" i="15"/>
  <c r="T155" i="15" s="1"/>
  <c r="E197" i="15"/>
  <c r="C313" i="15"/>
  <c r="D313" i="15" s="1"/>
  <c r="H183" i="15"/>
  <c r="C307" i="15"/>
  <c r="D307" i="15" s="1"/>
  <c r="H244" i="15"/>
  <c r="U244" i="15" s="1"/>
  <c r="E170" i="15"/>
  <c r="C306" i="15"/>
  <c r="D306" i="15" s="1"/>
  <c r="H308" i="15"/>
  <c r="F244" i="15"/>
  <c r="T244" i="15" s="1"/>
  <c r="H169" i="15"/>
  <c r="U169" i="15" s="1"/>
  <c r="E244" i="15"/>
  <c r="F169" i="15"/>
  <c r="T169" i="15" s="1"/>
  <c r="C292" i="15"/>
  <c r="D292" i="15" s="1"/>
  <c r="H243" i="15"/>
  <c r="U243" i="15" s="1"/>
  <c r="E169" i="15"/>
  <c r="H300" i="15"/>
  <c r="U300" i="15" s="1"/>
  <c r="E236" i="15"/>
  <c r="E156" i="15"/>
  <c r="C257" i="15"/>
  <c r="D257" i="15" s="1"/>
  <c r="F235" i="15"/>
  <c r="E155" i="15"/>
  <c r="C251" i="15"/>
  <c r="T251" i="15" s="1"/>
  <c r="F288" i="15"/>
  <c r="H222" i="15"/>
  <c r="U222" i="15" s="1"/>
  <c r="F141" i="15"/>
  <c r="T141" i="15" s="1"/>
  <c r="C250" i="15"/>
  <c r="D250" i="15" s="1"/>
  <c r="F222" i="15"/>
  <c r="T222" i="15" s="1"/>
  <c r="E141" i="15"/>
  <c r="C249" i="15"/>
  <c r="D249" i="15" s="1"/>
  <c r="H285" i="15"/>
  <c r="U285" i="15" s="1"/>
  <c r="E222" i="15"/>
  <c r="H140" i="15"/>
  <c r="U140" i="15" s="1"/>
  <c r="F285" i="15"/>
  <c r="T285" i="15" s="1"/>
  <c r="H221" i="15"/>
  <c r="U221" i="15" s="1"/>
  <c r="F140" i="15"/>
  <c r="T140" i="15" s="1"/>
  <c r="E285" i="15"/>
  <c r="F221" i="15"/>
  <c r="T221" i="15" s="1"/>
  <c r="H128" i="15"/>
  <c r="C235" i="15"/>
  <c r="D235" i="15" s="1"/>
  <c r="H278" i="15"/>
  <c r="U278" i="15" s="1"/>
  <c r="E221" i="15"/>
  <c r="F127" i="15"/>
  <c r="T127" i="15" s="1"/>
  <c r="C265" i="15"/>
  <c r="D265" i="15" s="1"/>
  <c r="C194" i="15"/>
  <c r="D194" i="15" s="1"/>
  <c r="F236" i="15"/>
  <c r="E278" i="15"/>
  <c r="C192" i="15"/>
  <c r="D192" i="15" s="1"/>
  <c r="H269" i="15"/>
  <c r="U269" i="15" s="1"/>
  <c r="F220" i="15"/>
  <c r="T220" i="15" s="1"/>
  <c r="C191" i="15"/>
  <c r="D191" i="15" s="1"/>
  <c r="F269" i="15"/>
  <c r="H216" i="15"/>
  <c r="U216" i="15" s="1"/>
  <c r="C190" i="15"/>
  <c r="D190" i="15" s="1"/>
  <c r="E269" i="15"/>
  <c r="F216" i="15"/>
  <c r="T216" i="15" s="1"/>
  <c r="C184" i="15"/>
  <c r="D184" i="15" s="1"/>
  <c r="F264" i="15"/>
  <c r="E199" i="15"/>
  <c r="E232" i="14"/>
  <c r="C168" i="14"/>
  <c r="D168" i="14" s="1"/>
  <c r="E218" i="14"/>
  <c r="C296" i="14"/>
  <c r="D296" i="14" s="1"/>
  <c r="H252" i="14"/>
  <c r="C154" i="14"/>
  <c r="D154" i="14" s="1"/>
  <c r="C300" i="14"/>
  <c r="D300" i="14" s="1"/>
  <c r="F230" i="14"/>
  <c r="T230" i="14" s="1"/>
  <c r="C140" i="14"/>
  <c r="D140" i="14" s="1"/>
  <c r="C132" i="14"/>
  <c r="D132" i="14" s="1"/>
  <c r="E182" i="14"/>
  <c r="F210" i="14"/>
  <c r="E314" i="14"/>
  <c r="E162" i="14"/>
  <c r="C280" i="14"/>
  <c r="D280" i="14" s="1"/>
  <c r="E304" i="14"/>
  <c r="E160" i="14"/>
  <c r="F182" i="14"/>
  <c r="H246" i="14"/>
  <c r="E154" i="14"/>
  <c r="H244" i="14"/>
  <c r="C274" i="14"/>
  <c r="D274" i="14" s="1"/>
  <c r="E302" i="14"/>
  <c r="E146" i="14"/>
  <c r="F178" i="14"/>
  <c r="H232" i="14"/>
  <c r="U232" i="14" s="1"/>
  <c r="C268" i="14"/>
  <c r="D268" i="14" s="1"/>
  <c r="F176" i="14"/>
  <c r="T176" i="14" s="1"/>
  <c r="C254" i="14"/>
  <c r="D254" i="14" s="1"/>
  <c r="E300" i="14"/>
  <c r="E126" i="14"/>
  <c r="H227" i="14"/>
  <c r="C244" i="14"/>
  <c r="D244" i="14" s="1"/>
  <c r="E291" i="14"/>
  <c r="E120" i="14"/>
  <c r="F174" i="14"/>
  <c r="T174" i="14" s="1"/>
  <c r="H226" i="14"/>
  <c r="E118" i="14"/>
  <c r="F154" i="14"/>
  <c r="H218" i="14"/>
  <c r="C240" i="14"/>
  <c r="U240" i="14" s="1"/>
  <c r="E288" i="14"/>
  <c r="F314" i="14"/>
  <c r="F150" i="14"/>
  <c r="E274" i="14"/>
  <c r="F148" i="14"/>
  <c r="T148" i="14" s="1"/>
  <c r="F294" i="14"/>
  <c r="F146" i="14"/>
  <c r="H196" i="14"/>
  <c r="F231" i="14"/>
  <c r="C218" i="14"/>
  <c r="D218" i="14" s="1"/>
  <c r="E260" i="14"/>
  <c r="H190" i="14"/>
  <c r="F126" i="14"/>
  <c r="C216" i="14"/>
  <c r="T216" i="14" s="1"/>
  <c r="F288" i="14"/>
  <c r="T288" i="14" s="1"/>
  <c r="H311" i="14"/>
  <c r="H188" i="14"/>
  <c r="C210" i="14"/>
  <c r="D210" i="14" s="1"/>
  <c r="E248" i="14"/>
  <c r="F287" i="14"/>
  <c r="H310" i="14"/>
  <c r="H183" i="14"/>
  <c r="U183" i="14" s="1"/>
  <c r="C196" i="14"/>
  <c r="D196" i="14" s="1"/>
  <c r="F282" i="14"/>
  <c r="H309" i="14"/>
  <c r="H176" i="14"/>
  <c r="U176" i="14" s="1"/>
  <c r="C184" i="14"/>
  <c r="D184" i="14" s="1"/>
  <c r="E246" i="14"/>
  <c r="F268" i="14"/>
  <c r="H303" i="14"/>
  <c r="U303" i="14" s="1"/>
  <c r="H174" i="14"/>
  <c r="U174" i="14" s="1"/>
  <c r="F259" i="14"/>
  <c r="H302" i="14"/>
  <c r="H169" i="14"/>
  <c r="U169" i="14" s="1"/>
  <c r="F140" i="14"/>
  <c r="C182" i="14"/>
  <c r="D182" i="14" s="1"/>
  <c r="E238" i="14"/>
  <c r="F255" i="14"/>
  <c r="H168" i="14"/>
  <c r="H313" i="13"/>
  <c r="U313" i="13" s="1"/>
  <c r="F313" i="13"/>
  <c r="T313" i="13" s="1"/>
  <c r="C230" i="13"/>
  <c r="D230" i="13" s="1"/>
  <c r="H248" i="13"/>
  <c r="U248" i="13" s="1"/>
  <c r="F312" i="13"/>
  <c r="T312" i="13" s="1"/>
  <c r="F248" i="13"/>
  <c r="T248" i="13" s="1"/>
  <c r="H192" i="13"/>
  <c r="U192" i="13" s="1"/>
  <c r="E248" i="13"/>
  <c r="H300" i="13"/>
  <c r="E192" i="13"/>
  <c r="F247" i="13"/>
  <c r="T247" i="13" s="1"/>
  <c r="E299" i="13"/>
  <c r="E190" i="13"/>
  <c r="C201" i="13"/>
  <c r="D201" i="13" s="1"/>
  <c r="H244" i="13"/>
  <c r="E173" i="13"/>
  <c r="C220" i="13"/>
  <c r="D220" i="13" s="1"/>
  <c r="E300" i="13"/>
  <c r="E191" i="13"/>
  <c r="E247" i="13"/>
  <c r="C204" i="13"/>
  <c r="D204" i="13" s="1"/>
  <c r="H298" i="13"/>
  <c r="H246" i="13"/>
  <c r="E298" i="13"/>
  <c r="F246" i="13"/>
  <c r="E289" i="13"/>
  <c r="F243" i="13"/>
  <c r="F164" i="13"/>
  <c r="T164" i="13" s="1"/>
  <c r="F233" i="13"/>
  <c r="T233" i="13" s="1"/>
  <c r="E164" i="13"/>
  <c r="C190" i="13"/>
  <c r="D190" i="13" s="1"/>
  <c r="E288" i="13"/>
  <c r="E229" i="13"/>
  <c r="H163" i="13"/>
  <c r="U163" i="13" s="1"/>
  <c r="C300" i="13"/>
  <c r="D300" i="13" s="1"/>
  <c r="H220" i="13"/>
  <c r="C284" i="13"/>
  <c r="D284" i="13" s="1"/>
  <c r="H275" i="13"/>
  <c r="F220" i="13"/>
  <c r="C282" i="13"/>
  <c r="D282" i="13" s="1"/>
  <c r="F275" i="13"/>
  <c r="H149" i="13"/>
  <c r="U149" i="13" s="1"/>
  <c r="H274" i="13"/>
  <c r="U274" i="13" s="1"/>
  <c r="H219" i="13"/>
  <c r="E149" i="13"/>
  <c r="C276" i="13"/>
  <c r="D276" i="13" s="1"/>
  <c r="F274" i="13"/>
  <c r="T274" i="13" s="1"/>
  <c r="F219" i="13"/>
  <c r="T219" i="13" s="1"/>
  <c r="E136" i="13"/>
  <c r="C275" i="13"/>
  <c r="D275" i="13" s="1"/>
  <c r="E274" i="13"/>
  <c r="E219" i="13"/>
  <c r="F135" i="13"/>
  <c r="H218" i="13"/>
  <c r="E135" i="13"/>
  <c r="C272" i="13"/>
  <c r="D272" i="13" s="1"/>
  <c r="C136" i="13"/>
  <c r="D136" i="13" s="1"/>
  <c r="H272" i="13"/>
  <c r="H134" i="13"/>
  <c r="E218" i="13"/>
  <c r="C260" i="13"/>
  <c r="D260" i="13" s="1"/>
  <c r="C135" i="13"/>
  <c r="D135" i="13" s="1"/>
  <c r="E272" i="13"/>
  <c r="H216" i="13"/>
  <c r="F134" i="13"/>
  <c r="C257" i="13"/>
  <c r="D257" i="13" s="1"/>
  <c r="E270" i="13"/>
  <c r="C256" i="13"/>
  <c r="D256" i="13" s="1"/>
  <c r="E266" i="13"/>
  <c r="H214" i="13"/>
  <c r="E132" i="13"/>
  <c r="C134" i="13"/>
  <c r="D134" i="13" s="1"/>
  <c r="H261" i="13"/>
  <c r="U261" i="13" s="1"/>
  <c r="H205" i="13"/>
  <c r="U205" i="13" s="1"/>
  <c r="H121" i="13"/>
  <c r="U121" i="13" s="1"/>
  <c r="E216" i="13"/>
  <c r="C117" i="13"/>
  <c r="D117" i="13" s="1"/>
  <c r="F261" i="13"/>
  <c r="T261" i="13" s="1"/>
  <c r="F205" i="13"/>
  <c r="T205" i="13" s="1"/>
  <c r="F121" i="13"/>
  <c r="T121" i="13" s="1"/>
  <c r="D277" i="19"/>
  <c r="C248" i="19"/>
  <c r="D248" i="19" s="1"/>
  <c r="C151" i="19"/>
  <c r="D151" i="19" s="1"/>
  <c r="E302" i="19"/>
  <c r="H234" i="19"/>
  <c r="H206" i="19"/>
  <c r="C311" i="19"/>
  <c r="U311" i="19" s="1"/>
  <c r="C239" i="19"/>
  <c r="D239" i="19" s="1"/>
  <c r="C150" i="19"/>
  <c r="D150" i="19" s="1"/>
  <c r="H298" i="19"/>
  <c r="U298" i="19" s="1"/>
  <c r="E278" i="19"/>
  <c r="H256" i="19"/>
  <c r="U256" i="19" s="1"/>
  <c r="E234" i="19"/>
  <c r="E206" i="19"/>
  <c r="H180" i="19"/>
  <c r="U180" i="19" s="1"/>
  <c r="E156" i="19"/>
  <c r="E134" i="19"/>
  <c r="H208" i="19"/>
  <c r="U208" i="19" s="1"/>
  <c r="F231" i="19"/>
  <c r="E180" i="19"/>
  <c r="C147" i="19"/>
  <c r="D147" i="19" s="1"/>
  <c r="E230" i="19"/>
  <c r="E203" i="19"/>
  <c r="H178" i="19"/>
  <c r="F133" i="19"/>
  <c r="T133" i="19" s="1"/>
  <c r="C235" i="19"/>
  <c r="D235" i="19" s="1"/>
  <c r="C143" i="19"/>
  <c r="D143" i="19" s="1"/>
  <c r="F296" i="19"/>
  <c r="T296" i="19" s="1"/>
  <c r="E277" i="19"/>
  <c r="E250" i="19"/>
  <c r="H229" i="19"/>
  <c r="U229" i="19" s="1"/>
  <c r="H202" i="19"/>
  <c r="U202" i="19" s="1"/>
  <c r="E178" i="19"/>
  <c r="H128" i="19"/>
  <c r="U128" i="19" s="1"/>
  <c r="H137" i="19"/>
  <c r="U137" i="19" s="1"/>
  <c r="H262" i="19"/>
  <c r="F136" i="19"/>
  <c r="T136" i="19" s="1"/>
  <c r="C234" i="19"/>
  <c r="T234" i="19" s="1"/>
  <c r="F276" i="19"/>
  <c r="T276" i="19" s="1"/>
  <c r="C294" i="19"/>
  <c r="D294" i="19" s="1"/>
  <c r="C232" i="19"/>
  <c r="D232" i="19" s="1"/>
  <c r="E295" i="19"/>
  <c r="E276" i="19"/>
  <c r="H228" i="19"/>
  <c r="U228" i="19" s="1"/>
  <c r="F201" i="19"/>
  <c r="T201" i="19" s="1"/>
  <c r="H174" i="19"/>
  <c r="U174" i="19" s="1"/>
  <c r="E152" i="19"/>
  <c r="H126" i="19"/>
  <c r="F152" i="19"/>
  <c r="T152" i="19" s="1"/>
  <c r="C293" i="19"/>
  <c r="D293" i="19" s="1"/>
  <c r="C227" i="19"/>
  <c r="D227" i="19" s="1"/>
  <c r="C123" i="19"/>
  <c r="D123" i="19" s="1"/>
  <c r="H294" i="19"/>
  <c r="E274" i="19"/>
  <c r="H248" i="19"/>
  <c r="F228" i="19"/>
  <c r="T228" i="19" s="1"/>
  <c r="E201" i="19"/>
  <c r="E174" i="19"/>
  <c r="H150" i="19"/>
  <c r="F126" i="19"/>
  <c r="C291" i="19"/>
  <c r="D291" i="19" s="1"/>
  <c r="C226" i="19"/>
  <c r="D226" i="19" s="1"/>
  <c r="C122" i="19"/>
  <c r="D122" i="19" s="1"/>
  <c r="F294" i="19"/>
  <c r="H270" i="19"/>
  <c r="U270" i="19" s="1"/>
  <c r="F248" i="19"/>
  <c r="F227" i="19"/>
  <c r="H200" i="19"/>
  <c r="U200" i="19" s="1"/>
  <c r="H173" i="19"/>
  <c r="U173" i="19" s="1"/>
  <c r="E150" i="19"/>
  <c r="E175" i="19"/>
  <c r="C290" i="19"/>
  <c r="D290" i="19" s="1"/>
  <c r="C225" i="19"/>
  <c r="D225" i="19" s="1"/>
  <c r="F270" i="19"/>
  <c r="T270" i="19" s="1"/>
  <c r="F199" i="19"/>
  <c r="F173" i="19"/>
  <c r="T173" i="19" s="1"/>
  <c r="F147" i="19"/>
  <c r="H124" i="19"/>
  <c r="U124" i="19" s="1"/>
  <c r="C221" i="19"/>
  <c r="D221" i="19" s="1"/>
  <c r="C120" i="19"/>
  <c r="D120" i="19" s="1"/>
  <c r="H292" i="19"/>
  <c r="U292" i="19" s="1"/>
  <c r="H268" i="19"/>
  <c r="U268" i="19" s="1"/>
  <c r="E222" i="19"/>
  <c r="E199" i="19"/>
  <c r="E173" i="19"/>
  <c r="E147" i="19"/>
  <c r="H122" i="19"/>
  <c r="F304" i="19"/>
  <c r="C288" i="19"/>
  <c r="D288" i="19" s="1"/>
  <c r="C220" i="19"/>
  <c r="D220" i="19" s="1"/>
  <c r="C119" i="19"/>
  <c r="D119" i="19" s="1"/>
  <c r="F292" i="19"/>
  <c r="T292" i="19" s="1"/>
  <c r="F268" i="19"/>
  <c r="T268" i="19" s="1"/>
  <c r="H221" i="19"/>
  <c r="H198" i="19"/>
  <c r="H172" i="19"/>
  <c r="U172" i="19" s="1"/>
  <c r="H146" i="19"/>
  <c r="E122" i="19"/>
  <c r="H304" i="19"/>
  <c r="C282" i="19"/>
  <c r="D282" i="19" s="1"/>
  <c r="H313" i="19"/>
  <c r="U313" i="19" s="1"/>
  <c r="E292" i="19"/>
  <c r="E268" i="19"/>
  <c r="H242" i="19"/>
  <c r="U242" i="19" s="1"/>
  <c r="F221" i="19"/>
  <c r="F198" i="19"/>
  <c r="F171" i="19"/>
  <c r="E146" i="19"/>
  <c r="F119" i="19"/>
  <c r="C304" i="19"/>
  <c r="D304" i="19" s="1"/>
  <c r="C281" i="19"/>
  <c r="D281" i="19" s="1"/>
  <c r="C207" i="19"/>
  <c r="D207" i="19" s="1"/>
  <c r="F313" i="19"/>
  <c r="T313" i="19" s="1"/>
  <c r="H291" i="19"/>
  <c r="F267" i="19"/>
  <c r="F242" i="19"/>
  <c r="T242" i="19" s="1"/>
  <c r="E171" i="19"/>
  <c r="H145" i="19"/>
  <c r="U145" i="19" s="1"/>
  <c r="E119" i="19"/>
  <c r="H152" i="19"/>
  <c r="U152" i="19" s="1"/>
  <c r="C206" i="19"/>
  <c r="D206" i="19" s="1"/>
  <c r="E313" i="19"/>
  <c r="E291" i="19"/>
  <c r="E267" i="19"/>
  <c r="H240" i="19"/>
  <c r="U240" i="19" s="1"/>
  <c r="H220" i="19"/>
  <c r="H193" i="19"/>
  <c r="U193" i="19" s="1"/>
  <c r="H170" i="19"/>
  <c r="F145" i="19"/>
  <c r="T145" i="19" s="1"/>
  <c r="H118" i="19"/>
  <c r="U118" i="19" s="1"/>
  <c r="H276" i="19"/>
  <c r="U276" i="19" s="1"/>
  <c r="C204" i="19"/>
  <c r="D204" i="19" s="1"/>
  <c r="H312" i="19"/>
  <c r="H290" i="19"/>
  <c r="H266" i="19"/>
  <c r="F240" i="19"/>
  <c r="T240" i="19" s="1"/>
  <c r="F220" i="19"/>
  <c r="F193" i="19"/>
  <c r="T193" i="19" s="1"/>
  <c r="F170" i="19"/>
  <c r="E145" i="19"/>
  <c r="E118" i="19"/>
  <c r="H136" i="19"/>
  <c r="E136" i="19"/>
  <c r="C267" i="19"/>
  <c r="D267" i="19" s="1"/>
  <c r="C203" i="19"/>
  <c r="D203" i="19" s="1"/>
  <c r="F312" i="19"/>
  <c r="E290" i="19"/>
  <c r="F266" i="19"/>
  <c r="E240" i="19"/>
  <c r="H192" i="19"/>
  <c r="U192" i="19" s="1"/>
  <c r="H144" i="19"/>
  <c r="U144" i="19" s="1"/>
  <c r="H117" i="19"/>
  <c r="U117" i="19" s="1"/>
  <c r="E262" i="19"/>
  <c r="C266" i="19"/>
  <c r="D266" i="19" s="1"/>
  <c r="C199" i="19"/>
  <c r="D199" i="19" s="1"/>
  <c r="E311" i="19"/>
  <c r="F287" i="19"/>
  <c r="F239" i="19"/>
  <c r="E218" i="19"/>
  <c r="F192" i="19"/>
  <c r="T192" i="19" s="1"/>
  <c r="H165" i="19"/>
  <c r="U165" i="19" s="1"/>
  <c r="F143" i="19"/>
  <c r="F117" i="19"/>
  <c r="T117" i="19" s="1"/>
  <c r="F137" i="19"/>
  <c r="T137" i="19" s="1"/>
  <c r="E202" i="19"/>
  <c r="C265" i="19"/>
  <c r="D265" i="19" s="1"/>
  <c r="C198" i="19"/>
  <c r="D198" i="19" s="1"/>
  <c r="E287" i="19"/>
  <c r="H264" i="19"/>
  <c r="U264" i="19" s="1"/>
  <c r="E239" i="19"/>
  <c r="H212" i="19"/>
  <c r="U212" i="19" s="1"/>
  <c r="E192" i="19"/>
  <c r="F165" i="19"/>
  <c r="T165" i="19" s="1"/>
  <c r="E143" i="19"/>
  <c r="E117" i="19"/>
  <c r="F208" i="19"/>
  <c r="E208" i="19"/>
  <c r="C263" i="19"/>
  <c r="D263" i="19" s="1"/>
  <c r="E306" i="19"/>
  <c r="F264" i="19"/>
  <c r="T264" i="19" s="1"/>
  <c r="F212" i="19"/>
  <c r="T212" i="19" s="1"/>
  <c r="E190" i="19"/>
  <c r="H164" i="19"/>
  <c r="U164" i="19" s="1"/>
  <c r="H142" i="19"/>
  <c r="H116" i="19"/>
  <c r="U116" i="19" s="1"/>
  <c r="F265" i="18"/>
  <c r="H184" i="18"/>
  <c r="U184" i="18" s="1"/>
  <c r="H155" i="18"/>
  <c r="F120" i="18"/>
  <c r="C312" i="18"/>
  <c r="D312" i="18" s="1"/>
  <c r="C152" i="18"/>
  <c r="D152" i="18" s="1"/>
  <c r="E256" i="18"/>
  <c r="H212" i="18"/>
  <c r="U212" i="18" s="1"/>
  <c r="C229" i="18"/>
  <c r="D229" i="18" s="1"/>
  <c r="F249" i="18"/>
  <c r="E212" i="18"/>
  <c r="E176" i="18"/>
  <c r="E144" i="18"/>
  <c r="C149" i="18"/>
  <c r="D149" i="18" s="1"/>
  <c r="E293" i="18"/>
  <c r="F212" i="18"/>
  <c r="T212" i="18" s="1"/>
  <c r="F176" i="18"/>
  <c r="C302" i="18"/>
  <c r="D302" i="18" s="1"/>
  <c r="C228" i="18"/>
  <c r="T228" i="18" s="1"/>
  <c r="H211" i="18"/>
  <c r="H175" i="18"/>
  <c r="U175" i="18" s="1"/>
  <c r="H143" i="18"/>
  <c r="F287" i="18"/>
  <c r="T287" i="18" s="1"/>
  <c r="E172" i="18"/>
  <c r="H138" i="18"/>
  <c r="U138" i="18" s="1"/>
  <c r="C127" i="18"/>
  <c r="D127" i="18" s="1"/>
  <c r="E284" i="18"/>
  <c r="E204" i="18"/>
  <c r="E138" i="18"/>
  <c r="H166" i="18"/>
  <c r="U166" i="18" s="1"/>
  <c r="H137" i="18"/>
  <c r="U137" i="18" s="1"/>
  <c r="C285" i="18"/>
  <c r="D285" i="18" s="1"/>
  <c r="C211" i="18"/>
  <c r="D211" i="18" s="1"/>
  <c r="C124" i="18"/>
  <c r="D124" i="18" s="1"/>
  <c r="F277" i="18"/>
  <c r="F137" i="18"/>
  <c r="T137" i="18" s="1"/>
  <c r="F166" i="18"/>
  <c r="C284" i="18"/>
  <c r="D284" i="18" s="1"/>
  <c r="C209" i="18"/>
  <c r="D209" i="18" s="1"/>
  <c r="C121" i="18"/>
  <c r="D121" i="18" s="1"/>
  <c r="E277" i="18"/>
  <c r="E195" i="18"/>
  <c r="E166" i="18"/>
  <c r="E137" i="18"/>
  <c r="C208" i="18"/>
  <c r="D208" i="18" s="1"/>
  <c r="H315" i="18"/>
  <c r="H194" i="18"/>
  <c r="U194" i="18" s="1"/>
  <c r="H165" i="18"/>
  <c r="U165" i="18" s="1"/>
  <c r="E136" i="18"/>
  <c r="C205" i="18"/>
  <c r="D205" i="18" s="1"/>
  <c r="F315" i="18"/>
  <c r="F194" i="18"/>
  <c r="T194" i="18" s="1"/>
  <c r="F165" i="18"/>
  <c r="T165" i="18" s="1"/>
  <c r="H134" i="18"/>
  <c r="U134" i="18" s="1"/>
  <c r="C274" i="18"/>
  <c r="C198" i="18"/>
  <c r="D198" i="18" s="1"/>
  <c r="H238" i="18"/>
  <c r="E194" i="18"/>
  <c r="E165" i="18"/>
  <c r="F134" i="18"/>
  <c r="T134" i="18" s="1"/>
  <c r="C270" i="18"/>
  <c r="D270" i="18" s="1"/>
  <c r="E312" i="18"/>
  <c r="E237" i="18"/>
  <c r="H193" i="18"/>
  <c r="E164" i="18"/>
  <c r="C269" i="18"/>
  <c r="F269" i="18"/>
  <c r="F232" i="18"/>
  <c r="F193" i="18"/>
  <c r="T193" i="18" s="1"/>
  <c r="H162" i="18"/>
  <c r="U162" i="18" s="1"/>
  <c r="F129" i="18"/>
  <c r="C268" i="18"/>
  <c r="D268" i="18" s="1"/>
  <c r="C183" i="18"/>
  <c r="D183" i="18" s="1"/>
  <c r="H308" i="18"/>
  <c r="E193" i="18"/>
  <c r="F162" i="18"/>
  <c r="T162" i="18" s="1"/>
  <c r="F138" i="18"/>
  <c r="T138" i="18" s="1"/>
  <c r="C267" i="18"/>
  <c r="D267" i="18" s="1"/>
  <c r="E305" i="18"/>
  <c r="H268" i="18"/>
  <c r="H231" i="18"/>
  <c r="U231" i="18" s="1"/>
  <c r="E192" i="18"/>
  <c r="H157" i="18"/>
  <c r="H128" i="18"/>
  <c r="C266" i="18"/>
  <c r="D266" i="18" s="1"/>
  <c r="C181" i="18"/>
  <c r="D181" i="18" s="1"/>
  <c r="H302" i="18"/>
  <c r="F268" i="18"/>
  <c r="F231" i="18"/>
  <c r="T231" i="18" s="1"/>
  <c r="H190" i="18"/>
  <c r="U190" i="18" s="1"/>
  <c r="F157" i="18"/>
  <c r="F128" i="18"/>
  <c r="C257" i="18"/>
  <c r="D257" i="18" s="1"/>
  <c r="C180" i="18"/>
  <c r="D180" i="18" s="1"/>
  <c r="E231" i="18"/>
  <c r="F190" i="18"/>
  <c r="T190" i="18" s="1"/>
  <c r="E194" i="17"/>
  <c r="F241" i="17"/>
  <c r="H297" i="17"/>
  <c r="F297" i="17"/>
  <c r="H240" i="17"/>
  <c r="E166" i="17"/>
  <c r="C297" i="17"/>
  <c r="C205" i="17"/>
  <c r="D205" i="17" s="1"/>
  <c r="C132" i="17"/>
  <c r="D132" i="17" s="1"/>
  <c r="E296" i="17"/>
  <c r="F268" i="17"/>
  <c r="T268" i="17" s="1"/>
  <c r="F238" i="17"/>
  <c r="H205" i="17"/>
  <c r="F185" i="17"/>
  <c r="E159" i="17"/>
  <c r="F138" i="17"/>
  <c r="H241" i="17"/>
  <c r="C226" i="17"/>
  <c r="D226" i="17" s="1"/>
  <c r="H166" i="17"/>
  <c r="U166" i="17" s="1"/>
  <c r="H269" i="17"/>
  <c r="U269" i="17" s="1"/>
  <c r="F166" i="17"/>
  <c r="T166" i="17" s="1"/>
  <c r="C138" i="17"/>
  <c r="D138" i="17" s="1"/>
  <c r="F269" i="17"/>
  <c r="T269" i="17" s="1"/>
  <c r="F240" i="17"/>
  <c r="F186" i="17"/>
  <c r="T186" i="17" s="1"/>
  <c r="H296" i="17"/>
  <c r="U296" i="17" s="1"/>
  <c r="E269" i="17"/>
  <c r="H208" i="17"/>
  <c r="E186" i="17"/>
  <c r="E164" i="17"/>
  <c r="C214" i="17"/>
  <c r="F296" i="17"/>
  <c r="H268" i="17"/>
  <c r="U268" i="17" s="1"/>
  <c r="F208" i="17"/>
  <c r="H163" i="17"/>
  <c r="U163" i="17" s="1"/>
  <c r="H138" i="17"/>
  <c r="C204" i="17"/>
  <c r="D204" i="17" s="1"/>
  <c r="C131" i="17"/>
  <c r="D131" i="17" s="1"/>
  <c r="H289" i="17"/>
  <c r="E268" i="17"/>
  <c r="H233" i="17"/>
  <c r="F205" i="17"/>
  <c r="H182" i="17"/>
  <c r="H158" i="17"/>
  <c r="C201" i="17"/>
  <c r="D201" i="17" s="1"/>
  <c r="C130" i="17"/>
  <c r="D130" i="17" s="1"/>
  <c r="H261" i="17"/>
  <c r="U261" i="17" s="1"/>
  <c r="F182" i="17"/>
  <c r="E136" i="17"/>
  <c r="C282" i="17"/>
  <c r="D282" i="17" s="1"/>
  <c r="H130" i="17"/>
  <c r="F180" i="17"/>
  <c r="C121" i="17"/>
  <c r="D121" i="17" s="1"/>
  <c r="H259" i="17"/>
  <c r="U259" i="17" s="1"/>
  <c r="H177" i="17"/>
  <c r="U177" i="17" s="1"/>
  <c r="C188" i="17"/>
  <c r="C120" i="17"/>
  <c r="T120" i="17" s="1"/>
  <c r="F285" i="17"/>
  <c r="T285" i="17" s="1"/>
  <c r="H258" i="17"/>
  <c r="U258" i="17" s="1"/>
  <c r="H231" i="17"/>
  <c r="U231" i="17" s="1"/>
  <c r="H203" i="17"/>
  <c r="U203" i="17" s="1"/>
  <c r="F177" i="17"/>
  <c r="T177" i="17" s="1"/>
  <c r="H154" i="17"/>
  <c r="F130" i="17"/>
  <c r="H315" i="17"/>
  <c r="U315" i="17" s="1"/>
  <c r="H282" i="17"/>
  <c r="H176" i="17"/>
  <c r="U176" i="17" s="1"/>
  <c r="C185" i="17"/>
  <c r="D185" i="17" s="1"/>
  <c r="H314" i="17"/>
  <c r="U314" i="17" s="1"/>
  <c r="F282" i="17"/>
  <c r="H254" i="17"/>
  <c r="U254" i="17" s="1"/>
  <c r="H226" i="17"/>
  <c r="E201" i="17"/>
  <c r="F176" i="17"/>
  <c r="F152" i="17"/>
  <c r="F129" i="17"/>
  <c r="H152" i="17"/>
  <c r="F313" i="17"/>
  <c r="T313" i="17" s="1"/>
  <c r="F254" i="17"/>
  <c r="T254" i="17" s="1"/>
  <c r="F226" i="17"/>
  <c r="H200" i="17"/>
  <c r="U200" i="17" s="1"/>
  <c r="E176" i="17"/>
  <c r="H149" i="17"/>
  <c r="H126" i="17"/>
  <c r="E177" i="17"/>
  <c r="C262" i="17"/>
  <c r="D262" i="17" s="1"/>
  <c r="E313" i="17"/>
  <c r="E254" i="17"/>
  <c r="F200" i="17"/>
  <c r="T200" i="17" s="1"/>
  <c r="H175" i="17"/>
  <c r="U175" i="17" s="1"/>
  <c r="F149" i="17"/>
  <c r="F126" i="17"/>
  <c r="H310" i="17"/>
  <c r="U310" i="17" s="1"/>
  <c r="E200" i="17"/>
  <c r="H124" i="17"/>
  <c r="H173" i="17"/>
  <c r="C260" i="17"/>
  <c r="D260" i="17" s="1"/>
  <c r="C173" i="17"/>
  <c r="D173" i="17" s="1"/>
  <c r="F310" i="17"/>
  <c r="T310" i="17" s="1"/>
  <c r="F279" i="17"/>
  <c r="T279" i="17" s="1"/>
  <c r="F249" i="17"/>
  <c r="T249" i="17" s="1"/>
  <c r="F221" i="17"/>
  <c r="T221" i="17" s="1"/>
  <c r="F196" i="17"/>
  <c r="F173" i="17"/>
  <c r="H148" i="17"/>
  <c r="F124" i="17"/>
  <c r="E310" i="17"/>
  <c r="E279" i="17"/>
  <c r="F248" i="17"/>
  <c r="T248" i="17" s="1"/>
  <c r="F220" i="17"/>
  <c r="T220" i="17" s="1"/>
  <c r="E196" i="17"/>
  <c r="F148" i="17"/>
  <c r="H121" i="17"/>
  <c r="C245" i="17"/>
  <c r="D245" i="17" s="1"/>
  <c r="C162" i="17"/>
  <c r="D162" i="17" s="1"/>
  <c r="H278" i="17"/>
  <c r="H172" i="17"/>
  <c r="U172" i="17" s="1"/>
  <c r="F121" i="17"/>
  <c r="F194" i="17"/>
  <c r="F277" i="17"/>
  <c r="T277" i="17" s="1"/>
  <c r="H247" i="17"/>
  <c r="U247" i="17" s="1"/>
  <c r="H219" i="17"/>
  <c r="U219" i="17" s="1"/>
  <c r="F172" i="17"/>
  <c r="T172" i="17" s="1"/>
  <c r="C243" i="17"/>
  <c r="T243" i="17" s="1"/>
  <c r="C160" i="17"/>
  <c r="D160" i="17" s="1"/>
  <c r="F276" i="17"/>
  <c r="E243" i="17"/>
  <c r="E215" i="17"/>
  <c r="E172" i="17"/>
  <c r="F145" i="17"/>
  <c r="H120" i="17"/>
  <c r="C194" i="17"/>
  <c r="D194" i="17" s="1"/>
  <c r="H180" i="17"/>
  <c r="C242" i="17"/>
  <c r="D242" i="17" s="1"/>
  <c r="C159" i="17"/>
  <c r="D159" i="17" s="1"/>
  <c r="H303" i="17"/>
  <c r="U303" i="17" s="1"/>
  <c r="F168" i="17"/>
  <c r="E145" i="17"/>
  <c r="D313" i="16"/>
  <c r="F249" i="16"/>
  <c r="T249" i="16" s="1"/>
  <c r="C162" i="16"/>
  <c r="D162" i="16" s="1"/>
  <c r="F308" i="16"/>
  <c r="T308" i="16" s="1"/>
  <c r="H286" i="16"/>
  <c r="E270" i="16"/>
  <c r="E248" i="16"/>
  <c r="F224" i="16"/>
  <c r="T224" i="16" s="1"/>
  <c r="H197" i="16"/>
  <c r="U197" i="16" s="1"/>
  <c r="E166" i="16"/>
  <c r="E138" i="16"/>
  <c r="F291" i="16"/>
  <c r="T291" i="16" s="1"/>
  <c r="E291" i="16"/>
  <c r="C292" i="16"/>
  <c r="D292" i="16" s="1"/>
  <c r="H290" i="16"/>
  <c r="F290" i="16"/>
  <c r="E249" i="16"/>
  <c r="E141" i="16"/>
  <c r="H248" i="16"/>
  <c r="U248" i="16" s="1"/>
  <c r="C234" i="16"/>
  <c r="D234" i="16" s="1"/>
  <c r="C163" i="16"/>
  <c r="D163" i="16" s="1"/>
  <c r="F248" i="16"/>
  <c r="T248" i="16" s="1"/>
  <c r="E198" i="16"/>
  <c r="E169" i="16"/>
  <c r="C161" i="16"/>
  <c r="D161" i="16" s="1"/>
  <c r="H244" i="16"/>
  <c r="E197" i="16"/>
  <c r="H137" i="16"/>
  <c r="U137" i="16" s="1"/>
  <c r="C278" i="16"/>
  <c r="T278" i="16" s="1"/>
  <c r="C223" i="16"/>
  <c r="D223" i="16" s="1"/>
  <c r="C156" i="16"/>
  <c r="D156" i="16" s="1"/>
  <c r="H307" i="16"/>
  <c r="H285" i="16"/>
  <c r="F267" i="16"/>
  <c r="F244" i="16"/>
  <c r="H223" i="16"/>
  <c r="E194" i="16"/>
  <c r="F165" i="16"/>
  <c r="T165" i="16" s="1"/>
  <c r="F137" i="16"/>
  <c r="T137" i="16" s="1"/>
  <c r="E250" i="16"/>
  <c r="H249" i="16"/>
  <c r="U249" i="16" s="1"/>
  <c r="C236" i="16"/>
  <c r="D236" i="16" s="1"/>
  <c r="E170" i="16"/>
  <c r="C290" i="16"/>
  <c r="D290" i="16" s="1"/>
  <c r="C235" i="16"/>
  <c r="U235" i="16" s="1"/>
  <c r="H169" i="16"/>
  <c r="U169" i="16" s="1"/>
  <c r="F140" i="16"/>
  <c r="T140" i="16" s="1"/>
  <c r="E308" i="16"/>
  <c r="H267" i="16"/>
  <c r="E224" i="16"/>
  <c r="H165" i="16"/>
  <c r="U165" i="16" s="1"/>
  <c r="C277" i="16"/>
  <c r="D277" i="16" s="1"/>
  <c r="C222" i="16"/>
  <c r="C155" i="16"/>
  <c r="D155" i="16" s="1"/>
  <c r="F307" i="16"/>
  <c r="F285" i="16"/>
  <c r="E265" i="16"/>
  <c r="F223" i="16"/>
  <c r="H193" i="16"/>
  <c r="E165" i="16"/>
  <c r="E137" i="16"/>
  <c r="C220" i="16"/>
  <c r="D220" i="16" s="1"/>
  <c r="H305" i="16"/>
  <c r="U305" i="16" s="1"/>
  <c r="E263" i="16"/>
  <c r="H221" i="16"/>
  <c r="U221" i="16" s="1"/>
  <c r="C147" i="16"/>
  <c r="D147" i="16" s="1"/>
  <c r="F305" i="16"/>
  <c r="T305" i="16" s="1"/>
  <c r="H262" i="16"/>
  <c r="U262" i="16" s="1"/>
  <c r="F221" i="16"/>
  <c r="T221" i="16" s="1"/>
  <c r="H190" i="16"/>
  <c r="H160" i="16"/>
  <c r="C267" i="16"/>
  <c r="D267" i="16" s="1"/>
  <c r="E305" i="16"/>
  <c r="H281" i="16"/>
  <c r="F262" i="16"/>
  <c r="T262" i="16" s="1"/>
  <c r="E221" i="16"/>
  <c r="F190" i="16"/>
  <c r="C136" i="16"/>
  <c r="D136" i="16" s="1"/>
  <c r="H304" i="16"/>
  <c r="U304" i="16" s="1"/>
  <c r="E281" i="16"/>
  <c r="E262" i="16"/>
  <c r="E242" i="16"/>
  <c r="H220" i="16"/>
  <c r="F187" i="16"/>
  <c r="T187" i="16" s="1"/>
  <c r="H128" i="16"/>
  <c r="U128" i="16" s="1"/>
  <c r="C212" i="16"/>
  <c r="D212" i="16" s="1"/>
  <c r="C135" i="16"/>
  <c r="D135" i="16" s="1"/>
  <c r="F304" i="16"/>
  <c r="T304" i="16" s="1"/>
  <c r="H280" i="16"/>
  <c r="H258" i="16"/>
  <c r="U258" i="16" s="1"/>
  <c r="E240" i="16"/>
  <c r="F220" i="16"/>
  <c r="H156" i="16"/>
  <c r="F128" i="16"/>
  <c r="T128" i="16" s="1"/>
  <c r="C264" i="16"/>
  <c r="D264" i="16" s="1"/>
  <c r="C211" i="16"/>
  <c r="C134" i="16"/>
  <c r="D134" i="16" s="1"/>
  <c r="E304" i="16"/>
  <c r="F280" i="16"/>
  <c r="F258" i="16"/>
  <c r="T258" i="16" s="1"/>
  <c r="H239" i="16"/>
  <c r="F156" i="16"/>
  <c r="E128" i="16"/>
  <c r="C263" i="16"/>
  <c r="U263" i="16" s="1"/>
  <c r="C208" i="16"/>
  <c r="D208" i="16" s="1"/>
  <c r="C133" i="16"/>
  <c r="D133" i="16" s="1"/>
  <c r="H300" i="16"/>
  <c r="H257" i="16"/>
  <c r="F239" i="16"/>
  <c r="H216" i="16"/>
  <c r="U216" i="16" s="1"/>
  <c r="H184" i="16"/>
  <c r="H127" i="16"/>
  <c r="C204" i="16"/>
  <c r="D204" i="16" s="1"/>
  <c r="F300" i="16"/>
  <c r="F257" i="16"/>
  <c r="F216" i="16"/>
  <c r="T216" i="16" s="1"/>
  <c r="F184" i="16"/>
  <c r="H155" i="16"/>
  <c r="F123" i="16"/>
  <c r="C257" i="16"/>
  <c r="D257" i="16" s="1"/>
  <c r="C203" i="16"/>
  <c r="D203" i="16" s="1"/>
  <c r="C127" i="16"/>
  <c r="H299" i="16"/>
  <c r="E257" i="16"/>
  <c r="F235" i="16"/>
  <c r="H212" i="16"/>
  <c r="F151" i="16"/>
  <c r="E123" i="16"/>
  <c r="C256" i="16"/>
  <c r="D256" i="16" s="1"/>
  <c r="F299" i="16"/>
  <c r="E278" i="16"/>
  <c r="H256" i="16"/>
  <c r="E235" i="16"/>
  <c r="F212" i="16"/>
  <c r="H183" i="16"/>
  <c r="E151" i="16"/>
  <c r="F122" i="16"/>
  <c r="T122" i="16" s="1"/>
  <c r="C120" i="16"/>
  <c r="D120" i="16" s="1"/>
  <c r="H277" i="16"/>
  <c r="H253" i="16"/>
  <c r="U253" i="16" s="1"/>
  <c r="H234" i="16"/>
  <c r="F179" i="16"/>
  <c r="F150" i="16"/>
  <c r="T150" i="16" s="1"/>
  <c r="E122" i="16"/>
  <c r="C306" i="16"/>
  <c r="D306" i="16" s="1"/>
  <c r="C250" i="16"/>
  <c r="T250" i="16" s="1"/>
  <c r="C192" i="16"/>
  <c r="D192" i="16" s="1"/>
  <c r="C119" i="16"/>
  <c r="D119" i="16" s="1"/>
  <c r="H298" i="16"/>
  <c r="U298" i="16" s="1"/>
  <c r="F277" i="16"/>
  <c r="E253" i="16"/>
  <c r="F234" i="16"/>
  <c r="H211" i="16"/>
  <c r="E179" i="16"/>
  <c r="E150" i="16"/>
  <c r="H121" i="16"/>
  <c r="U121" i="16" s="1"/>
  <c r="E142" i="16"/>
  <c r="C276" i="16"/>
  <c r="D276" i="16" s="1"/>
  <c r="E306" i="16"/>
  <c r="F263" i="16"/>
  <c r="E222" i="16"/>
  <c r="C191" i="16"/>
  <c r="D191" i="16" s="1"/>
  <c r="F315" i="16"/>
  <c r="F298" i="16"/>
  <c r="T298" i="16" s="1"/>
  <c r="H252" i="16"/>
  <c r="U252" i="16" s="1"/>
  <c r="F207" i="16"/>
  <c r="F178" i="16"/>
  <c r="T178" i="16" s="1"/>
  <c r="H149" i="16"/>
  <c r="U149" i="16" s="1"/>
  <c r="F121" i="16"/>
  <c r="T121" i="16" s="1"/>
  <c r="C190" i="16"/>
  <c r="D190" i="16" s="1"/>
  <c r="E298" i="16"/>
  <c r="H276" i="16"/>
  <c r="F252" i="16"/>
  <c r="T252" i="16" s="1"/>
  <c r="H230" i="16"/>
  <c r="U230" i="16" s="1"/>
  <c r="E207" i="16"/>
  <c r="E178" i="16"/>
  <c r="F149" i="16"/>
  <c r="T149" i="16" s="1"/>
  <c r="E121" i="16"/>
  <c r="C189" i="16"/>
  <c r="H295" i="16"/>
  <c r="E252" i="16"/>
  <c r="F230" i="16"/>
  <c r="T230" i="16" s="1"/>
  <c r="F206" i="16"/>
  <c r="T206" i="16" s="1"/>
  <c r="H177" i="16"/>
  <c r="U177" i="16" s="1"/>
  <c r="E149" i="16"/>
  <c r="H120" i="16"/>
  <c r="F129" i="15"/>
  <c r="T129" i="15" s="1"/>
  <c r="C305" i="15"/>
  <c r="D305" i="15" s="1"/>
  <c r="C248" i="15"/>
  <c r="D248" i="15" s="1"/>
  <c r="C164" i="15"/>
  <c r="D164" i="15" s="1"/>
  <c r="H305" i="15"/>
  <c r="H281" i="15"/>
  <c r="U281" i="15" s="1"/>
  <c r="H262" i="15"/>
  <c r="H238" i="15"/>
  <c r="E220" i="15"/>
  <c r="F196" i="15"/>
  <c r="H157" i="15"/>
  <c r="U157" i="15" s="1"/>
  <c r="E129" i="15"/>
  <c r="E309" i="15"/>
  <c r="E132" i="15"/>
  <c r="H131" i="15"/>
  <c r="H282" i="15"/>
  <c r="H129" i="15"/>
  <c r="U129" i="15" s="1"/>
  <c r="H159" i="15"/>
  <c r="C304" i="15"/>
  <c r="D304" i="15" s="1"/>
  <c r="F281" i="15"/>
  <c r="T281" i="15" s="1"/>
  <c r="F262" i="15"/>
  <c r="H187" i="15"/>
  <c r="F157" i="15"/>
  <c r="T157" i="15" s="1"/>
  <c r="E281" i="15"/>
  <c r="H185" i="15"/>
  <c r="U185" i="15" s="1"/>
  <c r="E157" i="15"/>
  <c r="E128" i="15"/>
  <c r="C299" i="15"/>
  <c r="D299" i="15" s="1"/>
  <c r="C239" i="15"/>
  <c r="D239" i="15" s="1"/>
  <c r="C156" i="15"/>
  <c r="D156" i="15" s="1"/>
  <c r="H304" i="15"/>
  <c r="H280" i="15"/>
  <c r="U280" i="15" s="1"/>
  <c r="H235" i="15"/>
  <c r="E216" i="15"/>
  <c r="F185" i="15"/>
  <c r="H156" i="15"/>
  <c r="H127" i="15"/>
  <c r="U127" i="15" s="1"/>
  <c r="C295" i="15"/>
  <c r="D295" i="15" s="1"/>
  <c r="C238" i="15"/>
  <c r="D238" i="15" s="1"/>
  <c r="F304" i="15"/>
  <c r="E279" i="15"/>
  <c r="H215" i="15"/>
  <c r="E185" i="15"/>
  <c r="C294" i="15"/>
  <c r="D294" i="15" s="1"/>
  <c r="C237" i="15"/>
  <c r="D237" i="15" s="1"/>
  <c r="C154" i="15"/>
  <c r="D154" i="15" s="1"/>
  <c r="H213" i="15"/>
  <c r="U213" i="15" s="1"/>
  <c r="H184" i="15"/>
  <c r="H155" i="15"/>
  <c r="E127" i="15"/>
  <c r="C293" i="15"/>
  <c r="D293" i="15" s="1"/>
  <c r="C236" i="15"/>
  <c r="D236" i="15" s="1"/>
  <c r="F301" i="15"/>
  <c r="F278" i="15"/>
  <c r="T278" i="15" s="1"/>
  <c r="H254" i="15"/>
  <c r="H234" i="15"/>
  <c r="F213" i="15"/>
  <c r="T213" i="15" s="1"/>
  <c r="E184" i="15"/>
  <c r="H126" i="15"/>
  <c r="C291" i="15"/>
  <c r="D291" i="15" s="1"/>
  <c r="C234" i="15"/>
  <c r="C136" i="15"/>
  <c r="D136" i="15" s="1"/>
  <c r="F300" i="15"/>
  <c r="T300" i="15" s="1"/>
  <c r="H277" i="15"/>
  <c r="H253" i="15"/>
  <c r="E234" i="15"/>
  <c r="H212" i="15"/>
  <c r="F183" i="15"/>
  <c r="H154" i="15"/>
  <c r="H122" i="15"/>
  <c r="U122" i="15" s="1"/>
  <c r="C290" i="15"/>
  <c r="C229" i="15"/>
  <c r="D229" i="15" s="1"/>
  <c r="E300" i="15"/>
  <c r="F277" i="15"/>
  <c r="T277" i="15" s="1"/>
  <c r="F253" i="15"/>
  <c r="T253" i="15" s="1"/>
  <c r="F232" i="15"/>
  <c r="E212" i="15"/>
  <c r="F122" i="15"/>
  <c r="T122" i="15" s="1"/>
  <c r="C223" i="15"/>
  <c r="D223" i="15" s="1"/>
  <c r="C134" i="15"/>
  <c r="D134" i="15" s="1"/>
  <c r="H299" i="15"/>
  <c r="E277" i="15"/>
  <c r="E253" i="15"/>
  <c r="H211" i="15"/>
  <c r="U211" i="15" s="1"/>
  <c r="H182" i="15"/>
  <c r="H150" i="15"/>
  <c r="U150" i="15" s="1"/>
  <c r="H121" i="15"/>
  <c r="C279" i="15"/>
  <c r="D279" i="15" s="1"/>
  <c r="C128" i="15"/>
  <c r="D128" i="15" s="1"/>
  <c r="F299" i="15"/>
  <c r="H276" i="15"/>
  <c r="U276" i="15" s="1"/>
  <c r="H252" i="15"/>
  <c r="U252" i="15" s="1"/>
  <c r="H229" i="15"/>
  <c r="F211" i="15"/>
  <c r="T211" i="15" s="1"/>
  <c r="H178" i="15"/>
  <c r="U178" i="15" s="1"/>
  <c r="F150" i="15"/>
  <c r="T150" i="15" s="1"/>
  <c r="F120" i="15"/>
  <c r="T120" i="15" s="1"/>
  <c r="F276" i="15"/>
  <c r="T276" i="15" s="1"/>
  <c r="E251" i="15"/>
  <c r="F229" i="15"/>
  <c r="E211" i="15"/>
  <c r="F178" i="15"/>
  <c r="T178" i="15" s="1"/>
  <c r="H149" i="15"/>
  <c r="E120" i="15"/>
  <c r="C126" i="15"/>
  <c r="D126" i="15" s="1"/>
  <c r="F292" i="15"/>
  <c r="E276" i="15"/>
  <c r="H250" i="15"/>
  <c r="H210" i="15"/>
  <c r="F148" i="15"/>
  <c r="C121" i="15"/>
  <c r="D121" i="15" s="1"/>
  <c r="E292" i="15"/>
  <c r="H272" i="15"/>
  <c r="U272" i="15" s="1"/>
  <c r="F250" i="15"/>
  <c r="H226" i="15"/>
  <c r="F176" i="15"/>
  <c r="T176" i="15" s="1"/>
  <c r="E148" i="15"/>
  <c r="E213" i="15"/>
  <c r="H313" i="15"/>
  <c r="H291" i="15"/>
  <c r="F272" i="15"/>
  <c r="T272" i="15" s="1"/>
  <c r="H225" i="15"/>
  <c r="U225" i="15" s="1"/>
  <c r="H206" i="15"/>
  <c r="U206" i="15" s="1"/>
  <c r="E176" i="15"/>
  <c r="E143" i="15"/>
  <c r="C212" i="15"/>
  <c r="D212" i="15" s="1"/>
  <c r="F313" i="15"/>
  <c r="F291" i="15"/>
  <c r="E272" i="15"/>
  <c r="H249" i="15"/>
  <c r="F225" i="15"/>
  <c r="T225" i="15" s="1"/>
  <c r="F206" i="15"/>
  <c r="T206" i="15" s="1"/>
  <c r="H142" i="15"/>
  <c r="U142" i="15" s="1"/>
  <c r="C271" i="15"/>
  <c r="D271" i="15" s="1"/>
  <c r="H271" i="15"/>
  <c r="F249" i="15"/>
  <c r="E225" i="15"/>
  <c r="H205" i="15"/>
  <c r="E171" i="15"/>
  <c r="F142" i="15"/>
  <c r="C267" i="15"/>
  <c r="D267" i="15" s="1"/>
  <c r="C210" i="15"/>
  <c r="D210" i="15" s="1"/>
  <c r="H310" i="15"/>
  <c r="H290" i="15"/>
  <c r="F271" i="15"/>
  <c r="H224" i="15"/>
  <c r="U224" i="15" s="1"/>
  <c r="F204" i="15"/>
  <c r="T204" i="15" s="1"/>
  <c r="H170" i="15"/>
  <c r="E142" i="15"/>
  <c r="C266" i="15"/>
  <c r="D266" i="15" s="1"/>
  <c r="C205" i="15"/>
  <c r="D205" i="15" s="1"/>
  <c r="E223" i="15"/>
  <c r="E204" i="15"/>
  <c r="F170" i="15"/>
  <c r="T170" i="15" s="1"/>
  <c r="H141" i="15"/>
  <c r="U141" i="15" s="1"/>
  <c r="E130" i="14"/>
  <c r="H313" i="14"/>
  <c r="C243" i="14"/>
  <c r="D243" i="14" s="1"/>
  <c r="E309" i="14"/>
  <c r="E258" i="14"/>
  <c r="E191" i="14"/>
  <c r="E128" i="14"/>
  <c r="F258" i="14"/>
  <c r="T258" i="14" s="1"/>
  <c r="H312" i="14"/>
  <c r="H120" i="14"/>
  <c r="U120" i="14" s="1"/>
  <c r="C171" i="14"/>
  <c r="D171" i="14" s="1"/>
  <c r="C238" i="14"/>
  <c r="D238" i="14" s="1"/>
  <c r="E184" i="14"/>
  <c r="C227" i="14"/>
  <c r="D227" i="14" s="1"/>
  <c r="C163" i="14"/>
  <c r="T163" i="14" s="1"/>
  <c r="E298" i="14"/>
  <c r="E243" i="14"/>
  <c r="F170" i="14"/>
  <c r="T170" i="14" s="1"/>
  <c r="H300" i="14"/>
  <c r="H173" i="14"/>
  <c r="U173" i="14" s="1"/>
  <c r="C283" i="14"/>
  <c r="C225" i="14"/>
  <c r="T225" i="14" s="1"/>
  <c r="C162" i="14"/>
  <c r="D162" i="14" s="1"/>
  <c r="E296" i="14"/>
  <c r="E242" i="14"/>
  <c r="E176" i="14"/>
  <c r="F308" i="14"/>
  <c r="F168" i="14"/>
  <c r="H295" i="14"/>
  <c r="H172" i="14"/>
  <c r="C299" i="14"/>
  <c r="D299" i="14" s="1"/>
  <c r="C172" i="14"/>
  <c r="D172" i="14" s="1"/>
  <c r="H116" i="14"/>
  <c r="E186" i="14"/>
  <c r="H308" i="14"/>
  <c r="C228" i="14"/>
  <c r="C294" i="14"/>
  <c r="D294" i="14" s="1"/>
  <c r="E299" i="14"/>
  <c r="E244" i="14"/>
  <c r="F311" i="14"/>
  <c r="F238" i="14"/>
  <c r="F171" i="14"/>
  <c r="H239" i="14"/>
  <c r="C284" i="14"/>
  <c r="D284" i="14" s="1"/>
  <c r="C282" i="14"/>
  <c r="D282" i="14" s="1"/>
  <c r="C224" i="14"/>
  <c r="D224" i="14" s="1"/>
  <c r="C160" i="14"/>
  <c r="D160" i="14" s="1"/>
  <c r="E295" i="14"/>
  <c r="E240" i="14"/>
  <c r="E174" i="14"/>
  <c r="F296" i="14"/>
  <c r="F235" i="14"/>
  <c r="F156" i="14"/>
  <c r="H288" i="14"/>
  <c r="U288" i="14" s="1"/>
  <c r="H230" i="14"/>
  <c r="U230" i="14" s="1"/>
  <c r="H171" i="14"/>
  <c r="C281" i="14"/>
  <c r="D281" i="14" s="1"/>
  <c r="C220" i="14"/>
  <c r="D220" i="14" s="1"/>
  <c r="C159" i="14"/>
  <c r="D159" i="14" s="1"/>
  <c r="E294" i="14"/>
  <c r="E164" i="14"/>
  <c r="F234" i="14"/>
  <c r="F155" i="14"/>
  <c r="H229" i="14"/>
  <c r="U229" i="14" s="1"/>
  <c r="H170" i="14"/>
  <c r="E159" i="14"/>
  <c r="H284" i="14"/>
  <c r="C272" i="14"/>
  <c r="D272" i="14" s="1"/>
  <c r="C215" i="14"/>
  <c r="D215" i="14" s="1"/>
  <c r="C144" i="14"/>
  <c r="D144" i="14" s="1"/>
  <c r="E286" i="14"/>
  <c r="E230" i="14"/>
  <c r="E158" i="14"/>
  <c r="F227" i="14"/>
  <c r="H283" i="14"/>
  <c r="H225" i="14"/>
  <c r="C271" i="14"/>
  <c r="D271" i="14" s="1"/>
  <c r="C212" i="14"/>
  <c r="U212" i="14" s="1"/>
  <c r="C143" i="14"/>
  <c r="D143" i="14" s="1"/>
  <c r="E281" i="14"/>
  <c r="E225" i="14"/>
  <c r="E156" i="14"/>
  <c r="F290" i="14"/>
  <c r="F143" i="14"/>
  <c r="H224" i="14"/>
  <c r="H155" i="14"/>
  <c r="U155" i="14" s="1"/>
  <c r="C270" i="14"/>
  <c r="T270" i="14" s="1"/>
  <c r="C211" i="14"/>
  <c r="D211" i="14" s="1"/>
  <c r="C142" i="14"/>
  <c r="D142" i="14" s="1"/>
  <c r="E276" i="14"/>
  <c r="E220" i="14"/>
  <c r="F224" i="14"/>
  <c r="F142" i="14"/>
  <c r="H281" i="14"/>
  <c r="H219" i="14"/>
  <c r="H148" i="14"/>
  <c r="U148" i="14" s="1"/>
  <c r="F212" i="14"/>
  <c r="H280" i="14"/>
  <c r="C267" i="14"/>
  <c r="D267" i="14" s="1"/>
  <c r="C200" i="14"/>
  <c r="D200" i="14" s="1"/>
  <c r="E216" i="14"/>
  <c r="F286" i="14"/>
  <c r="T286" i="14" s="1"/>
  <c r="F211" i="14"/>
  <c r="F128" i="14"/>
  <c r="H216" i="14"/>
  <c r="C266" i="14"/>
  <c r="D266" i="14" s="1"/>
  <c r="C199" i="14"/>
  <c r="D199" i="14" s="1"/>
  <c r="C135" i="14"/>
  <c r="D135" i="14" s="1"/>
  <c r="E272" i="14"/>
  <c r="E215" i="14"/>
  <c r="E148" i="14"/>
  <c r="F283" i="14"/>
  <c r="F127" i="14"/>
  <c r="T127" i="14" s="1"/>
  <c r="H211" i="14"/>
  <c r="H145" i="14"/>
  <c r="U145" i="14" s="1"/>
  <c r="C256" i="14"/>
  <c r="D256" i="14" s="1"/>
  <c r="C198" i="14"/>
  <c r="D198" i="14" s="1"/>
  <c r="C134" i="14"/>
  <c r="T134" i="14" s="1"/>
  <c r="E271" i="14"/>
  <c r="E214" i="14"/>
  <c r="F206" i="14"/>
  <c r="H272" i="14"/>
  <c r="H204" i="14"/>
  <c r="U204" i="14" s="1"/>
  <c r="H144" i="14"/>
  <c r="C312" i="14"/>
  <c r="D312" i="14" s="1"/>
  <c r="C255" i="14"/>
  <c r="D255" i="14" s="1"/>
  <c r="C197" i="14"/>
  <c r="D197" i="14" s="1"/>
  <c r="E270" i="14"/>
  <c r="E212" i="14"/>
  <c r="E136" i="14"/>
  <c r="F280" i="14"/>
  <c r="F204" i="14"/>
  <c r="T204" i="14" s="1"/>
  <c r="F122" i="14"/>
  <c r="H267" i="14"/>
  <c r="H143" i="14"/>
  <c r="U143" i="14" s="1"/>
  <c r="C311" i="14"/>
  <c r="D311" i="14" s="1"/>
  <c r="C131" i="14"/>
  <c r="D131" i="14" s="1"/>
  <c r="E135" i="14"/>
  <c r="F202" i="14"/>
  <c r="T202" i="14" s="1"/>
  <c r="H202" i="14"/>
  <c r="H142" i="14"/>
  <c r="H285" i="14"/>
  <c r="U285" i="14" s="1"/>
  <c r="F120" i="14"/>
  <c r="T120" i="14" s="1"/>
  <c r="C310" i="14"/>
  <c r="C253" i="14"/>
  <c r="D253" i="14" s="1"/>
  <c r="C191" i="14"/>
  <c r="D191" i="14" s="1"/>
  <c r="C128" i="14"/>
  <c r="D128" i="14" s="1"/>
  <c r="E267" i="14"/>
  <c r="E210" i="14"/>
  <c r="E134" i="14"/>
  <c r="F199" i="14"/>
  <c r="H201" i="14"/>
  <c r="U201" i="14" s="1"/>
  <c r="H141" i="14"/>
  <c r="C309" i="14"/>
  <c r="T309" i="14" s="1"/>
  <c r="C252" i="14"/>
  <c r="D252" i="14" s="1"/>
  <c r="C190" i="14"/>
  <c r="D190" i="14" s="1"/>
  <c r="E266" i="14"/>
  <c r="F266" i="14"/>
  <c r="F198" i="14"/>
  <c r="F118" i="14"/>
  <c r="T118" i="14" s="1"/>
  <c r="H258" i="14"/>
  <c r="U258" i="14" s="1"/>
  <c r="H200" i="14"/>
  <c r="H140" i="14"/>
  <c r="C308" i="14"/>
  <c r="D308" i="14" s="1"/>
  <c r="C188" i="14"/>
  <c r="D188" i="14" s="1"/>
  <c r="C126" i="14"/>
  <c r="D126" i="14" s="1"/>
  <c r="E204" i="14"/>
  <c r="E132" i="14"/>
  <c r="F262" i="14"/>
  <c r="F196" i="14"/>
  <c r="H315" i="14"/>
  <c r="H257" i="14"/>
  <c r="U257" i="14" s="1"/>
  <c r="H199" i="14"/>
  <c r="H134" i="14"/>
  <c r="C246" i="14"/>
  <c r="D246" i="14" s="1"/>
  <c r="C187" i="14"/>
  <c r="D187" i="14" s="1"/>
  <c r="C116" i="14"/>
  <c r="D116" i="14" s="1"/>
  <c r="E262" i="14"/>
  <c r="E202" i="14"/>
  <c r="E131" i="14"/>
  <c r="F260" i="14"/>
  <c r="T260" i="14" s="1"/>
  <c r="F184" i="14"/>
  <c r="H256" i="14"/>
  <c r="H198" i="14"/>
  <c r="H132" i="14"/>
  <c r="D162" i="13"/>
  <c r="C285" i="13"/>
  <c r="D285" i="13" s="1"/>
  <c r="F229" i="13"/>
  <c r="F136" i="13"/>
  <c r="F299" i="13"/>
  <c r="E254" i="13"/>
  <c r="H228" i="13"/>
  <c r="H164" i="13"/>
  <c r="C120" i="13"/>
  <c r="D120" i="13" s="1"/>
  <c r="H191" i="13"/>
  <c r="E163" i="13"/>
  <c r="H290" i="13"/>
  <c r="U290" i="13" s="1"/>
  <c r="H162" i="13"/>
  <c r="U162" i="13" s="1"/>
  <c r="C271" i="13"/>
  <c r="D271" i="13" s="1"/>
  <c r="E290" i="13"/>
  <c r="F271" i="13"/>
  <c r="H289" i="13"/>
  <c r="U289" i="13" s="1"/>
  <c r="E271" i="13"/>
  <c r="H190" i="13"/>
  <c r="E162" i="13"/>
  <c r="H122" i="13"/>
  <c r="U122" i="13" s="1"/>
  <c r="F162" i="13"/>
  <c r="T162" i="13" s="1"/>
  <c r="E314" i="13"/>
  <c r="F289" i="13"/>
  <c r="T289" i="13" s="1"/>
  <c r="H270" i="13"/>
  <c r="H160" i="13"/>
  <c r="U160" i="13" s="1"/>
  <c r="E122" i="13"/>
  <c r="E313" i="13"/>
  <c r="F288" i="13"/>
  <c r="T288" i="13" s="1"/>
  <c r="E238" i="13"/>
  <c r="F182" i="13"/>
  <c r="H150" i="13"/>
  <c r="U150" i="13" s="1"/>
  <c r="E121" i="13"/>
  <c r="C251" i="13"/>
  <c r="D251" i="13" s="1"/>
  <c r="H237" i="13"/>
  <c r="H181" i="13"/>
  <c r="E150" i="13"/>
  <c r="H120" i="13"/>
  <c r="H262" i="13"/>
  <c r="U262" i="13" s="1"/>
  <c r="H206" i="13"/>
  <c r="U206" i="13" s="1"/>
  <c r="F120" i="13"/>
  <c r="C176" i="13"/>
  <c r="D176" i="13" s="1"/>
  <c r="E312" i="13"/>
  <c r="H285" i="13"/>
  <c r="E262" i="13"/>
  <c r="E206" i="13"/>
  <c r="F149" i="13"/>
  <c r="T149" i="13" s="1"/>
  <c r="H304" i="13"/>
  <c r="F285" i="13"/>
  <c r="H234" i="13"/>
  <c r="U234" i="13" s="1"/>
  <c r="H178" i="13"/>
  <c r="U178" i="13" s="1"/>
  <c r="F304" i="13"/>
  <c r="E234" i="13"/>
  <c r="E178" i="13"/>
  <c r="H148" i="13"/>
  <c r="C304" i="13"/>
  <c r="D304" i="13" s="1"/>
  <c r="H284" i="13"/>
  <c r="E261" i="13"/>
  <c r="H233" i="13"/>
  <c r="U233" i="13" s="1"/>
  <c r="E205" i="13"/>
  <c r="H177" i="13"/>
  <c r="U177" i="13" s="1"/>
  <c r="F148" i="13"/>
  <c r="T148" i="13" s="1"/>
  <c r="H204" i="13"/>
  <c r="F177" i="13"/>
  <c r="T177" i="13" s="1"/>
  <c r="E148" i="13"/>
  <c r="C243" i="13"/>
  <c r="D243" i="13" s="1"/>
  <c r="C302" i="13"/>
  <c r="D302" i="13" s="1"/>
  <c r="C242" i="13"/>
  <c r="D242" i="13" s="1"/>
  <c r="F303" i="13"/>
  <c r="F260" i="13"/>
  <c r="E233" i="13"/>
  <c r="F204" i="13"/>
  <c r="E177" i="13"/>
  <c r="F145" i="13"/>
  <c r="C232" i="13"/>
  <c r="D232" i="13" s="1"/>
  <c r="H232" i="13"/>
  <c r="H176" i="13"/>
  <c r="E145" i="13"/>
  <c r="C299" i="13"/>
  <c r="D299" i="13" s="1"/>
  <c r="H302" i="13"/>
  <c r="H280" i="13"/>
  <c r="U280" i="13" s="1"/>
  <c r="F257" i="13"/>
  <c r="F232" i="13"/>
  <c r="F176" i="13"/>
  <c r="F144" i="13"/>
  <c r="C298" i="13"/>
  <c r="D298" i="13" s="1"/>
  <c r="F302" i="13"/>
  <c r="E257" i="13"/>
  <c r="H201" i="13"/>
  <c r="H276" i="13"/>
  <c r="C229" i="13"/>
  <c r="D229" i="13" s="1"/>
  <c r="F276" i="13"/>
  <c r="H256" i="13"/>
  <c r="F201" i="13"/>
  <c r="C228" i="13"/>
  <c r="D228" i="13" s="1"/>
  <c r="H173" i="13"/>
  <c r="C229" i="4"/>
  <c r="C225" i="4"/>
  <c r="E241" i="4"/>
  <c r="D205" i="19"/>
  <c r="E231" i="19"/>
  <c r="C127" i="19"/>
  <c r="D127" i="19" s="1"/>
  <c r="C315" i="19"/>
  <c r="D315" i="19" s="1"/>
  <c r="C183" i="19"/>
  <c r="D183" i="19" s="1"/>
  <c r="H245" i="19"/>
  <c r="E197" i="19"/>
  <c r="F197" i="19"/>
  <c r="H197" i="19"/>
  <c r="E169" i="19"/>
  <c r="F169" i="19"/>
  <c r="H169" i="19"/>
  <c r="E141" i="19"/>
  <c r="F141" i="19"/>
  <c r="T141" i="19" s="1"/>
  <c r="H141" i="19"/>
  <c r="U141" i="19" s="1"/>
  <c r="F183" i="19"/>
  <c r="C259" i="19"/>
  <c r="D259" i="19" s="1"/>
  <c r="E183" i="19"/>
  <c r="C197" i="19"/>
  <c r="D197" i="19" s="1"/>
  <c r="E209" i="19"/>
  <c r="F209" i="19"/>
  <c r="H209" i="19"/>
  <c r="E195" i="19"/>
  <c r="F195" i="19"/>
  <c r="H195" i="19"/>
  <c r="C195" i="19"/>
  <c r="D195" i="19" s="1"/>
  <c r="E181" i="19"/>
  <c r="F181" i="19"/>
  <c r="H181" i="19"/>
  <c r="E167" i="19"/>
  <c r="F167" i="19"/>
  <c r="H167" i="19"/>
  <c r="C167" i="19"/>
  <c r="D167" i="19" s="1"/>
  <c r="E153" i="19"/>
  <c r="H153" i="19"/>
  <c r="F153" i="19"/>
  <c r="E139" i="19"/>
  <c r="F139" i="19"/>
  <c r="H139" i="19"/>
  <c r="C139" i="19"/>
  <c r="D139" i="19" s="1"/>
  <c r="E125" i="19"/>
  <c r="F125" i="19"/>
  <c r="T125" i="19" s="1"/>
  <c r="H125" i="19"/>
  <c r="U125" i="19" s="1"/>
  <c r="C303" i="19"/>
  <c r="D303" i="19" s="1"/>
  <c r="E303" i="19"/>
  <c r="E289" i="19"/>
  <c r="F289" i="19"/>
  <c r="T289" i="19" s="1"/>
  <c r="H289" i="19"/>
  <c r="U289" i="19" s="1"/>
  <c r="C275" i="19"/>
  <c r="D275" i="19" s="1"/>
  <c r="E275" i="19"/>
  <c r="E261" i="19"/>
  <c r="F261" i="19"/>
  <c r="T261" i="19" s="1"/>
  <c r="H261" i="19"/>
  <c r="U261" i="19" s="1"/>
  <c r="C247" i="19"/>
  <c r="D247" i="19" s="1"/>
  <c r="E247" i="19"/>
  <c r="F247" i="19"/>
  <c r="E233" i="19"/>
  <c r="F233" i="19"/>
  <c r="T233" i="19" s="1"/>
  <c r="H233" i="19"/>
  <c r="U233" i="19" s="1"/>
  <c r="C219" i="19"/>
  <c r="D219" i="19" s="1"/>
  <c r="E219" i="19"/>
  <c r="F219" i="19"/>
  <c r="C181" i="19"/>
  <c r="D181" i="19" s="1"/>
  <c r="F303" i="19"/>
  <c r="E227" i="19"/>
  <c r="F194" i="19"/>
  <c r="H194" i="19"/>
  <c r="C194" i="19"/>
  <c r="D194" i="19" s="1"/>
  <c r="F166" i="19"/>
  <c r="H166" i="19"/>
  <c r="C166" i="19"/>
  <c r="D166" i="19" s="1"/>
  <c r="F138" i="19"/>
  <c r="H138" i="19"/>
  <c r="C138" i="19"/>
  <c r="F180" i="19"/>
  <c r="T180" i="19" s="1"/>
  <c r="H301" i="19"/>
  <c r="F155" i="19"/>
  <c r="E283" i="19"/>
  <c r="E155" i="19"/>
  <c r="C300" i="19"/>
  <c r="D300" i="19" s="1"/>
  <c r="E300" i="19"/>
  <c r="F300" i="19"/>
  <c r="H300" i="19"/>
  <c r="C286" i="19"/>
  <c r="D286" i="19" s="1"/>
  <c r="F286" i="19"/>
  <c r="C272" i="19"/>
  <c r="D272" i="19" s="1"/>
  <c r="E272" i="19"/>
  <c r="F272" i="19"/>
  <c r="H272" i="19"/>
  <c r="C258" i="19"/>
  <c r="D258" i="19" s="1"/>
  <c r="F258" i="19"/>
  <c r="C244" i="19"/>
  <c r="E244" i="19"/>
  <c r="F244" i="19"/>
  <c r="H244" i="19"/>
  <c r="C216" i="19"/>
  <c r="D216" i="19" s="1"/>
  <c r="E216" i="19"/>
  <c r="F216" i="19"/>
  <c r="H216" i="19"/>
  <c r="F259" i="19"/>
  <c r="C314" i="19"/>
  <c r="D314" i="19" s="1"/>
  <c r="F314" i="19"/>
  <c r="C230" i="19"/>
  <c r="D230" i="19" s="1"/>
  <c r="F230" i="19"/>
  <c r="E205" i="19"/>
  <c r="F205" i="19"/>
  <c r="T205" i="19" s="1"/>
  <c r="H205" i="19"/>
  <c r="U205" i="19" s="1"/>
  <c r="C191" i="19"/>
  <c r="D191" i="19" s="1"/>
  <c r="E191" i="19"/>
  <c r="F191" i="19"/>
  <c r="E177" i="19"/>
  <c r="F177" i="19"/>
  <c r="T177" i="19" s="1"/>
  <c r="H177" i="19"/>
  <c r="U177" i="19" s="1"/>
  <c r="C163" i="19"/>
  <c r="D163" i="19" s="1"/>
  <c r="E163" i="19"/>
  <c r="F163" i="19"/>
  <c r="E149" i="19"/>
  <c r="F149" i="19"/>
  <c r="H149" i="19"/>
  <c r="C135" i="19"/>
  <c r="U135" i="19" s="1"/>
  <c r="E135" i="19"/>
  <c r="F135" i="19"/>
  <c r="E121" i="19"/>
  <c r="F121" i="19"/>
  <c r="T121" i="19" s="1"/>
  <c r="H121" i="19"/>
  <c r="U121" i="19" s="1"/>
  <c r="D243" i="19"/>
  <c r="C169" i="19"/>
  <c r="F315" i="19"/>
  <c r="H258" i="19"/>
  <c r="C231" i="19"/>
  <c r="D231" i="19" s="1"/>
  <c r="C155" i="19"/>
  <c r="D155" i="19" s="1"/>
  <c r="E258" i="19"/>
  <c r="H219" i="19"/>
  <c r="F127" i="19"/>
  <c r="H314" i="19"/>
  <c r="E127" i="19"/>
  <c r="D229" i="19"/>
  <c r="C287" i="19"/>
  <c r="D287" i="19" s="1"/>
  <c r="C153" i="19"/>
  <c r="D153" i="19" s="1"/>
  <c r="E314" i="19"/>
  <c r="H217" i="19"/>
  <c r="E297" i="19"/>
  <c r="F297" i="19"/>
  <c r="C297" i="19"/>
  <c r="H297" i="19"/>
  <c r="E269" i="19"/>
  <c r="F269" i="19"/>
  <c r="C269" i="19"/>
  <c r="H269" i="19"/>
  <c r="H255" i="19"/>
  <c r="U255" i="19" s="1"/>
  <c r="E241" i="19"/>
  <c r="F241" i="19"/>
  <c r="C241" i="19"/>
  <c r="H241" i="19"/>
  <c r="C283" i="19"/>
  <c r="H275" i="19"/>
  <c r="D188" i="19"/>
  <c r="F275" i="19"/>
  <c r="H315" i="19"/>
  <c r="C301" i="19"/>
  <c r="D301" i="19" s="1"/>
  <c r="E301" i="19"/>
  <c r="C273" i="19"/>
  <c r="D273" i="19" s="1"/>
  <c r="E273" i="19"/>
  <c r="H259" i="19"/>
  <c r="C245" i="19"/>
  <c r="D245" i="19" s="1"/>
  <c r="E245" i="19"/>
  <c r="C217" i="19"/>
  <c r="D217" i="19" s="1"/>
  <c r="E217" i="19"/>
  <c r="C149" i="19"/>
  <c r="D215" i="19"/>
  <c r="C211" i="19"/>
  <c r="D211" i="19" s="1"/>
  <c r="H273" i="19"/>
  <c r="F255" i="19"/>
  <c r="T255" i="19" s="1"/>
  <c r="F124" i="19"/>
  <c r="T124" i="19" s="1"/>
  <c r="F273" i="19"/>
  <c r="E255" i="19"/>
  <c r="F211" i="19"/>
  <c r="H191" i="19"/>
  <c r="E124" i="19"/>
  <c r="D130" i="19"/>
  <c r="D116" i="19"/>
  <c r="C209" i="19"/>
  <c r="D209" i="19" s="1"/>
  <c r="F311" i="19"/>
  <c r="E211" i="19"/>
  <c r="F202" i="19"/>
  <c r="T202" i="19" s="1"/>
  <c r="E193" i="19"/>
  <c r="F174" i="19"/>
  <c r="E165" i="19"/>
  <c r="F146" i="19"/>
  <c r="T146" i="19" s="1"/>
  <c r="E137" i="19"/>
  <c r="F118" i="19"/>
  <c r="T118" i="19" s="1"/>
  <c r="H265" i="19"/>
  <c r="F200" i="19"/>
  <c r="T200" i="19" s="1"/>
  <c r="F144" i="19"/>
  <c r="T144" i="19" s="1"/>
  <c r="F116" i="19"/>
  <c r="T116" i="19" s="1"/>
  <c r="H302" i="19"/>
  <c r="U302" i="19" s="1"/>
  <c r="F293" i="19"/>
  <c r="E284" i="19"/>
  <c r="H274" i="19"/>
  <c r="U274" i="19" s="1"/>
  <c r="F265" i="19"/>
  <c r="E256" i="19"/>
  <c r="H246" i="19"/>
  <c r="F237" i="19"/>
  <c r="E228" i="19"/>
  <c r="H218" i="19"/>
  <c r="U218" i="19" s="1"/>
  <c r="E200" i="19"/>
  <c r="H190" i="19"/>
  <c r="U190" i="19" s="1"/>
  <c r="E172" i="19"/>
  <c r="H162" i="19"/>
  <c r="U162" i="19" s="1"/>
  <c r="E144" i="19"/>
  <c r="H134" i="19"/>
  <c r="U134" i="19" s="1"/>
  <c r="E116" i="19"/>
  <c r="H293" i="19"/>
  <c r="H237" i="19"/>
  <c r="F172" i="19"/>
  <c r="T172" i="19" s="1"/>
  <c r="C312" i="19"/>
  <c r="D312" i="19" s="1"/>
  <c r="F302" i="19"/>
  <c r="T302" i="19" s="1"/>
  <c r="F274" i="19"/>
  <c r="F246" i="19"/>
  <c r="F218" i="19"/>
  <c r="T218" i="19" s="1"/>
  <c r="F190" i="19"/>
  <c r="T190" i="19" s="1"/>
  <c r="F162" i="19"/>
  <c r="T162" i="19" s="1"/>
  <c r="F134" i="19"/>
  <c r="T134" i="19" s="1"/>
  <c r="C308" i="19"/>
  <c r="C280" i="19"/>
  <c r="C252" i="19"/>
  <c r="C224" i="19"/>
  <c r="C196" i="19"/>
  <c r="D196" i="19" s="1"/>
  <c r="C168" i="19"/>
  <c r="D168" i="19" s="1"/>
  <c r="C140" i="19"/>
  <c r="D140" i="19" s="1"/>
  <c r="F310" i="19"/>
  <c r="F282" i="19"/>
  <c r="F254" i="19"/>
  <c r="T254" i="19" s="1"/>
  <c r="F226" i="19"/>
  <c r="H207" i="19"/>
  <c r="E189" i="19"/>
  <c r="H179" i="19"/>
  <c r="E161" i="19"/>
  <c r="H151" i="19"/>
  <c r="E133" i="19"/>
  <c r="H123" i="19"/>
  <c r="C307" i="19"/>
  <c r="D307" i="19" s="1"/>
  <c r="C279" i="19"/>
  <c r="D279" i="19" s="1"/>
  <c r="C251" i="19"/>
  <c r="D251" i="19" s="1"/>
  <c r="C223" i="19"/>
  <c r="D223" i="19" s="1"/>
  <c r="E310" i="19"/>
  <c r="E254" i="19"/>
  <c r="E226" i="19"/>
  <c r="F207" i="19"/>
  <c r="H188" i="19"/>
  <c r="U188" i="19" s="1"/>
  <c r="F179" i="19"/>
  <c r="H160" i="19"/>
  <c r="U160" i="19" s="1"/>
  <c r="F151" i="19"/>
  <c r="H132" i="19"/>
  <c r="U132" i="19" s="1"/>
  <c r="F123" i="19"/>
  <c r="C278" i="19"/>
  <c r="D278" i="19" s="1"/>
  <c r="C250" i="19"/>
  <c r="D250" i="19" s="1"/>
  <c r="C222" i="19"/>
  <c r="D222" i="19" s="1"/>
  <c r="H309" i="19"/>
  <c r="U309" i="19" s="1"/>
  <c r="H281" i="19"/>
  <c r="H253" i="19"/>
  <c r="H225" i="19"/>
  <c r="F188" i="19"/>
  <c r="T188" i="19" s="1"/>
  <c r="F160" i="19"/>
  <c r="T160" i="19" s="1"/>
  <c r="F132" i="19"/>
  <c r="T132" i="19" s="1"/>
  <c r="F309" i="19"/>
  <c r="F281" i="19"/>
  <c r="F253" i="19"/>
  <c r="F225" i="19"/>
  <c r="E188" i="19"/>
  <c r="E160" i="19"/>
  <c r="E132" i="19"/>
  <c r="E309" i="19"/>
  <c r="H299" i="19"/>
  <c r="U299" i="19" s="1"/>
  <c r="H271" i="19"/>
  <c r="H243" i="19"/>
  <c r="U243" i="19" s="1"/>
  <c r="H215" i="19"/>
  <c r="U215" i="19" s="1"/>
  <c r="H187" i="19"/>
  <c r="U187" i="19" s="1"/>
  <c r="H159" i="19"/>
  <c r="U159" i="19" s="1"/>
  <c r="H131" i="19"/>
  <c r="U131" i="19" s="1"/>
  <c r="H308" i="19"/>
  <c r="F299" i="19"/>
  <c r="T299" i="19" s="1"/>
  <c r="H280" i="19"/>
  <c r="F271" i="19"/>
  <c r="H252" i="19"/>
  <c r="F243" i="19"/>
  <c r="T243" i="19" s="1"/>
  <c r="H224" i="19"/>
  <c r="F215" i="19"/>
  <c r="H196" i="19"/>
  <c r="F187" i="19"/>
  <c r="T187" i="19" s="1"/>
  <c r="H168" i="19"/>
  <c r="F159" i="19"/>
  <c r="T159" i="19" s="1"/>
  <c r="H140" i="19"/>
  <c r="F131" i="19"/>
  <c r="T131" i="19" s="1"/>
  <c r="C246" i="19"/>
  <c r="F308" i="19"/>
  <c r="E299" i="19"/>
  <c r="F280" i="19"/>
  <c r="E271" i="19"/>
  <c r="F252" i="19"/>
  <c r="E243" i="19"/>
  <c r="F224" i="19"/>
  <c r="E215" i="19"/>
  <c r="F196" i="19"/>
  <c r="E187" i="19"/>
  <c r="F168" i="19"/>
  <c r="E159" i="19"/>
  <c r="F140" i="19"/>
  <c r="E131" i="19"/>
  <c r="H214" i="19"/>
  <c r="U214" i="19" s="1"/>
  <c r="H186" i="19"/>
  <c r="U186" i="19" s="1"/>
  <c r="H158" i="19"/>
  <c r="U158" i="19" s="1"/>
  <c r="H130" i="19"/>
  <c r="U130" i="19" s="1"/>
  <c r="H251" i="19"/>
  <c r="H223" i="19"/>
  <c r="F214" i="19"/>
  <c r="T214" i="19" s="1"/>
  <c r="F186" i="19"/>
  <c r="T186" i="19" s="1"/>
  <c r="F158" i="19"/>
  <c r="T158" i="19" s="1"/>
  <c r="F130" i="19"/>
  <c r="T130" i="19" s="1"/>
  <c r="H279" i="19"/>
  <c r="C271" i="19"/>
  <c r="F307" i="19"/>
  <c r="E298" i="19"/>
  <c r="H288" i="19"/>
  <c r="F279" i="19"/>
  <c r="E270" i="19"/>
  <c r="H260" i="19"/>
  <c r="F251" i="19"/>
  <c r="E242" i="19"/>
  <c r="H232" i="19"/>
  <c r="F223" i="19"/>
  <c r="E214" i="19"/>
  <c r="H204" i="19"/>
  <c r="E186" i="19"/>
  <c r="H176" i="19"/>
  <c r="E158" i="19"/>
  <c r="H148" i="19"/>
  <c r="E130" i="19"/>
  <c r="H120" i="19"/>
  <c r="H307" i="19"/>
  <c r="F288" i="19"/>
  <c r="F260" i="19"/>
  <c r="F232" i="19"/>
  <c r="H213" i="19"/>
  <c r="F204" i="19"/>
  <c r="H185" i="19"/>
  <c r="F176" i="19"/>
  <c r="H157" i="19"/>
  <c r="F148" i="19"/>
  <c r="H129" i="19"/>
  <c r="F120" i="19"/>
  <c r="C213" i="19"/>
  <c r="D213" i="19" s="1"/>
  <c r="C185" i="19"/>
  <c r="C157" i="19"/>
  <c r="C129" i="19"/>
  <c r="H306" i="19"/>
  <c r="U306" i="19" s="1"/>
  <c r="H278" i="19"/>
  <c r="H250" i="19"/>
  <c r="H222" i="19"/>
  <c r="F213" i="19"/>
  <c r="F185" i="19"/>
  <c r="F157" i="19"/>
  <c r="F129" i="19"/>
  <c r="F306" i="19"/>
  <c r="T306" i="19" s="1"/>
  <c r="E213" i="19"/>
  <c r="D201" i="18"/>
  <c r="D214" i="18"/>
  <c r="D292" i="18"/>
  <c r="E210" i="18"/>
  <c r="F210" i="18"/>
  <c r="H210" i="18"/>
  <c r="E196" i="18"/>
  <c r="F196" i="18"/>
  <c r="H196" i="18"/>
  <c r="C196" i="18"/>
  <c r="D196" i="18" s="1"/>
  <c r="E182" i="18"/>
  <c r="F182" i="18"/>
  <c r="T182" i="18" s="1"/>
  <c r="H182" i="18"/>
  <c r="U182" i="18" s="1"/>
  <c r="E168" i="18"/>
  <c r="F168" i="18"/>
  <c r="H168" i="18"/>
  <c r="C168" i="18"/>
  <c r="D168" i="18" s="1"/>
  <c r="E154" i="18"/>
  <c r="F154" i="18"/>
  <c r="H154" i="18"/>
  <c r="E140" i="18"/>
  <c r="F140" i="18"/>
  <c r="H140" i="18"/>
  <c r="C140" i="18"/>
  <c r="D140" i="18" s="1"/>
  <c r="E126" i="18"/>
  <c r="F126" i="18"/>
  <c r="H126" i="18"/>
  <c r="C314" i="18"/>
  <c r="D314" i="18" s="1"/>
  <c r="E314" i="18"/>
  <c r="C300" i="18"/>
  <c r="E300" i="18"/>
  <c r="F300" i="18"/>
  <c r="H300" i="18"/>
  <c r="C286" i="18"/>
  <c r="D286" i="18" s="1"/>
  <c r="E286" i="18"/>
  <c r="C272" i="18"/>
  <c r="E272" i="18"/>
  <c r="F272" i="18"/>
  <c r="H272" i="18"/>
  <c r="C258" i="18"/>
  <c r="D258" i="18" s="1"/>
  <c r="F258" i="18"/>
  <c r="E258" i="18"/>
  <c r="C244" i="18"/>
  <c r="E244" i="18"/>
  <c r="F244" i="18"/>
  <c r="H244" i="18"/>
  <c r="C230" i="18"/>
  <c r="F230" i="18"/>
  <c r="E230" i="18"/>
  <c r="C216" i="18"/>
  <c r="E216" i="18"/>
  <c r="F216" i="18"/>
  <c r="H216" i="18"/>
  <c r="E265" i="18"/>
  <c r="H203" i="18"/>
  <c r="U203" i="18" s="1"/>
  <c r="F175" i="18"/>
  <c r="T175" i="18" s="1"/>
  <c r="E147" i="18"/>
  <c r="D241" i="18"/>
  <c r="F203" i="18"/>
  <c r="T203" i="18" s="1"/>
  <c r="E175" i="18"/>
  <c r="H314" i="18"/>
  <c r="D194" i="18"/>
  <c r="D166" i="18"/>
  <c r="F314" i="18"/>
  <c r="D299" i="18"/>
  <c r="D271" i="18"/>
  <c r="E203" i="18"/>
  <c r="C237" i="18"/>
  <c r="D237" i="18" s="1"/>
  <c r="H286" i="18"/>
  <c r="H230" i="18"/>
  <c r="F286" i="18"/>
  <c r="H258" i="18"/>
  <c r="C293" i="18"/>
  <c r="D293" i="18" s="1"/>
  <c r="H306" i="18"/>
  <c r="U306" i="18" s="1"/>
  <c r="H222" i="18"/>
  <c r="U222" i="18" s="1"/>
  <c r="C154" i="18"/>
  <c r="D154" i="18" s="1"/>
  <c r="F306" i="18"/>
  <c r="T306" i="18" s="1"/>
  <c r="H278" i="18"/>
  <c r="U278" i="18" s="1"/>
  <c r="H250" i="18"/>
  <c r="U250" i="18" s="1"/>
  <c r="F222" i="18"/>
  <c r="E306" i="18"/>
  <c r="F278" i="18"/>
  <c r="T278" i="18" s="1"/>
  <c r="F250" i="18"/>
  <c r="T250" i="18" s="1"/>
  <c r="E222" i="18"/>
  <c r="H305" i="18"/>
  <c r="U305" i="18" s="1"/>
  <c r="E278" i="18"/>
  <c r="E250" i="18"/>
  <c r="H221" i="18"/>
  <c r="F305" i="18"/>
  <c r="C161" i="18"/>
  <c r="D161" i="18" s="1"/>
  <c r="E161" i="18"/>
  <c r="F161" i="18"/>
  <c r="H161" i="18"/>
  <c r="C202" i="18"/>
  <c r="U202" i="18" s="1"/>
  <c r="F202" i="18"/>
  <c r="E202" i="18"/>
  <c r="C188" i="18"/>
  <c r="D188" i="18" s="1"/>
  <c r="E188" i="18"/>
  <c r="F188" i="18"/>
  <c r="H188" i="18"/>
  <c r="C174" i="18"/>
  <c r="F174" i="18"/>
  <c r="E174" i="18"/>
  <c r="C160" i="18"/>
  <c r="E160" i="18"/>
  <c r="F160" i="18"/>
  <c r="H160" i="18"/>
  <c r="C146" i="18"/>
  <c r="F146" i="18"/>
  <c r="E146" i="18"/>
  <c r="C132" i="18"/>
  <c r="E132" i="18"/>
  <c r="F132" i="18"/>
  <c r="H132" i="18"/>
  <c r="C118" i="18"/>
  <c r="F118" i="18"/>
  <c r="E118" i="18"/>
  <c r="E292" i="18"/>
  <c r="F292" i="18"/>
  <c r="T292" i="18" s="1"/>
  <c r="H292" i="18"/>
  <c r="U292" i="18" s="1"/>
  <c r="D278" i="18"/>
  <c r="E264" i="18"/>
  <c r="F264" i="18"/>
  <c r="H264" i="18"/>
  <c r="E236" i="18"/>
  <c r="F236" i="18"/>
  <c r="T236" i="18" s="1"/>
  <c r="H236" i="18"/>
  <c r="U236" i="18" s="1"/>
  <c r="D222" i="18"/>
  <c r="C210" i="18"/>
  <c r="D210" i="18" s="1"/>
  <c r="C133" i="18"/>
  <c r="E133" i="18"/>
  <c r="F133" i="18"/>
  <c r="H133" i="18"/>
  <c r="D243" i="18"/>
  <c r="E291" i="18"/>
  <c r="F291" i="18"/>
  <c r="H291" i="18"/>
  <c r="C291" i="18"/>
  <c r="E214" i="18"/>
  <c r="F214" i="18"/>
  <c r="T214" i="18" s="1"/>
  <c r="H214" i="18"/>
  <c r="U214" i="18" s="1"/>
  <c r="F200" i="18"/>
  <c r="H200" i="18"/>
  <c r="E186" i="18"/>
  <c r="F186" i="18"/>
  <c r="H186" i="18"/>
  <c r="F172" i="18"/>
  <c r="T172" i="18" s="1"/>
  <c r="H172" i="18"/>
  <c r="U172" i="18" s="1"/>
  <c r="E158" i="18"/>
  <c r="F158" i="18"/>
  <c r="H158" i="18"/>
  <c r="U158" i="18" s="1"/>
  <c r="F144" i="18"/>
  <c r="T144" i="18" s="1"/>
  <c r="H144" i="18"/>
  <c r="U144" i="18" s="1"/>
  <c r="E130" i="18"/>
  <c r="F130" i="18"/>
  <c r="T130" i="18" s="1"/>
  <c r="H130" i="18"/>
  <c r="U130" i="18" s="1"/>
  <c r="F116" i="18"/>
  <c r="H116" i="18"/>
  <c r="C304" i="18"/>
  <c r="E304" i="18"/>
  <c r="F304" i="18"/>
  <c r="H304" i="18"/>
  <c r="E290" i="18"/>
  <c r="F290" i="18"/>
  <c r="H290" i="18"/>
  <c r="C290" i="18"/>
  <c r="D290" i="18" s="1"/>
  <c r="C276" i="18"/>
  <c r="D276" i="18" s="1"/>
  <c r="E276" i="18"/>
  <c r="F276" i="18"/>
  <c r="H276" i="18"/>
  <c r="E262" i="18"/>
  <c r="F262" i="18"/>
  <c r="H262" i="18"/>
  <c r="C262" i="18"/>
  <c r="C248" i="18"/>
  <c r="D248" i="18" s="1"/>
  <c r="E248" i="18"/>
  <c r="F248" i="18"/>
  <c r="H248" i="18"/>
  <c r="E234" i="18"/>
  <c r="F234" i="18"/>
  <c r="H234" i="18"/>
  <c r="C234" i="18"/>
  <c r="D234" i="18" s="1"/>
  <c r="C220" i="18"/>
  <c r="D220" i="18" s="1"/>
  <c r="E220" i="18"/>
  <c r="F220" i="18"/>
  <c r="H220" i="18"/>
  <c r="C200" i="18"/>
  <c r="D200" i="18" s="1"/>
  <c r="C126" i="18"/>
  <c r="D126" i="18" s="1"/>
  <c r="D219" i="18"/>
  <c r="C264" i="18"/>
  <c r="D264" i="18" s="1"/>
  <c r="C186" i="18"/>
  <c r="F307" i="18"/>
  <c r="H307" i="18"/>
  <c r="C307" i="18"/>
  <c r="D307" i="18" s="1"/>
  <c r="F279" i="18"/>
  <c r="H279" i="18"/>
  <c r="C279" i="18"/>
  <c r="D279" i="18" s="1"/>
  <c r="F251" i="18"/>
  <c r="H251" i="18"/>
  <c r="C251" i="18"/>
  <c r="D251" i="18" s="1"/>
  <c r="F223" i="18"/>
  <c r="H223" i="18"/>
  <c r="C223" i="18"/>
  <c r="D223" i="18" s="1"/>
  <c r="C215" i="18"/>
  <c r="E215" i="18"/>
  <c r="F215" i="18"/>
  <c r="H215" i="18"/>
  <c r="E201" i="18"/>
  <c r="F201" i="18"/>
  <c r="T201" i="18" s="1"/>
  <c r="H201" i="18"/>
  <c r="U201" i="18" s="1"/>
  <c r="C187" i="18"/>
  <c r="D187" i="18" s="1"/>
  <c r="E187" i="18"/>
  <c r="F187" i="18"/>
  <c r="H187" i="18"/>
  <c r="F173" i="18"/>
  <c r="T173" i="18" s="1"/>
  <c r="E173" i="18"/>
  <c r="H173" i="18"/>
  <c r="U173" i="18" s="1"/>
  <c r="C159" i="18"/>
  <c r="D159" i="18" s="1"/>
  <c r="E159" i="18"/>
  <c r="F159" i="18"/>
  <c r="H159" i="18"/>
  <c r="E145" i="18"/>
  <c r="F145" i="18"/>
  <c r="T145" i="18" s="1"/>
  <c r="H145" i="18"/>
  <c r="U145" i="18" s="1"/>
  <c r="C131" i="18"/>
  <c r="E131" i="18"/>
  <c r="F131" i="18"/>
  <c r="H131" i="18"/>
  <c r="F117" i="18"/>
  <c r="E117" i="18"/>
  <c r="H117" i="18"/>
  <c r="D305" i="18"/>
  <c r="C277" i="18"/>
  <c r="D277" i="18" s="1"/>
  <c r="E263" i="18"/>
  <c r="F263" i="18"/>
  <c r="H263" i="18"/>
  <c r="C263" i="18"/>
  <c r="D263" i="18" s="1"/>
  <c r="C249" i="18"/>
  <c r="D249" i="18" s="1"/>
  <c r="E249" i="18"/>
  <c r="E235" i="18"/>
  <c r="F235" i="18"/>
  <c r="H235" i="18"/>
  <c r="C235" i="18"/>
  <c r="C221" i="18"/>
  <c r="D221" i="18" s="1"/>
  <c r="E221" i="18"/>
  <c r="C265" i="18"/>
  <c r="D265" i="18" s="1"/>
  <c r="C117" i="18"/>
  <c r="D117" i="18" s="1"/>
  <c r="H119" i="18"/>
  <c r="U119" i="18" s="1"/>
  <c r="C189" i="18"/>
  <c r="D189" i="18" s="1"/>
  <c r="E189" i="18"/>
  <c r="F189" i="18"/>
  <c r="H189" i="18"/>
  <c r="C116" i="18"/>
  <c r="D116" i="18" s="1"/>
  <c r="F293" i="18"/>
  <c r="F237" i="18"/>
  <c r="H147" i="18"/>
  <c r="U147" i="18" s="1"/>
  <c r="F119" i="18"/>
  <c r="T119" i="18" s="1"/>
  <c r="C207" i="18"/>
  <c r="D207" i="18" s="1"/>
  <c r="C179" i="18"/>
  <c r="D179" i="18" s="1"/>
  <c r="C151" i="18"/>
  <c r="D151" i="18" s="1"/>
  <c r="C123" i="18"/>
  <c r="D123" i="18" s="1"/>
  <c r="F295" i="18"/>
  <c r="F267" i="18"/>
  <c r="F239" i="18"/>
  <c r="F211" i="18"/>
  <c r="H192" i="18"/>
  <c r="F183" i="18"/>
  <c r="H164" i="18"/>
  <c r="U164" i="18" s="1"/>
  <c r="F155" i="18"/>
  <c r="H136" i="18"/>
  <c r="U136" i="18" s="1"/>
  <c r="F127" i="18"/>
  <c r="C206" i="18"/>
  <c r="D206" i="18" s="1"/>
  <c r="C178" i="18"/>
  <c r="D178" i="18" s="1"/>
  <c r="C150" i="18"/>
  <c r="D150" i="18" s="1"/>
  <c r="C122" i="18"/>
  <c r="D122" i="18" s="1"/>
  <c r="H313" i="18"/>
  <c r="H285" i="18"/>
  <c r="H257" i="18"/>
  <c r="H229" i="18"/>
  <c r="F192" i="18"/>
  <c r="T192" i="18" s="1"/>
  <c r="F164" i="18"/>
  <c r="T164" i="18" s="1"/>
  <c r="F136" i="18"/>
  <c r="T136" i="18" s="1"/>
  <c r="C261" i="18"/>
  <c r="F313" i="18"/>
  <c r="F285" i="18"/>
  <c r="C288" i="18"/>
  <c r="C260" i="18"/>
  <c r="D260" i="18" s="1"/>
  <c r="C232" i="18"/>
  <c r="C204" i="18"/>
  <c r="D204" i="18" s="1"/>
  <c r="C176" i="18"/>
  <c r="D176" i="18" s="1"/>
  <c r="C148" i="18"/>
  <c r="D148" i="18" s="1"/>
  <c r="C120" i="18"/>
  <c r="U120" i="18" s="1"/>
  <c r="H303" i="18"/>
  <c r="U303" i="18" s="1"/>
  <c r="F294" i="18"/>
  <c r="H275" i="18"/>
  <c r="U275" i="18" s="1"/>
  <c r="F266" i="18"/>
  <c r="E257" i="18"/>
  <c r="H247" i="18"/>
  <c r="U247" i="18" s="1"/>
  <c r="F238" i="18"/>
  <c r="E229" i="18"/>
  <c r="H219" i="18"/>
  <c r="U219" i="18" s="1"/>
  <c r="H191" i="18"/>
  <c r="U191" i="18" s="1"/>
  <c r="H163" i="18"/>
  <c r="U163" i="18" s="1"/>
  <c r="H135" i="18"/>
  <c r="U135" i="18" s="1"/>
  <c r="C289" i="18"/>
  <c r="C233" i="18"/>
  <c r="D233" i="18" s="1"/>
  <c r="C315" i="18"/>
  <c r="D315" i="18" s="1"/>
  <c r="H312" i="18"/>
  <c r="F303" i="18"/>
  <c r="T303" i="18" s="1"/>
  <c r="H284" i="18"/>
  <c r="F275" i="18"/>
  <c r="T275" i="18" s="1"/>
  <c r="H256" i="18"/>
  <c r="F247" i="18"/>
  <c r="T247" i="18" s="1"/>
  <c r="H228" i="18"/>
  <c r="F219" i="18"/>
  <c r="T219" i="18" s="1"/>
  <c r="F191" i="18"/>
  <c r="T191" i="18" s="1"/>
  <c r="F163" i="18"/>
  <c r="T163" i="18" s="1"/>
  <c r="F135" i="18"/>
  <c r="T135" i="18" s="1"/>
  <c r="E303" i="18"/>
  <c r="E275" i="18"/>
  <c r="E247" i="18"/>
  <c r="E219" i="18"/>
  <c r="E191" i="18"/>
  <c r="E163" i="18"/>
  <c r="E135" i="18"/>
  <c r="C311" i="18"/>
  <c r="C283" i="18"/>
  <c r="D283" i="18" s="1"/>
  <c r="C255" i="18"/>
  <c r="C227" i="18"/>
  <c r="D227" i="18" s="1"/>
  <c r="C199" i="18"/>
  <c r="D199" i="18" s="1"/>
  <c r="C171" i="18"/>
  <c r="D171" i="18" s="1"/>
  <c r="C143" i="18"/>
  <c r="D143" i="18" s="1"/>
  <c r="F311" i="18"/>
  <c r="F283" i="18"/>
  <c r="F255" i="18"/>
  <c r="F227" i="18"/>
  <c r="H208" i="18"/>
  <c r="F199" i="18"/>
  <c r="E190" i="18"/>
  <c r="H180" i="18"/>
  <c r="F171" i="18"/>
  <c r="E162" i="18"/>
  <c r="H152" i="18"/>
  <c r="F143" i="18"/>
  <c r="E134" i="18"/>
  <c r="H124" i="18"/>
  <c r="E311" i="18"/>
  <c r="H301" i="18"/>
  <c r="H273" i="18"/>
  <c r="U273" i="18" s="1"/>
  <c r="H245" i="18"/>
  <c r="U245" i="18" s="1"/>
  <c r="H217" i="18"/>
  <c r="U217" i="18" s="1"/>
  <c r="F208" i="18"/>
  <c r="F180" i="18"/>
  <c r="F152" i="18"/>
  <c r="F124" i="18"/>
  <c r="C309" i="18"/>
  <c r="D309" i="18" s="1"/>
  <c r="C281" i="18"/>
  <c r="D281" i="18" s="1"/>
  <c r="C253" i="18"/>
  <c r="D253" i="18" s="1"/>
  <c r="C225" i="18"/>
  <c r="D225" i="18" s="1"/>
  <c r="C197" i="18"/>
  <c r="C169" i="18"/>
  <c r="D169" i="18" s="1"/>
  <c r="C141" i="18"/>
  <c r="H310" i="18"/>
  <c r="F301" i="18"/>
  <c r="H282" i="18"/>
  <c r="F273" i="18"/>
  <c r="T273" i="18" s="1"/>
  <c r="H254" i="18"/>
  <c r="F245" i="18"/>
  <c r="T245" i="18" s="1"/>
  <c r="H226" i="18"/>
  <c r="F217" i="18"/>
  <c r="T217" i="18" s="1"/>
  <c r="H198" i="18"/>
  <c r="H170" i="18"/>
  <c r="H142" i="18"/>
  <c r="F310" i="18"/>
  <c r="E301" i="18"/>
  <c r="F282" i="18"/>
  <c r="E273" i="18"/>
  <c r="F254" i="18"/>
  <c r="E245" i="18"/>
  <c r="F226" i="18"/>
  <c r="T226" i="18" s="1"/>
  <c r="E217" i="18"/>
  <c r="H207" i="18"/>
  <c r="F198" i="18"/>
  <c r="H179" i="18"/>
  <c r="F170" i="18"/>
  <c r="H151" i="18"/>
  <c r="F142" i="18"/>
  <c r="H123" i="18"/>
  <c r="C195" i="18"/>
  <c r="C167" i="18"/>
  <c r="D167" i="18" s="1"/>
  <c r="C139" i="18"/>
  <c r="D139" i="18" s="1"/>
  <c r="F207" i="18"/>
  <c r="F179" i="18"/>
  <c r="F151" i="18"/>
  <c r="F123" i="18"/>
  <c r="H309" i="18"/>
  <c r="H281" i="18"/>
  <c r="H253" i="18"/>
  <c r="H225" i="18"/>
  <c r="H197" i="18"/>
  <c r="H169" i="18"/>
  <c r="H141" i="18"/>
  <c r="F309" i="18"/>
  <c r="F281" i="18"/>
  <c r="F253" i="18"/>
  <c r="F225" i="18"/>
  <c r="H206" i="18"/>
  <c r="F197" i="18"/>
  <c r="H178" i="18"/>
  <c r="F169" i="18"/>
  <c r="H150" i="18"/>
  <c r="F141" i="18"/>
  <c r="H122" i="18"/>
  <c r="H299" i="18"/>
  <c r="U299" i="18" s="1"/>
  <c r="H271" i="18"/>
  <c r="U271" i="18" s="1"/>
  <c r="H243" i="18"/>
  <c r="U243" i="18" s="1"/>
  <c r="F206" i="18"/>
  <c r="F178" i="18"/>
  <c r="F150" i="18"/>
  <c r="F122" i="18"/>
  <c r="F299" i="18"/>
  <c r="H280" i="18"/>
  <c r="F271" i="18"/>
  <c r="T271" i="18" s="1"/>
  <c r="H252" i="18"/>
  <c r="F243" i="18"/>
  <c r="T243" i="18" s="1"/>
  <c r="H224" i="18"/>
  <c r="F308" i="18"/>
  <c r="E299" i="18"/>
  <c r="H289" i="18"/>
  <c r="F280" i="18"/>
  <c r="E271" i="18"/>
  <c r="H261" i="18"/>
  <c r="F252" i="18"/>
  <c r="E243" i="18"/>
  <c r="H233" i="18"/>
  <c r="F224" i="18"/>
  <c r="H205" i="18"/>
  <c r="H177" i="18"/>
  <c r="H149" i="18"/>
  <c r="H121" i="18"/>
  <c r="C301" i="18"/>
  <c r="D301" i="18" s="1"/>
  <c r="H298" i="18"/>
  <c r="F289" i="18"/>
  <c r="H270" i="18"/>
  <c r="F261" i="18"/>
  <c r="H242" i="18"/>
  <c r="F233" i="18"/>
  <c r="F205" i="18"/>
  <c r="F177" i="18"/>
  <c r="F149" i="18"/>
  <c r="F121" i="18"/>
  <c r="F298" i="18"/>
  <c r="F270" i="18"/>
  <c r="F242" i="18"/>
  <c r="H195" i="18"/>
  <c r="H167" i="18"/>
  <c r="H139" i="18"/>
  <c r="H288" i="18"/>
  <c r="H260" i="18"/>
  <c r="H232" i="18"/>
  <c r="D246" i="17"/>
  <c r="E309" i="17"/>
  <c r="F309" i="17"/>
  <c r="H309" i="17"/>
  <c r="C309" i="17"/>
  <c r="D309" i="17" s="1"/>
  <c r="E295" i="17"/>
  <c r="F295" i="17"/>
  <c r="H295" i="17"/>
  <c r="C295" i="17"/>
  <c r="D295" i="17" s="1"/>
  <c r="E281" i="17"/>
  <c r="F281" i="17"/>
  <c r="H281" i="17"/>
  <c r="C281" i="17"/>
  <c r="D281" i="17" s="1"/>
  <c r="E267" i="17"/>
  <c r="F267" i="17"/>
  <c r="H267" i="17"/>
  <c r="C267" i="17"/>
  <c r="D267" i="17" s="1"/>
  <c r="E253" i="17"/>
  <c r="F253" i="17"/>
  <c r="H253" i="17"/>
  <c r="C253" i="17"/>
  <c r="D253" i="17" s="1"/>
  <c r="E239" i="17"/>
  <c r="F239" i="17"/>
  <c r="H239" i="17"/>
  <c r="C239" i="17"/>
  <c r="D239" i="17" s="1"/>
  <c r="E225" i="17"/>
  <c r="F225" i="17"/>
  <c r="H225" i="17"/>
  <c r="C225" i="17"/>
  <c r="D225" i="17" s="1"/>
  <c r="H308" i="17"/>
  <c r="C308" i="17"/>
  <c r="D308" i="17" s="1"/>
  <c r="E294" i="17"/>
  <c r="C294" i="17"/>
  <c r="H280" i="17"/>
  <c r="C280" i="17"/>
  <c r="D280" i="17" s="1"/>
  <c r="E266" i="17"/>
  <c r="C266" i="17"/>
  <c r="H252" i="17"/>
  <c r="C252" i="17"/>
  <c r="D252" i="17" s="1"/>
  <c r="E238" i="17"/>
  <c r="C238" i="17"/>
  <c r="H224" i="17"/>
  <c r="C224" i="17"/>
  <c r="E252" i="17"/>
  <c r="C137" i="17"/>
  <c r="D137" i="17" s="1"/>
  <c r="F137" i="17"/>
  <c r="E137" i="17"/>
  <c r="H137" i="17"/>
  <c r="C307" i="17"/>
  <c r="D307" i="17" s="1"/>
  <c r="E293" i="17"/>
  <c r="F293" i="17"/>
  <c r="H293" i="17"/>
  <c r="C293" i="17"/>
  <c r="D293" i="17" s="1"/>
  <c r="E237" i="17"/>
  <c r="F237" i="17"/>
  <c r="H237" i="17"/>
  <c r="C237" i="17"/>
  <c r="E292" i="17"/>
  <c r="F292" i="17"/>
  <c r="H292" i="17"/>
  <c r="C292" i="17"/>
  <c r="D292" i="17" s="1"/>
  <c r="E207" i="17"/>
  <c r="F207" i="17"/>
  <c r="H207" i="17"/>
  <c r="C207" i="17"/>
  <c r="D207" i="17" s="1"/>
  <c r="C193" i="17"/>
  <c r="D193" i="17" s="1"/>
  <c r="F193" i="17"/>
  <c r="E193" i="17"/>
  <c r="H193" i="17"/>
  <c r="E179" i="17"/>
  <c r="F179" i="17"/>
  <c r="H179" i="17"/>
  <c r="C179" i="17"/>
  <c r="D179" i="17" s="1"/>
  <c r="C165" i="17"/>
  <c r="D165" i="17" s="1"/>
  <c r="E165" i="17"/>
  <c r="F165" i="17"/>
  <c r="H165" i="17"/>
  <c r="E151" i="17"/>
  <c r="F151" i="17"/>
  <c r="H151" i="17"/>
  <c r="C151" i="17"/>
  <c r="D151" i="17" s="1"/>
  <c r="E123" i="17"/>
  <c r="F123" i="17"/>
  <c r="H123" i="17"/>
  <c r="C123" i="17"/>
  <c r="D123" i="17" s="1"/>
  <c r="E265" i="17"/>
  <c r="F265" i="17"/>
  <c r="H265" i="17"/>
  <c r="C265" i="17"/>
  <c r="D265" i="17" s="1"/>
  <c r="F252" i="17"/>
  <c r="C306" i="17"/>
  <c r="D306" i="17" s="1"/>
  <c r="E306" i="17"/>
  <c r="C278" i="17"/>
  <c r="D278" i="17" s="1"/>
  <c r="E278" i="17"/>
  <c r="E264" i="17"/>
  <c r="F264" i="17"/>
  <c r="H264" i="17"/>
  <c r="C264" i="17"/>
  <c r="D264" i="17" s="1"/>
  <c r="C250" i="17"/>
  <c r="D250" i="17" s="1"/>
  <c r="E250" i="17"/>
  <c r="E236" i="17"/>
  <c r="F236" i="17"/>
  <c r="H236" i="17"/>
  <c r="C236" i="17"/>
  <c r="D236" i="17" s="1"/>
  <c r="C222" i="17"/>
  <c r="D222" i="17" s="1"/>
  <c r="E222" i="17"/>
  <c r="H251" i="17"/>
  <c r="U251" i="17" s="1"/>
  <c r="D163" i="17"/>
  <c r="F251" i="17"/>
  <c r="T251" i="17" s="1"/>
  <c r="E251" i="17"/>
  <c r="D248" i="17"/>
  <c r="H294" i="17"/>
  <c r="F294" i="17"/>
  <c r="F250" i="17"/>
  <c r="E302" i="17"/>
  <c r="F302" i="17"/>
  <c r="T302" i="17" s="1"/>
  <c r="H302" i="17"/>
  <c r="U302" i="17" s="1"/>
  <c r="E274" i="17"/>
  <c r="F274" i="17"/>
  <c r="H274" i="17"/>
  <c r="E246" i="17"/>
  <c r="F246" i="17"/>
  <c r="T246" i="17" s="1"/>
  <c r="H246" i="17"/>
  <c r="U246" i="17" s="1"/>
  <c r="E218" i="17"/>
  <c r="F218" i="17"/>
  <c r="H218" i="17"/>
  <c r="H223" i="17"/>
  <c r="U223" i="17" s="1"/>
  <c r="H288" i="17"/>
  <c r="U288" i="17" s="1"/>
  <c r="F223" i="17"/>
  <c r="T223" i="17" s="1"/>
  <c r="C232" i="17"/>
  <c r="D232" i="17" s="1"/>
  <c r="F288" i="17"/>
  <c r="T288" i="17" s="1"/>
  <c r="E223" i="17"/>
  <c r="F308" i="17"/>
  <c r="E288" i="17"/>
  <c r="H222" i="17"/>
  <c r="E308" i="17"/>
  <c r="H266" i="17"/>
  <c r="F222" i="17"/>
  <c r="E199" i="17"/>
  <c r="F199" i="17"/>
  <c r="C199" i="17"/>
  <c r="D199" i="17" s="1"/>
  <c r="H199" i="17"/>
  <c r="C218" i="17"/>
  <c r="D218" i="17" s="1"/>
  <c r="H307" i="17"/>
  <c r="F266" i="17"/>
  <c r="E171" i="17"/>
  <c r="F171" i="17"/>
  <c r="C171" i="17"/>
  <c r="D171" i="17" s="1"/>
  <c r="H171" i="17"/>
  <c r="E143" i="17"/>
  <c r="F143" i="17"/>
  <c r="C143" i="17"/>
  <c r="D143" i="17" s="1"/>
  <c r="H143" i="17"/>
  <c r="D216" i="17"/>
  <c r="F307" i="17"/>
  <c r="E307" i="17"/>
  <c r="E212" i="17"/>
  <c r="F212" i="17"/>
  <c r="H212" i="17"/>
  <c r="E198" i="17"/>
  <c r="F198" i="17"/>
  <c r="H198" i="17"/>
  <c r="C198" i="17"/>
  <c r="D198" i="17" s="1"/>
  <c r="E184" i="17"/>
  <c r="F184" i="17"/>
  <c r="T184" i="17" s="1"/>
  <c r="H184" i="17"/>
  <c r="U184" i="17" s="1"/>
  <c r="E170" i="17"/>
  <c r="F170" i="17"/>
  <c r="H170" i="17"/>
  <c r="C170" i="17"/>
  <c r="D170" i="17" s="1"/>
  <c r="E156" i="17"/>
  <c r="F156" i="17"/>
  <c r="T156" i="17" s="1"/>
  <c r="H156" i="17"/>
  <c r="U156" i="17" s="1"/>
  <c r="E142" i="17"/>
  <c r="F142" i="17"/>
  <c r="H142" i="17"/>
  <c r="C142" i="17"/>
  <c r="D142" i="17" s="1"/>
  <c r="E128" i="17"/>
  <c r="F128" i="17"/>
  <c r="T128" i="17" s="1"/>
  <c r="H128" i="17"/>
  <c r="U128" i="17" s="1"/>
  <c r="H306" i="17"/>
  <c r="F306" i="17"/>
  <c r="H260" i="17"/>
  <c r="E224" i="17"/>
  <c r="E211" i="17"/>
  <c r="F211" i="17"/>
  <c r="H211" i="17"/>
  <c r="C211" i="17"/>
  <c r="D211" i="17" s="1"/>
  <c r="E197" i="17"/>
  <c r="F197" i="17"/>
  <c r="H197" i="17"/>
  <c r="C197" i="17"/>
  <c r="D197" i="17" s="1"/>
  <c r="E183" i="17"/>
  <c r="F183" i="17"/>
  <c r="H183" i="17"/>
  <c r="C183" i="17"/>
  <c r="D183" i="17" s="1"/>
  <c r="E169" i="17"/>
  <c r="F169" i="17"/>
  <c r="H169" i="17"/>
  <c r="C169" i="17"/>
  <c r="E155" i="17"/>
  <c r="F155" i="17"/>
  <c r="H155" i="17"/>
  <c r="C155" i="17"/>
  <c r="D155" i="17" s="1"/>
  <c r="E141" i="17"/>
  <c r="F141" i="17"/>
  <c r="H141" i="17"/>
  <c r="C141" i="17"/>
  <c r="E127" i="17"/>
  <c r="F127" i="17"/>
  <c r="H127" i="17"/>
  <c r="C127" i="17"/>
  <c r="D127" i="17" s="1"/>
  <c r="C274" i="17"/>
  <c r="D274" i="17" s="1"/>
  <c r="C212" i="17"/>
  <c r="D212" i="17" s="1"/>
  <c r="F260" i="17"/>
  <c r="F280" i="17"/>
  <c r="F315" i="17"/>
  <c r="T315" i="17" s="1"/>
  <c r="F287" i="17"/>
  <c r="T287" i="17" s="1"/>
  <c r="F259" i="17"/>
  <c r="T259" i="17" s="1"/>
  <c r="F231" i="17"/>
  <c r="T231" i="17" s="1"/>
  <c r="F203" i="17"/>
  <c r="T203" i="17" s="1"/>
  <c r="F175" i="17"/>
  <c r="T175" i="17" s="1"/>
  <c r="F147" i="17"/>
  <c r="T147" i="17" s="1"/>
  <c r="F119" i="17"/>
  <c r="T119" i="17" s="1"/>
  <c r="C210" i="17"/>
  <c r="D210" i="17" s="1"/>
  <c r="C182" i="17"/>
  <c r="D182" i="17" s="1"/>
  <c r="C154" i="17"/>
  <c r="D154" i="17" s="1"/>
  <c r="C126" i="17"/>
  <c r="D126" i="17" s="1"/>
  <c r="E315" i="17"/>
  <c r="H305" i="17"/>
  <c r="E287" i="17"/>
  <c r="H277" i="17"/>
  <c r="U277" i="17" s="1"/>
  <c r="E259" i="17"/>
  <c r="H249" i="17"/>
  <c r="U249" i="17" s="1"/>
  <c r="E231" i="17"/>
  <c r="H221" i="17"/>
  <c r="U221" i="17" s="1"/>
  <c r="E203" i="17"/>
  <c r="E175" i="17"/>
  <c r="E147" i="17"/>
  <c r="E119" i="17"/>
  <c r="C181" i="17"/>
  <c r="D181" i="17" s="1"/>
  <c r="C153" i="17"/>
  <c r="D153" i="17" s="1"/>
  <c r="H202" i="17"/>
  <c r="U202" i="17" s="1"/>
  <c r="H146" i="17"/>
  <c r="U146" i="17" s="1"/>
  <c r="C208" i="17"/>
  <c r="D208" i="17" s="1"/>
  <c r="C180" i="17"/>
  <c r="D180" i="17" s="1"/>
  <c r="C152" i="17"/>
  <c r="D152" i="17" s="1"/>
  <c r="C124" i="17"/>
  <c r="F314" i="17"/>
  <c r="T314" i="17" s="1"/>
  <c r="E305" i="17"/>
  <c r="F286" i="17"/>
  <c r="E277" i="17"/>
  <c r="F258" i="17"/>
  <c r="T258" i="17" s="1"/>
  <c r="E249" i="17"/>
  <c r="F230" i="17"/>
  <c r="T230" i="17" s="1"/>
  <c r="E221" i="17"/>
  <c r="F202" i="17"/>
  <c r="T202" i="17" s="1"/>
  <c r="F174" i="17"/>
  <c r="T174" i="17" s="1"/>
  <c r="F146" i="17"/>
  <c r="T146" i="17" s="1"/>
  <c r="F118" i="17"/>
  <c r="T118" i="17" s="1"/>
  <c r="C209" i="17"/>
  <c r="D209" i="17" s="1"/>
  <c r="C125" i="17"/>
  <c r="D125" i="17" s="1"/>
  <c r="H230" i="17"/>
  <c r="U230" i="17" s="1"/>
  <c r="H174" i="17"/>
  <c r="U174" i="17" s="1"/>
  <c r="H118" i="17"/>
  <c r="U118" i="17" s="1"/>
  <c r="C291" i="17"/>
  <c r="D291" i="17" s="1"/>
  <c r="C263" i="17"/>
  <c r="C235" i="17"/>
  <c r="D235" i="17" s="1"/>
  <c r="E314" i="17"/>
  <c r="H304" i="17"/>
  <c r="E286" i="17"/>
  <c r="H276" i="17"/>
  <c r="E258" i="17"/>
  <c r="H248" i="17"/>
  <c r="U248" i="17" s="1"/>
  <c r="E230" i="17"/>
  <c r="H220" i="17"/>
  <c r="E202" i="17"/>
  <c r="H192" i="17"/>
  <c r="U192" i="17" s="1"/>
  <c r="E174" i="17"/>
  <c r="H164" i="17"/>
  <c r="U164" i="17" s="1"/>
  <c r="E146" i="17"/>
  <c r="H136" i="17"/>
  <c r="U136" i="17" s="1"/>
  <c r="E118" i="17"/>
  <c r="C206" i="17"/>
  <c r="D206" i="17" s="1"/>
  <c r="C178" i="17"/>
  <c r="D178" i="17" s="1"/>
  <c r="C150" i="17"/>
  <c r="D150" i="17" s="1"/>
  <c r="C122" i="17"/>
  <c r="D122" i="17" s="1"/>
  <c r="H313" i="17"/>
  <c r="U313" i="17" s="1"/>
  <c r="H285" i="17"/>
  <c r="U285" i="17" s="1"/>
  <c r="H257" i="17"/>
  <c r="H229" i="17"/>
  <c r="U229" i="17" s="1"/>
  <c r="F192" i="17"/>
  <c r="T192" i="17" s="1"/>
  <c r="F164" i="17"/>
  <c r="T164" i="17" s="1"/>
  <c r="F136" i="17"/>
  <c r="T136" i="17" s="1"/>
  <c r="H312" i="17"/>
  <c r="U312" i="17" s="1"/>
  <c r="F303" i="17"/>
  <c r="T303" i="17" s="1"/>
  <c r="H284" i="17"/>
  <c r="U284" i="17" s="1"/>
  <c r="F275" i="17"/>
  <c r="T275" i="17" s="1"/>
  <c r="H256" i="17"/>
  <c r="U256" i="17" s="1"/>
  <c r="F247" i="17"/>
  <c r="T247" i="17" s="1"/>
  <c r="H228" i="17"/>
  <c r="U228" i="17" s="1"/>
  <c r="F219" i="17"/>
  <c r="T219" i="17" s="1"/>
  <c r="F191" i="17"/>
  <c r="T191" i="17" s="1"/>
  <c r="F163" i="17"/>
  <c r="F135" i="17"/>
  <c r="T135" i="17" s="1"/>
  <c r="F312" i="17"/>
  <c r="T312" i="17" s="1"/>
  <c r="E303" i="17"/>
  <c r="F284" i="17"/>
  <c r="T284" i="17" s="1"/>
  <c r="E275" i="17"/>
  <c r="F256" i="17"/>
  <c r="T256" i="17" s="1"/>
  <c r="E247" i="17"/>
  <c r="F228" i="17"/>
  <c r="T228" i="17" s="1"/>
  <c r="E219" i="17"/>
  <c r="H209" i="17"/>
  <c r="E191" i="17"/>
  <c r="H181" i="17"/>
  <c r="E163" i="17"/>
  <c r="H153" i="17"/>
  <c r="E135" i="17"/>
  <c r="H125" i="17"/>
  <c r="E312" i="17"/>
  <c r="E284" i="17"/>
  <c r="E256" i="17"/>
  <c r="E228" i="17"/>
  <c r="F209" i="17"/>
  <c r="H190" i="17"/>
  <c r="F181" i="17"/>
  <c r="H162" i="17"/>
  <c r="F153" i="17"/>
  <c r="H134" i="17"/>
  <c r="F125" i="17"/>
  <c r="H311" i="17"/>
  <c r="H283" i="17"/>
  <c r="H255" i="17"/>
  <c r="H227" i="17"/>
  <c r="F190" i="17"/>
  <c r="F162" i="17"/>
  <c r="F134" i="17"/>
  <c r="C311" i="17"/>
  <c r="C283" i="17"/>
  <c r="C255" i="17"/>
  <c r="C227" i="17"/>
  <c r="F311" i="17"/>
  <c r="F283" i="17"/>
  <c r="F255" i="17"/>
  <c r="F227" i="17"/>
  <c r="H301" i="17"/>
  <c r="U301" i="17" s="1"/>
  <c r="H273" i="17"/>
  <c r="U273" i="17" s="1"/>
  <c r="H245" i="17"/>
  <c r="H217" i="17"/>
  <c r="H189" i="17"/>
  <c r="H161" i="17"/>
  <c r="H133" i="17"/>
  <c r="F301" i="17"/>
  <c r="T301" i="17" s="1"/>
  <c r="F273" i="17"/>
  <c r="T273" i="17" s="1"/>
  <c r="F245" i="17"/>
  <c r="F217" i="17"/>
  <c r="F189" i="17"/>
  <c r="F161" i="17"/>
  <c r="F133" i="17"/>
  <c r="C196" i="17"/>
  <c r="D196" i="17" s="1"/>
  <c r="C168" i="17"/>
  <c r="D168" i="17" s="1"/>
  <c r="C140" i="17"/>
  <c r="D140" i="17" s="1"/>
  <c r="E301" i="17"/>
  <c r="H291" i="17"/>
  <c r="E273" i="17"/>
  <c r="H263" i="17"/>
  <c r="H235" i="17"/>
  <c r="C195" i="17"/>
  <c r="D195" i="17" s="1"/>
  <c r="C167" i="17"/>
  <c r="D167" i="17" s="1"/>
  <c r="H300" i="17"/>
  <c r="F291" i="17"/>
  <c r="H272" i="17"/>
  <c r="U272" i="17" s="1"/>
  <c r="F263" i="17"/>
  <c r="H244" i="17"/>
  <c r="F235" i="17"/>
  <c r="H216" i="17"/>
  <c r="U216" i="17" s="1"/>
  <c r="H188" i="17"/>
  <c r="H160" i="17"/>
  <c r="H132" i="17"/>
  <c r="F300" i="17"/>
  <c r="E291" i="17"/>
  <c r="F272" i="17"/>
  <c r="T272" i="17" s="1"/>
  <c r="F244" i="17"/>
  <c r="F216" i="17"/>
  <c r="T216" i="17" s="1"/>
  <c r="F188" i="17"/>
  <c r="F160" i="17"/>
  <c r="F132" i="17"/>
  <c r="C305" i="17"/>
  <c r="D305" i="17" s="1"/>
  <c r="H290" i="17"/>
  <c r="U290" i="17" s="1"/>
  <c r="E272" i="17"/>
  <c r="H262" i="17"/>
  <c r="H234" i="17"/>
  <c r="E216" i="17"/>
  <c r="H206" i="17"/>
  <c r="H178" i="17"/>
  <c r="H150" i="17"/>
  <c r="H122" i="17"/>
  <c r="C304" i="17"/>
  <c r="D304" i="17" s="1"/>
  <c r="C276" i="17"/>
  <c r="H299" i="17"/>
  <c r="F290" i="17"/>
  <c r="T290" i="17" s="1"/>
  <c r="H271" i="17"/>
  <c r="F262" i="17"/>
  <c r="H243" i="17"/>
  <c r="F234" i="17"/>
  <c r="H215" i="17"/>
  <c r="F206" i="17"/>
  <c r="H187" i="17"/>
  <c r="F178" i="17"/>
  <c r="H159" i="17"/>
  <c r="F150" i="17"/>
  <c r="H131" i="17"/>
  <c r="F122" i="17"/>
  <c r="E290" i="17"/>
  <c r="D197" i="16"/>
  <c r="E210" i="16"/>
  <c r="F210" i="16"/>
  <c r="H210" i="16"/>
  <c r="E182" i="16"/>
  <c r="F182" i="16"/>
  <c r="H182" i="16"/>
  <c r="E154" i="16"/>
  <c r="F154" i="16"/>
  <c r="H154" i="16"/>
  <c r="E126" i="16"/>
  <c r="F126" i="16"/>
  <c r="H126" i="16"/>
  <c r="E140" i="16"/>
  <c r="H159" i="16"/>
  <c r="F302" i="16"/>
  <c r="E302" i="16"/>
  <c r="H302" i="16"/>
  <c r="C288" i="16"/>
  <c r="E288" i="16"/>
  <c r="F288" i="16"/>
  <c r="H288" i="16"/>
  <c r="E274" i="16"/>
  <c r="F274" i="16"/>
  <c r="H274" i="16"/>
  <c r="C260" i="16"/>
  <c r="E260" i="16"/>
  <c r="H260" i="16"/>
  <c r="F260" i="16"/>
  <c r="E246" i="16"/>
  <c r="F246" i="16"/>
  <c r="H246" i="16"/>
  <c r="C232" i="16"/>
  <c r="D232" i="16" s="1"/>
  <c r="E232" i="16"/>
  <c r="H232" i="16"/>
  <c r="F232" i="16"/>
  <c r="F218" i="16"/>
  <c r="T218" i="16" s="1"/>
  <c r="E218" i="16"/>
  <c r="H218" i="16"/>
  <c r="U218" i="16" s="1"/>
  <c r="C154" i="16"/>
  <c r="D154" i="16" s="1"/>
  <c r="H261" i="16"/>
  <c r="F159" i="16"/>
  <c r="T159" i="16" s="1"/>
  <c r="E219" i="16"/>
  <c r="F219" i="16"/>
  <c r="T219" i="16" s="1"/>
  <c r="H219" i="16"/>
  <c r="U219" i="16" s="1"/>
  <c r="H296" i="16"/>
  <c r="E159" i="16"/>
  <c r="H195" i="16"/>
  <c r="U195" i="16" s="1"/>
  <c r="E195" i="16"/>
  <c r="F195" i="16"/>
  <c r="T195" i="16" s="1"/>
  <c r="E153" i="16"/>
  <c r="F153" i="16"/>
  <c r="T153" i="16" s="1"/>
  <c r="H153" i="16"/>
  <c r="U153" i="16" s="1"/>
  <c r="E125" i="16"/>
  <c r="F125" i="16"/>
  <c r="H125" i="16"/>
  <c r="C289" i="16"/>
  <c r="D289" i="16" s="1"/>
  <c r="E289" i="16"/>
  <c r="C261" i="16"/>
  <c r="D261" i="16" s="1"/>
  <c r="E261" i="16"/>
  <c r="C233" i="16"/>
  <c r="D233" i="16" s="1"/>
  <c r="E233" i="16"/>
  <c r="C315" i="16"/>
  <c r="D315" i="16" s="1"/>
  <c r="H315" i="16"/>
  <c r="C287" i="16"/>
  <c r="D287" i="16" s="1"/>
  <c r="H287" i="16"/>
  <c r="E217" i="16"/>
  <c r="F217" i="16"/>
  <c r="T217" i="16" s="1"/>
  <c r="H217" i="16"/>
  <c r="U217" i="16" s="1"/>
  <c r="F296" i="16"/>
  <c r="F259" i="16"/>
  <c r="H132" i="16"/>
  <c r="D266" i="16"/>
  <c r="E209" i="16"/>
  <c r="F209" i="16"/>
  <c r="T209" i="16" s="1"/>
  <c r="H209" i="16"/>
  <c r="U209" i="16" s="1"/>
  <c r="E181" i="16"/>
  <c r="F181" i="16"/>
  <c r="H181" i="16"/>
  <c r="H167" i="16"/>
  <c r="E167" i="16"/>
  <c r="F167" i="16"/>
  <c r="E139" i="16"/>
  <c r="F139" i="16"/>
  <c r="H139" i="16"/>
  <c r="E303" i="16"/>
  <c r="F303" i="16"/>
  <c r="H303" i="16"/>
  <c r="E275" i="16"/>
  <c r="F275" i="16"/>
  <c r="H275" i="16"/>
  <c r="E247" i="16"/>
  <c r="F247" i="16"/>
  <c r="H247" i="16"/>
  <c r="E301" i="16"/>
  <c r="F301" i="16"/>
  <c r="T301" i="16" s="1"/>
  <c r="H301" i="16"/>
  <c r="U301" i="16" s="1"/>
  <c r="E273" i="16"/>
  <c r="F273" i="16"/>
  <c r="T273" i="16" s="1"/>
  <c r="H273" i="16"/>
  <c r="U273" i="16" s="1"/>
  <c r="C259" i="16"/>
  <c r="D259" i="16" s="1"/>
  <c r="H259" i="16"/>
  <c r="E245" i="16"/>
  <c r="F245" i="16"/>
  <c r="H245" i="16"/>
  <c r="U245" i="16" s="1"/>
  <c r="C231" i="16"/>
  <c r="D231" i="16" s="1"/>
  <c r="H231" i="16"/>
  <c r="C210" i="16"/>
  <c r="D210" i="16" s="1"/>
  <c r="C303" i="16"/>
  <c r="D303" i="16" s="1"/>
  <c r="C302" i="16"/>
  <c r="C139" i="16"/>
  <c r="D139" i="16" s="1"/>
  <c r="H240" i="16"/>
  <c r="U240" i="16" s="1"/>
  <c r="H202" i="16"/>
  <c r="H131" i="16"/>
  <c r="U131" i="16" s="1"/>
  <c r="F240" i="16"/>
  <c r="T240" i="16" s="1"/>
  <c r="F131" i="16"/>
  <c r="T131" i="16" s="1"/>
  <c r="C247" i="16"/>
  <c r="C246" i="16"/>
  <c r="D246" i="16" s="1"/>
  <c r="E311" i="16"/>
  <c r="H311" i="16"/>
  <c r="F311" i="16"/>
  <c r="C311" i="16"/>
  <c r="D311" i="16" s="1"/>
  <c r="E297" i="16"/>
  <c r="F297" i="16"/>
  <c r="C297" i="16"/>
  <c r="H297" i="16"/>
  <c r="E283" i="16"/>
  <c r="H283" i="16"/>
  <c r="F283" i="16"/>
  <c r="C283" i="16"/>
  <c r="D283" i="16" s="1"/>
  <c r="E269" i="16"/>
  <c r="F269" i="16"/>
  <c r="C269" i="16"/>
  <c r="H269" i="16"/>
  <c r="E255" i="16"/>
  <c r="H255" i="16"/>
  <c r="F255" i="16"/>
  <c r="C255" i="16"/>
  <c r="D255" i="16" s="1"/>
  <c r="E241" i="16"/>
  <c r="F241" i="16"/>
  <c r="C241" i="16"/>
  <c r="H241" i="16"/>
  <c r="H227" i="16"/>
  <c r="E227" i="16"/>
  <c r="F227" i="16"/>
  <c r="C227" i="16"/>
  <c r="D227" i="16" s="1"/>
  <c r="H196" i="16"/>
  <c r="U196" i="16" s="1"/>
  <c r="F196" i="16"/>
  <c r="T196" i="16" s="1"/>
  <c r="C202" i="16"/>
  <c r="D202" i="16" s="1"/>
  <c r="E202" i="16"/>
  <c r="C188" i="16"/>
  <c r="D188" i="16" s="1"/>
  <c r="E188" i="16"/>
  <c r="C174" i="16"/>
  <c r="U174" i="16" s="1"/>
  <c r="E174" i="16"/>
  <c r="C160" i="16"/>
  <c r="D160" i="16" s="1"/>
  <c r="E160" i="16"/>
  <c r="C132" i="16"/>
  <c r="D132" i="16" s="1"/>
  <c r="E132" i="16"/>
  <c r="C118" i="16"/>
  <c r="D118" i="16" s="1"/>
  <c r="E118" i="16"/>
  <c r="F310" i="16"/>
  <c r="H310" i="16"/>
  <c r="C310" i="16"/>
  <c r="D310" i="16" s="1"/>
  <c r="C296" i="16"/>
  <c r="D296" i="16" s="1"/>
  <c r="F282" i="16"/>
  <c r="H282" i="16"/>
  <c r="C282" i="16"/>
  <c r="D282" i="16" s="1"/>
  <c r="F254" i="16"/>
  <c r="H254" i="16"/>
  <c r="C254" i="16"/>
  <c r="D254" i="16" s="1"/>
  <c r="F226" i="16"/>
  <c r="H226" i="16"/>
  <c r="C226" i="16"/>
  <c r="D226" i="16" s="1"/>
  <c r="H289" i="16"/>
  <c r="E196" i="16"/>
  <c r="F174" i="16"/>
  <c r="C126" i="16"/>
  <c r="D126" i="16" s="1"/>
  <c r="F289" i="16"/>
  <c r="C125" i="16"/>
  <c r="D125" i="16" s="1"/>
  <c r="C201" i="16"/>
  <c r="D201" i="16" s="1"/>
  <c r="E201" i="16"/>
  <c r="F201" i="16"/>
  <c r="H201" i="16"/>
  <c r="C146" i="16"/>
  <c r="D146" i="16" s="1"/>
  <c r="E146" i="16"/>
  <c r="C173" i="16"/>
  <c r="D173" i="16" s="1"/>
  <c r="E173" i="16"/>
  <c r="F173" i="16"/>
  <c r="H173" i="16"/>
  <c r="C145" i="16"/>
  <c r="D145" i="16" s="1"/>
  <c r="E145" i="16"/>
  <c r="F145" i="16"/>
  <c r="H145" i="16"/>
  <c r="C117" i="16"/>
  <c r="D117" i="16" s="1"/>
  <c r="E117" i="16"/>
  <c r="F117" i="16"/>
  <c r="H117" i="16"/>
  <c r="D218" i="16"/>
  <c r="C182" i="16"/>
  <c r="D182" i="16" s="1"/>
  <c r="E287" i="16"/>
  <c r="H215" i="16"/>
  <c r="F214" i="16"/>
  <c r="C214" i="16"/>
  <c r="D214" i="16" s="1"/>
  <c r="E214" i="16"/>
  <c r="C200" i="16"/>
  <c r="D200" i="16" s="1"/>
  <c r="E200" i="16"/>
  <c r="F200" i="16"/>
  <c r="H200" i="16"/>
  <c r="E186" i="16"/>
  <c r="F186" i="16"/>
  <c r="C186" i="16"/>
  <c r="C172" i="16"/>
  <c r="E172" i="16"/>
  <c r="F172" i="16"/>
  <c r="H172" i="16"/>
  <c r="F158" i="16"/>
  <c r="C158" i="16"/>
  <c r="E158" i="16"/>
  <c r="C144" i="16"/>
  <c r="D144" i="16" s="1"/>
  <c r="E144" i="16"/>
  <c r="F144" i="16"/>
  <c r="H144" i="16"/>
  <c r="C130" i="16"/>
  <c r="D130" i="16" s="1"/>
  <c r="E130" i="16"/>
  <c r="F130" i="16"/>
  <c r="C116" i="16"/>
  <c r="E116" i="16"/>
  <c r="F116" i="16"/>
  <c r="H116" i="16"/>
  <c r="D252" i="16"/>
  <c r="C181" i="16"/>
  <c r="D181" i="16" s="1"/>
  <c r="H233" i="16"/>
  <c r="F215" i="16"/>
  <c r="T215" i="16" s="1"/>
  <c r="H168" i="16"/>
  <c r="U168" i="16" s="1"/>
  <c r="H268" i="16"/>
  <c r="U268" i="16" s="1"/>
  <c r="F233" i="16"/>
  <c r="E215" i="16"/>
  <c r="F168" i="16"/>
  <c r="T168" i="16" s="1"/>
  <c r="H146" i="16"/>
  <c r="F268" i="16"/>
  <c r="F231" i="16"/>
  <c r="H214" i="16"/>
  <c r="E168" i="16"/>
  <c r="F146" i="16"/>
  <c r="E268" i="16"/>
  <c r="E231" i="16"/>
  <c r="H188" i="16"/>
  <c r="C275" i="16"/>
  <c r="C167" i="16"/>
  <c r="D167" i="16" s="1"/>
  <c r="F188" i="16"/>
  <c r="C274" i="16"/>
  <c r="H187" i="16"/>
  <c r="U187" i="16" s="1"/>
  <c r="F253" i="16"/>
  <c r="T253" i="16" s="1"/>
  <c r="F225" i="16"/>
  <c r="T225" i="16" s="1"/>
  <c r="E216" i="16"/>
  <c r="H206" i="16"/>
  <c r="U206" i="16" s="1"/>
  <c r="F197" i="16"/>
  <c r="T197" i="16" s="1"/>
  <c r="H178" i="16"/>
  <c r="F169" i="16"/>
  <c r="T169" i="16" s="1"/>
  <c r="H150" i="16"/>
  <c r="U150" i="16" s="1"/>
  <c r="F141" i="16"/>
  <c r="T141" i="16" s="1"/>
  <c r="H122" i="16"/>
  <c r="U122" i="16" s="1"/>
  <c r="C272" i="16"/>
  <c r="H213" i="16"/>
  <c r="F204" i="16"/>
  <c r="H185" i="16"/>
  <c r="F176" i="16"/>
  <c r="H157" i="16"/>
  <c r="F148" i="16"/>
  <c r="H129" i="16"/>
  <c r="F120" i="16"/>
  <c r="C300" i="16"/>
  <c r="C213" i="16"/>
  <c r="D213" i="16" s="1"/>
  <c r="C185" i="16"/>
  <c r="D185" i="16" s="1"/>
  <c r="C157" i="16"/>
  <c r="D157" i="16" s="1"/>
  <c r="C129" i="16"/>
  <c r="H306" i="16"/>
  <c r="H278" i="16"/>
  <c r="H250" i="16"/>
  <c r="H222" i="16"/>
  <c r="F213" i="16"/>
  <c r="H194" i="16"/>
  <c r="F185" i="16"/>
  <c r="H166" i="16"/>
  <c r="F157" i="16"/>
  <c r="H138" i="16"/>
  <c r="F129" i="16"/>
  <c r="C207" i="16"/>
  <c r="D207" i="16" s="1"/>
  <c r="C179" i="16"/>
  <c r="D179" i="16" s="1"/>
  <c r="C151" i="16"/>
  <c r="D151" i="16" s="1"/>
  <c r="C123" i="16"/>
  <c r="D123" i="16" s="1"/>
  <c r="E314" i="16"/>
  <c r="E286" i="16"/>
  <c r="E258" i="16"/>
  <c r="E230" i="16"/>
  <c r="F211" i="16"/>
  <c r="H192" i="16"/>
  <c r="F183" i="16"/>
  <c r="H164" i="16"/>
  <c r="F155" i="16"/>
  <c r="H136" i="16"/>
  <c r="F127" i="16"/>
  <c r="F192" i="16"/>
  <c r="F164" i="16"/>
  <c r="F136" i="16"/>
  <c r="H294" i="16"/>
  <c r="H266" i="16"/>
  <c r="U266" i="16" s="1"/>
  <c r="H238" i="16"/>
  <c r="F294" i="16"/>
  <c r="F266" i="16"/>
  <c r="T266" i="16" s="1"/>
  <c r="F238" i="16"/>
  <c r="H191" i="16"/>
  <c r="H163" i="16"/>
  <c r="H135" i="16"/>
  <c r="E266" i="16"/>
  <c r="F191" i="16"/>
  <c r="F163" i="16"/>
  <c r="F135" i="16"/>
  <c r="C314" i="16"/>
  <c r="D314" i="16" s="1"/>
  <c r="C286" i="16"/>
  <c r="T286" i="16" s="1"/>
  <c r="F312" i="16"/>
  <c r="T312" i="16" s="1"/>
  <c r="H293" i="16"/>
  <c r="F284" i="16"/>
  <c r="T284" i="16" s="1"/>
  <c r="H265" i="16"/>
  <c r="F256" i="16"/>
  <c r="H237" i="16"/>
  <c r="F228" i="16"/>
  <c r="E312" i="16"/>
  <c r="F293" i="16"/>
  <c r="E284" i="16"/>
  <c r="H143" i="16"/>
  <c r="C199" i="16"/>
  <c r="D199" i="16" s="1"/>
  <c r="C171" i="16"/>
  <c r="D171" i="16" s="1"/>
  <c r="C143" i="16"/>
  <c r="D143" i="16" s="1"/>
  <c r="H264" i="16"/>
  <c r="H236" i="16"/>
  <c r="H208" i="16"/>
  <c r="F199" i="16"/>
  <c r="H180" i="16"/>
  <c r="F171" i="16"/>
  <c r="H152" i="16"/>
  <c r="F143" i="16"/>
  <c r="H124" i="16"/>
  <c r="H199" i="16"/>
  <c r="H171" i="16"/>
  <c r="C198" i="16"/>
  <c r="D198" i="16" s="1"/>
  <c r="C170" i="16"/>
  <c r="D170" i="16" s="1"/>
  <c r="C142" i="16"/>
  <c r="D142" i="16" s="1"/>
  <c r="F292" i="16"/>
  <c r="F264" i="16"/>
  <c r="F236" i="16"/>
  <c r="F208" i="16"/>
  <c r="H189" i="16"/>
  <c r="F180" i="16"/>
  <c r="H161" i="16"/>
  <c r="F152" i="16"/>
  <c r="H133" i="16"/>
  <c r="F124" i="16"/>
  <c r="C309" i="16"/>
  <c r="D309" i="16" s="1"/>
  <c r="C281" i="16"/>
  <c r="D281" i="16" s="1"/>
  <c r="E292" i="16"/>
  <c r="H198" i="16"/>
  <c r="F189" i="16"/>
  <c r="H170" i="16"/>
  <c r="F161" i="16"/>
  <c r="H142" i="16"/>
  <c r="F133" i="16"/>
  <c r="C280" i="16"/>
  <c r="H291" i="16"/>
  <c r="F132" i="15"/>
  <c r="T132" i="15" s="1"/>
  <c r="D280" i="15"/>
  <c r="D252" i="15"/>
  <c r="D224" i="15"/>
  <c r="E209" i="15"/>
  <c r="F209" i="15"/>
  <c r="H209" i="15"/>
  <c r="F195" i="15"/>
  <c r="H195" i="15"/>
  <c r="E181" i="15"/>
  <c r="F181" i="15"/>
  <c r="H181" i="15"/>
  <c r="F167" i="15"/>
  <c r="H167" i="15"/>
  <c r="E153" i="15"/>
  <c r="F153" i="15"/>
  <c r="T153" i="15" s="1"/>
  <c r="H153" i="15"/>
  <c r="U153" i="15" s="1"/>
  <c r="F139" i="15"/>
  <c r="H139" i="15"/>
  <c r="E125" i="15"/>
  <c r="F125" i="15"/>
  <c r="H125" i="15"/>
  <c r="H208" i="15"/>
  <c r="C208" i="15"/>
  <c r="D208" i="15" s="1"/>
  <c r="H180" i="15"/>
  <c r="C180" i="15"/>
  <c r="D180" i="15" s="1"/>
  <c r="H152" i="15"/>
  <c r="C152" i="15"/>
  <c r="D152" i="15" s="1"/>
  <c r="H124" i="15"/>
  <c r="C124" i="15"/>
  <c r="D124" i="15" s="1"/>
  <c r="E195" i="15"/>
  <c r="E152" i="15"/>
  <c r="C139" i="15"/>
  <c r="D139" i="15" s="1"/>
  <c r="H194" i="15"/>
  <c r="F189" i="15"/>
  <c r="H188" i="15"/>
  <c r="U188" i="15" s="1"/>
  <c r="E137" i="15"/>
  <c r="F137" i="15"/>
  <c r="H137" i="15"/>
  <c r="C137" i="15"/>
  <c r="D137" i="15" s="1"/>
  <c r="D275" i="15"/>
  <c r="C138" i="15"/>
  <c r="F194" i="15"/>
  <c r="C207" i="15"/>
  <c r="D207" i="15" s="1"/>
  <c r="H207" i="15"/>
  <c r="E193" i="15"/>
  <c r="F193" i="15"/>
  <c r="H193" i="15"/>
  <c r="C193" i="15"/>
  <c r="D193" i="15" s="1"/>
  <c r="C179" i="15"/>
  <c r="D179" i="15" s="1"/>
  <c r="H179" i="15"/>
  <c r="E165" i="15"/>
  <c r="F165" i="15"/>
  <c r="H165" i="15"/>
  <c r="C165" i="15"/>
  <c r="D165" i="15" s="1"/>
  <c r="C151" i="15"/>
  <c r="D151" i="15" s="1"/>
  <c r="H151" i="15"/>
  <c r="C123" i="15"/>
  <c r="D123" i="15" s="1"/>
  <c r="H123" i="15"/>
  <c r="E151" i="15"/>
  <c r="D150" i="15"/>
  <c r="D300" i="15"/>
  <c r="F188" i="15"/>
  <c r="T188" i="15" s="1"/>
  <c r="E303" i="15"/>
  <c r="F303" i="15"/>
  <c r="T303" i="15" s="1"/>
  <c r="H303" i="15"/>
  <c r="U303" i="15" s="1"/>
  <c r="C289" i="15"/>
  <c r="D289" i="15" s="1"/>
  <c r="E289" i="15"/>
  <c r="F289" i="15"/>
  <c r="H289" i="15"/>
  <c r="E275" i="15"/>
  <c r="F275" i="15"/>
  <c r="T275" i="15" s="1"/>
  <c r="H275" i="15"/>
  <c r="U275" i="15" s="1"/>
  <c r="C261" i="15"/>
  <c r="D261" i="15" s="1"/>
  <c r="E261" i="15"/>
  <c r="F261" i="15"/>
  <c r="H261" i="15"/>
  <c r="E247" i="15"/>
  <c r="F247" i="15"/>
  <c r="T247" i="15" s="1"/>
  <c r="H247" i="15"/>
  <c r="U247" i="15" s="1"/>
  <c r="C233" i="15"/>
  <c r="E233" i="15"/>
  <c r="F233" i="15"/>
  <c r="H233" i="15"/>
  <c r="E219" i="15"/>
  <c r="F219" i="15"/>
  <c r="T219" i="15" s="1"/>
  <c r="H219" i="15"/>
  <c r="U219" i="15" s="1"/>
  <c r="C209" i="15"/>
  <c r="D209" i="15" s="1"/>
  <c r="H301" i="15"/>
  <c r="H245" i="15"/>
  <c r="E188" i="15"/>
  <c r="D120" i="15"/>
  <c r="F124" i="15"/>
  <c r="E302" i="15"/>
  <c r="F302" i="15"/>
  <c r="H302" i="15"/>
  <c r="C288" i="15"/>
  <c r="H288" i="15"/>
  <c r="E274" i="15"/>
  <c r="F274" i="15"/>
  <c r="T274" i="15" s="1"/>
  <c r="H274" i="15"/>
  <c r="U274" i="15" s="1"/>
  <c r="C260" i="15"/>
  <c r="H260" i="15"/>
  <c r="E246" i="15"/>
  <c r="F246" i="15"/>
  <c r="H246" i="15"/>
  <c r="C232" i="15"/>
  <c r="H232" i="15"/>
  <c r="E218" i="15"/>
  <c r="F218" i="15"/>
  <c r="T218" i="15" s="1"/>
  <c r="H218" i="15"/>
  <c r="U218" i="15" s="1"/>
  <c r="D278" i="15"/>
  <c r="C195" i="15"/>
  <c r="D195" i="15" s="1"/>
  <c r="C125" i="15"/>
  <c r="D125" i="15" s="1"/>
  <c r="F208" i="15"/>
  <c r="E167" i="15"/>
  <c r="E124" i="15"/>
  <c r="C231" i="15"/>
  <c r="E231" i="15"/>
  <c r="F231" i="15"/>
  <c r="C202" i="15"/>
  <c r="D202" i="15" s="1"/>
  <c r="E202" i="15"/>
  <c r="F202" i="15"/>
  <c r="H202" i="15"/>
  <c r="D188" i="15"/>
  <c r="C174" i="15"/>
  <c r="D174" i="15" s="1"/>
  <c r="E174" i="15"/>
  <c r="F174" i="15"/>
  <c r="H174" i="15"/>
  <c r="C146" i="15"/>
  <c r="D146" i="15" s="1"/>
  <c r="E146" i="15"/>
  <c r="F146" i="15"/>
  <c r="H146" i="15"/>
  <c r="C118" i="15"/>
  <c r="D118" i="15" s="1"/>
  <c r="E118" i="15"/>
  <c r="F118" i="15"/>
  <c r="H118" i="15"/>
  <c r="D218" i="15"/>
  <c r="F260" i="15"/>
  <c r="E207" i="15"/>
  <c r="H161" i="15"/>
  <c r="C315" i="15"/>
  <c r="D315" i="15" s="1"/>
  <c r="E315" i="15"/>
  <c r="F315" i="15"/>
  <c r="E260" i="15"/>
  <c r="H315" i="15"/>
  <c r="H160" i="15"/>
  <c r="U160" i="15" s="1"/>
  <c r="D303" i="15"/>
  <c r="H297" i="15"/>
  <c r="U297" i="15" s="1"/>
  <c r="H241" i="15"/>
  <c r="U241" i="15" s="1"/>
  <c r="F160" i="15"/>
  <c r="T160" i="15" s="1"/>
  <c r="D274" i="15"/>
  <c r="C302" i="15"/>
  <c r="D302" i="15" s="1"/>
  <c r="F297" i="15"/>
  <c r="T297" i="15" s="1"/>
  <c r="F241" i="15"/>
  <c r="T241" i="15" s="1"/>
  <c r="E160" i="15"/>
  <c r="F207" i="15"/>
  <c r="F287" i="15"/>
  <c r="C287" i="15"/>
  <c r="E287" i="15"/>
  <c r="E123" i="15"/>
  <c r="C301" i="15"/>
  <c r="D301" i="15" s="1"/>
  <c r="C246" i="15"/>
  <c r="D246" i="15" s="1"/>
  <c r="C181" i="15"/>
  <c r="D181" i="15" s="1"/>
  <c r="E297" i="15"/>
  <c r="E241" i="15"/>
  <c r="F180" i="15"/>
  <c r="E139" i="15"/>
  <c r="F311" i="15"/>
  <c r="H311" i="15"/>
  <c r="C311" i="15"/>
  <c r="D311" i="15" s="1"/>
  <c r="F283" i="15"/>
  <c r="H283" i="15"/>
  <c r="C283" i="15"/>
  <c r="D283" i="15" s="1"/>
  <c r="F255" i="15"/>
  <c r="H255" i="15"/>
  <c r="C255" i="15"/>
  <c r="F227" i="15"/>
  <c r="H227" i="15"/>
  <c r="C227" i="15"/>
  <c r="C167" i="15"/>
  <c r="D167" i="15" s="1"/>
  <c r="E180" i="15"/>
  <c r="H138" i="15"/>
  <c r="C166" i="15"/>
  <c r="D166" i="15" s="1"/>
  <c r="F179" i="15"/>
  <c r="F138" i="15"/>
  <c r="C203" i="15"/>
  <c r="D203" i="15" s="1"/>
  <c r="E203" i="15"/>
  <c r="F203" i="15"/>
  <c r="C189" i="15"/>
  <c r="D189" i="15" s="1"/>
  <c r="E189" i="15"/>
  <c r="C175" i="15"/>
  <c r="D175" i="15" s="1"/>
  <c r="E175" i="15"/>
  <c r="F175" i="15"/>
  <c r="C161" i="15"/>
  <c r="D161" i="15" s="1"/>
  <c r="E161" i="15"/>
  <c r="C147" i="15"/>
  <c r="D147" i="15" s="1"/>
  <c r="E147" i="15"/>
  <c r="F147" i="15"/>
  <c r="C133" i="15"/>
  <c r="D133" i="15" s="1"/>
  <c r="E133" i="15"/>
  <c r="C119" i="15"/>
  <c r="D119" i="15" s="1"/>
  <c r="E119" i="15"/>
  <c r="F119" i="15"/>
  <c r="C273" i="15"/>
  <c r="D273" i="15" s="1"/>
  <c r="E273" i="15"/>
  <c r="C259" i="15"/>
  <c r="D259" i="15" s="1"/>
  <c r="E259" i="15"/>
  <c r="F259" i="15"/>
  <c r="C245" i="15"/>
  <c r="D245" i="15" s="1"/>
  <c r="E245" i="15"/>
  <c r="C217" i="15"/>
  <c r="E217" i="15"/>
  <c r="F166" i="15"/>
  <c r="C310" i="15"/>
  <c r="D310" i="15" s="1"/>
  <c r="F310" i="15"/>
  <c r="H296" i="15"/>
  <c r="E296" i="15"/>
  <c r="F296" i="15"/>
  <c r="C296" i="15"/>
  <c r="D296" i="15" s="1"/>
  <c r="C282" i="15"/>
  <c r="D282" i="15" s="1"/>
  <c r="F282" i="15"/>
  <c r="E268" i="15"/>
  <c r="F268" i="15"/>
  <c r="H268" i="15"/>
  <c r="C268" i="15"/>
  <c r="D268" i="15" s="1"/>
  <c r="C254" i="15"/>
  <c r="D254" i="15" s="1"/>
  <c r="F254" i="15"/>
  <c r="E240" i="15"/>
  <c r="F240" i="15"/>
  <c r="H240" i="15"/>
  <c r="C240" i="15"/>
  <c r="D240" i="15" s="1"/>
  <c r="C226" i="15"/>
  <c r="D226" i="15" s="1"/>
  <c r="F226" i="15"/>
  <c r="H273" i="15"/>
  <c r="E179" i="15"/>
  <c r="H133" i="15"/>
  <c r="F273" i="15"/>
  <c r="H217" i="15"/>
  <c r="F133" i="15"/>
  <c r="D309" i="15"/>
  <c r="D281" i="15"/>
  <c r="D253" i="15"/>
  <c r="D225" i="15"/>
  <c r="F217" i="15"/>
  <c r="H132" i="15"/>
  <c r="U132" i="15" s="1"/>
  <c r="C215" i="15"/>
  <c r="D215" i="15" s="1"/>
  <c r="C187" i="15"/>
  <c r="D187" i="15" s="1"/>
  <c r="C159" i="15"/>
  <c r="D159" i="15" s="1"/>
  <c r="C131" i="15"/>
  <c r="T131" i="15" s="1"/>
  <c r="F308" i="15"/>
  <c r="F280" i="15"/>
  <c r="T280" i="15" s="1"/>
  <c r="F224" i="15"/>
  <c r="T224" i="15" s="1"/>
  <c r="E215" i="15"/>
  <c r="E187" i="15"/>
  <c r="E159" i="15"/>
  <c r="E131" i="15"/>
  <c r="F252" i="15"/>
  <c r="C298" i="15"/>
  <c r="D298" i="15" s="1"/>
  <c r="C270" i="15"/>
  <c r="D270" i="15" s="1"/>
  <c r="C242" i="15"/>
  <c r="C214" i="15"/>
  <c r="D214" i="15" s="1"/>
  <c r="C186" i="15"/>
  <c r="D186" i="15" s="1"/>
  <c r="C158" i="15"/>
  <c r="D158" i="15" s="1"/>
  <c r="C130" i="15"/>
  <c r="D130" i="15" s="1"/>
  <c r="H298" i="15"/>
  <c r="E280" i="15"/>
  <c r="H270" i="15"/>
  <c r="E252" i="15"/>
  <c r="H242" i="15"/>
  <c r="E224" i="15"/>
  <c r="H214" i="15"/>
  <c r="F205" i="15"/>
  <c r="E196" i="15"/>
  <c r="H186" i="15"/>
  <c r="F177" i="15"/>
  <c r="E168" i="15"/>
  <c r="H158" i="15"/>
  <c r="F149" i="15"/>
  <c r="E140" i="15"/>
  <c r="H130" i="15"/>
  <c r="F121" i="15"/>
  <c r="E206" i="15"/>
  <c r="E178" i="15"/>
  <c r="E150" i="15"/>
  <c r="E122" i="15"/>
  <c r="H307" i="15"/>
  <c r="F298" i="15"/>
  <c r="H279" i="15"/>
  <c r="F270" i="15"/>
  <c r="H251" i="15"/>
  <c r="F242" i="15"/>
  <c r="H223" i="15"/>
  <c r="F214" i="15"/>
  <c r="F186" i="15"/>
  <c r="E177" i="15"/>
  <c r="F158" i="15"/>
  <c r="F130" i="15"/>
  <c r="F307" i="15"/>
  <c r="H204" i="15"/>
  <c r="U204" i="15" s="1"/>
  <c r="H176" i="15"/>
  <c r="U176" i="15" s="1"/>
  <c r="H148" i="15"/>
  <c r="U148" i="15" s="1"/>
  <c r="H120" i="15"/>
  <c r="U120" i="15" s="1"/>
  <c r="H314" i="15"/>
  <c r="H286" i="15"/>
  <c r="U286" i="15" s="1"/>
  <c r="H258" i="15"/>
  <c r="U258" i="15" s="1"/>
  <c r="H230" i="15"/>
  <c r="F314" i="15"/>
  <c r="H295" i="15"/>
  <c r="F286" i="15"/>
  <c r="T286" i="15" s="1"/>
  <c r="H267" i="15"/>
  <c r="F258" i="15"/>
  <c r="T258" i="15" s="1"/>
  <c r="H239" i="15"/>
  <c r="F230" i="15"/>
  <c r="T230" i="15" s="1"/>
  <c r="E314" i="15"/>
  <c r="F295" i="15"/>
  <c r="E286" i="15"/>
  <c r="F267" i="15"/>
  <c r="E258" i="15"/>
  <c r="F239" i="15"/>
  <c r="E230" i="15"/>
  <c r="H192" i="15"/>
  <c r="H164" i="15"/>
  <c r="H136" i="15"/>
  <c r="H201" i="15"/>
  <c r="F192" i="15"/>
  <c r="H173" i="15"/>
  <c r="F164" i="15"/>
  <c r="H145" i="15"/>
  <c r="F136" i="15"/>
  <c r="H117" i="15"/>
  <c r="F201" i="15"/>
  <c r="F173" i="15"/>
  <c r="F117" i="15"/>
  <c r="C201" i="15"/>
  <c r="D201" i="15" s="1"/>
  <c r="C173" i="15"/>
  <c r="D173" i="15" s="1"/>
  <c r="C145" i="15"/>
  <c r="D145" i="15" s="1"/>
  <c r="C117" i="15"/>
  <c r="F294" i="15"/>
  <c r="F266" i="15"/>
  <c r="F238" i="15"/>
  <c r="F210" i="15"/>
  <c r="H191" i="15"/>
  <c r="F182" i="15"/>
  <c r="H163" i="15"/>
  <c r="F154" i="15"/>
  <c r="E145" i="15"/>
  <c r="H135" i="15"/>
  <c r="U135" i="15" s="1"/>
  <c r="F126" i="15"/>
  <c r="C312" i="15"/>
  <c r="D312" i="15" s="1"/>
  <c r="C284" i="15"/>
  <c r="C256" i="15"/>
  <c r="D256" i="15" s="1"/>
  <c r="C228" i="15"/>
  <c r="C200" i="15"/>
  <c r="D200" i="15" s="1"/>
  <c r="C172" i="15"/>
  <c r="D172" i="15" s="1"/>
  <c r="C144" i="15"/>
  <c r="C116" i="15"/>
  <c r="D116" i="15" s="1"/>
  <c r="H312" i="15"/>
  <c r="E294" i="15"/>
  <c r="H284" i="15"/>
  <c r="E266" i="15"/>
  <c r="H256" i="15"/>
  <c r="H228" i="15"/>
  <c r="H200" i="15"/>
  <c r="F191" i="15"/>
  <c r="H172" i="15"/>
  <c r="F163" i="15"/>
  <c r="H144" i="15"/>
  <c r="F135" i="15"/>
  <c r="T135" i="15" s="1"/>
  <c r="H116" i="15"/>
  <c r="C199" i="15"/>
  <c r="T199" i="15" s="1"/>
  <c r="C171" i="15"/>
  <c r="C143" i="15"/>
  <c r="T143" i="15" s="1"/>
  <c r="F312" i="15"/>
  <c r="H293" i="15"/>
  <c r="F284" i="15"/>
  <c r="H265" i="15"/>
  <c r="F256" i="15"/>
  <c r="H237" i="15"/>
  <c r="F228" i="15"/>
  <c r="F200" i="15"/>
  <c r="F172" i="15"/>
  <c r="F144" i="15"/>
  <c r="E135" i="15"/>
  <c r="F116" i="15"/>
  <c r="F293" i="15"/>
  <c r="F265" i="15"/>
  <c r="F237" i="15"/>
  <c r="H190" i="15"/>
  <c r="U190" i="15" s="1"/>
  <c r="H162" i="15"/>
  <c r="H134" i="15"/>
  <c r="C314" i="15"/>
  <c r="D314" i="15" s="1"/>
  <c r="H199" i="15"/>
  <c r="F190" i="15"/>
  <c r="H171" i="15"/>
  <c r="F162" i="15"/>
  <c r="H143" i="15"/>
  <c r="F134" i="15"/>
  <c r="C308" i="15"/>
  <c r="D251" i="14"/>
  <c r="D306" i="14"/>
  <c r="D250" i="14"/>
  <c r="D303" i="14"/>
  <c r="H209" i="14"/>
  <c r="C209" i="14"/>
  <c r="D209" i="14" s="1"/>
  <c r="E209" i="14"/>
  <c r="E195" i="14"/>
  <c r="F195" i="14"/>
  <c r="H181" i="14"/>
  <c r="C181" i="14"/>
  <c r="D181" i="14" s="1"/>
  <c r="E181" i="14"/>
  <c r="E167" i="14"/>
  <c r="F167" i="14"/>
  <c r="H167" i="14"/>
  <c r="H153" i="14"/>
  <c r="C153" i="14"/>
  <c r="D153" i="14" s="1"/>
  <c r="E153" i="14"/>
  <c r="E139" i="14"/>
  <c r="F139" i="14"/>
  <c r="H139" i="14"/>
  <c r="H125" i="14"/>
  <c r="C125" i="14"/>
  <c r="D125" i="14" s="1"/>
  <c r="E125" i="14"/>
  <c r="D219" i="14"/>
  <c r="H151" i="14"/>
  <c r="C151" i="14"/>
  <c r="D151" i="14" s="1"/>
  <c r="H208" i="14"/>
  <c r="C208" i="14"/>
  <c r="D208" i="14" s="1"/>
  <c r="E208" i="14"/>
  <c r="H124" i="14"/>
  <c r="C124" i="14"/>
  <c r="D124" i="14" s="1"/>
  <c r="E124" i="14"/>
  <c r="H207" i="14"/>
  <c r="C207" i="14"/>
  <c r="D207" i="14" s="1"/>
  <c r="E193" i="14"/>
  <c r="F193" i="14"/>
  <c r="H193" i="14"/>
  <c r="C193" i="14"/>
  <c r="D193" i="14" s="1"/>
  <c r="C123" i="14"/>
  <c r="D123" i="14" s="1"/>
  <c r="H123" i="14"/>
  <c r="E138" i="14"/>
  <c r="F138" i="14"/>
  <c r="H138" i="14"/>
  <c r="E137" i="14"/>
  <c r="F137" i="14"/>
  <c r="H137" i="14"/>
  <c r="C137" i="14"/>
  <c r="D137" i="14" s="1"/>
  <c r="D307" i="14"/>
  <c r="H205" i="14"/>
  <c r="C205" i="14"/>
  <c r="D205" i="14" s="1"/>
  <c r="E205" i="14"/>
  <c r="F205" i="14"/>
  <c r="H177" i="14"/>
  <c r="C177" i="14"/>
  <c r="E177" i="14"/>
  <c r="F177" i="14"/>
  <c r="H149" i="14"/>
  <c r="C149" i="14"/>
  <c r="E149" i="14"/>
  <c r="F149" i="14"/>
  <c r="H121" i="14"/>
  <c r="C121" i="14"/>
  <c r="E121" i="14"/>
  <c r="F121" i="14"/>
  <c r="D204" i="14"/>
  <c r="F153" i="14"/>
  <c r="H135" i="14"/>
  <c r="C203" i="14"/>
  <c r="D203" i="14" s="1"/>
  <c r="E203" i="14"/>
  <c r="F189" i="14"/>
  <c r="H189" i="14"/>
  <c r="C189" i="14"/>
  <c r="D189" i="14" s="1"/>
  <c r="C175" i="14"/>
  <c r="D175" i="14" s="1"/>
  <c r="E175" i="14"/>
  <c r="F161" i="14"/>
  <c r="H161" i="14"/>
  <c r="C161" i="14"/>
  <c r="C147" i="14"/>
  <c r="D147" i="14" s="1"/>
  <c r="E147" i="14"/>
  <c r="F133" i="14"/>
  <c r="H133" i="14"/>
  <c r="C133" i="14"/>
  <c r="D133" i="14" s="1"/>
  <c r="C119" i="14"/>
  <c r="E119" i="14"/>
  <c r="E307" i="14"/>
  <c r="F307" i="14"/>
  <c r="T307" i="14" s="1"/>
  <c r="H293" i="14"/>
  <c r="C293" i="14"/>
  <c r="T293" i="14" s="1"/>
  <c r="E293" i="14"/>
  <c r="E279" i="14"/>
  <c r="F279" i="14"/>
  <c r="H265" i="14"/>
  <c r="C265" i="14"/>
  <c r="E265" i="14"/>
  <c r="E251" i="14"/>
  <c r="F251" i="14"/>
  <c r="T251" i="14" s="1"/>
  <c r="H237" i="14"/>
  <c r="C237" i="14"/>
  <c r="D237" i="14" s="1"/>
  <c r="E237" i="14"/>
  <c r="E223" i="14"/>
  <c r="F223" i="14"/>
  <c r="C247" i="14"/>
  <c r="C195" i="14"/>
  <c r="D195" i="14" s="1"/>
  <c r="C139" i="14"/>
  <c r="D139" i="14" s="1"/>
  <c r="H307" i="14"/>
  <c r="U307" i="14" s="1"/>
  <c r="H251" i="14"/>
  <c r="U251" i="14" s="1"/>
  <c r="H195" i="14"/>
  <c r="H179" i="14"/>
  <c r="C179" i="14"/>
  <c r="D179" i="14" s="1"/>
  <c r="E278" i="14"/>
  <c r="F278" i="14"/>
  <c r="H278" i="14"/>
  <c r="H264" i="14"/>
  <c r="C264" i="14"/>
  <c r="E264" i="14"/>
  <c r="E250" i="14"/>
  <c r="F250" i="14"/>
  <c r="T250" i="14" s="1"/>
  <c r="H250" i="14"/>
  <c r="U250" i="14" s="1"/>
  <c r="E222" i="14"/>
  <c r="F222" i="14"/>
  <c r="H222" i="14"/>
  <c r="F209" i="14"/>
  <c r="E306" i="14"/>
  <c r="F306" i="14"/>
  <c r="T306" i="14" s="1"/>
  <c r="H306" i="14"/>
  <c r="U306" i="14" s="1"/>
  <c r="H236" i="14"/>
  <c r="C236" i="14"/>
  <c r="E236" i="14"/>
  <c r="E179" i="14"/>
  <c r="F265" i="14"/>
  <c r="F207" i="14"/>
  <c r="D117" i="14"/>
  <c r="E305" i="14"/>
  <c r="F305" i="14"/>
  <c r="H305" i="14"/>
  <c r="C305" i="14"/>
  <c r="D305" i="14" s="1"/>
  <c r="H291" i="14"/>
  <c r="C291" i="14"/>
  <c r="D291" i="14" s="1"/>
  <c r="E277" i="14"/>
  <c r="F277" i="14"/>
  <c r="H277" i="14"/>
  <c r="C277" i="14"/>
  <c r="D277" i="14" s="1"/>
  <c r="H263" i="14"/>
  <c r="C263" i="14"/>
  <c r="D263" i="14" s="1"/>
  <c r="E249" i="14"/>
  <c r="F249" i="14"/>
  <c r="H249" i="14"/>
  <c r="C249" i="14"/>
  <c r="D249" i="14" s="1"/>
  <c r="H235" i="14"/>
  <c r="C235" i="14"/>
  <c r="E221" i="14"/>
  <c r="F221" i="14"/>
  <c r="H221" i="14"/>
  <c r="C221" i="14"/>
  <c r="D221" i="14" s="1"/>
  <c r="F264" i="14"/>
  <c r="F147" i="14"/>
  <c r="H119" i="14"/>
  <c r="F263" i="14"/>
  <c r="H292" i="14"/>
  <c r="C292" i="14"/>
  <c r="D292" i="14" s="1"/>
  <c r="E292" i="14"/>
  <c r="F203" i="14"/>
  <c r="H175" i="14"/>
  <c r="E275" i="14"/>
  <c r="E163" i="14"/>
  <c r="C279" i="14"/>
  <c r="D279" i="14" s="1"/>
  <c r="E219" i="14"/>
  <c r="E161" i="14"/>
  <c r="H180" i="14"/>
  <c r="C180" i="14"/>
  <c r="D180" i="14" s="1"/>
  <c r="E180" i="14"/>
  <c r="H289" i="14"/>
  <c r="C289" i="14"/>
  <c r="D289" i="14" s="1"/>
  <c r="E289" i="14"/>
  <c r="F289" i="14"/>
  <c r="C278" i="14"/>
  <c r="H152" i="14"/>
  <c r="C152" i="14"/>
  <c r="D152" i="14" s="1"/>
  <c r="E152" i="14"/>
  <c r="E166" i="14"/>
  <c r="F166" i="14"/>
  <c r="T166" i="14" s="1"/>
  <c r="H166" i="14"/>
  <c r="U166" i="14" s="1"/>
  <c r="E165" i="14"/>
  <c r="F165" i="14"/>
  <c r="H165" i="14"/>
  <c r="C165" i="14"/>
  <c r="D165" i="14" s="1"/>
  <c r="H261" i="14"/>
  <c r="C261" i="14"/>
  <c r="E261" i="14"/>
  <c r="F261" i="14"/>
  <c r="F125" i="14"/>
  <c r="E194" i="14"/>
  <c r="F194" i="14"/>
  <c r="H194" i="14"/>
  <c r="C194" i="14"/>
  <c r="D194" i="14" s="1"/>
  <c r="C138" i="14"/>
  <c r="D138" i="14" s="1"/>
  <c r="F151" i="14"/>
  <c r="F208" i="14"/>
  <c r="F303" i="14"/>
  <c r="H233" i="14"/>
  <c r="C233" i="14"/>
  <c r="D233" i="14" s="1"/>
  <c r="E233" i="14"/>
  <c r="F233" i="14"/>
  <c r="C315" i="14"/>
  <c r="E315" i="14"/>
  <c r="F301" i="14"/>
  <c r="H301" i="14"/>
  <c r="C301" i="14"/>
  <c r="C287" i="14"/>
  <c r="E287" i="14"/>
  <c r="F273" i="14"/>
  <c r="H273" i="14"/>
  <c r="C273" i="14"/>
  <c r="D273" i="14" s="1"/>
  <c r="C259" i="14"/>
  <c r="D259" i="14" s="1"/>
  <c r="E259" i="14"/>
  <c r="F245" i="14"/>
  <c r="H245" i="14"/>
  <c r="C245" i="14"/>
  <c r="D245" i="14" s="1"/>
  <c r="C231" i="14"/>
  <c r="E231" i="14"/>
  <c r="F217" i="14"/>
  <c r="H217" i="14"/>
  <c r="C217" i="14"/>
  <c r="C275" i="14"/>
  <c r="C223" i="14"/>
  <c r="D223" i="14" s="1"/>
  <c r="F124" i="14"/>
  <c r="E123" i="14"/>
  <c r="C222" i="14"/>
  <c r="C167" i="14"/>
  <c r="D167" i="14" s="1"/>
  <c r="F181" i="14"/>
  <c r="F123" i="14"/>
  <c r="H279" i="14"/>
  <c r="H223" i="14"/>
  <c r="H163" i="14"/>
  <c r="E297" i="14"/>
  <c r="E269" i="14"/>
  <c r="E241" i="14"/>
  <c r="E213" i="14"/>
  <c r="E185" i="14"/>
  <c r="E157" i="14"/>
  <c r="E129" i="14"/>
  <c r="C192" i="14"/>
  <c r="T192" i="14" s="1"/>
  <c r="C164" i="14"/>
  <c r="D164" i="14" s="1"/>
  <c r="C136" i="14"/>
  <c r="D136" i="14" s="1"/>
  <c r="F285" i="14"/>
  <c r="F257" i="14"/>
  <c r="T257" i="14" s="1"/>
  <c r="F229" i="14"/>
  <c r="T229" i="14" s="1"/>
  <c r="F201" i="14"/>
  <c r="T201" i="14" s="1"/>
  <c r="F173" i="14"/>
  <c r="T173" i="14" s="1"/>
  <c r="F145" i="14"/>
  <c r="T145" i="14" s="1"/>
  <c r="F117" i="14"/>
  <c r="T117" i="14" s="1"/>
  <c r="F312" i="14"/>
  <c r="F284" i="14"/>
  <c r="F256" i="14"/>
  <c r="F228" i="14"/>
  <c r="F200" i="14"/>
  <c r="F172" i="14"/>
  <c r="F144" i="14"/>
  <c r="F116" i="14"/>
  <c r="H304" i="14"/>
  <c r="H276" i="14"/>
  <c r="H248" i="14"/>
  <c r="U248" i="14" s="1"/>
  <c r="H220" i="14"/>
  <c r="H192" i="14"/>
  <c r="H164" i="14"/>
  <c r="H136" i="14"/>
  <c r="C214" i="14"/>
  <c r="C186" i="14"/>
  <c r="D186" i="14" s="1"/>
  <c r="C158" i="14"/>
  <c r="D158" i="14" s="1"/>
  <c r="C130" i="14"/>
  <c r="E206" i="14"/>
  <c r="E178" i="14"/>
  <c r="E150" i="14"/>
  <c r="E122" i="14"/>
  <c r="C297" i="14"/>
  <c r="D297" i="14" s="1"/>
  <c r="C269" i="14"/>
  <c r="D269" i="14" s="1"/>
  <c r="C241" i="14"/>
  <c r="D241" i="14" s="1"/>
  <c r="C213" i="14"/>
  <c r="T213" i="14" s="1"/>
  <c r="C185" i="14"/>
  <c r="D185" i="14" s="1"/>
  <c r="C157" i="14"/>
  <c r="D157" i="14" s="1"/>
  <c r="C129" i="14"/>
  <c r="D129" i="14" s="1"/>
  <c r="F197" i="14"/>
  <c r="F169" i="14"/>
  <c r="F141" i="14"/>
  <c r="H299" i="14"/>
  <c r="H271" i="14"/>
  <c r="H243" i="14"/>
  <c r="H215" i="14"/>
  <c r="H187" i="14"/>
  <c r="H159" i="14"/>
  <c r="H131" i="14"/>
  <c r="H270" i="14"/>
  <c r="H242" i="14"/>
  <c r="H214" i="14"/>
  <c r="H186" i="14"/>
  <c r="H158" i="14"/>
  <c r="H130" i="14"/>
  <c r="E313" i="14"/>
  <c r="E285" i="14"/>
  <c r="E257" i="14"/>
  <c r="E229" i="14"/>
  <c r="E201" i="14"/>
  <c r="E173" i="14"/>
  <c r="E145" i="14"/>
  <c r="E117" i="14"/>
  <c r="H269" i="14"/>
  <c r="H241" i="14"/>
  <c r="H213" i="14"/>
  <c r="H185" i="14"/>
  <c r="H157" i="14"/>
  <c r="H129" i="14"/>
  <c r="F248" i="14"/>
  <c r="T248" i="14" s="1"/>
  <c r="C290" i="14"/>
  <c r="D290" i="14" s="1"/>
  <c r="C262" i="14"/>
  <c r="U262" i="14" s="1"/>
  <c r="C234" i="14"/>
  <c r="D234" i="14" s="1"/>
  <c r="C206" i="14"/>
  <c r="D206" i="14" s="1"/>
  <c r="C178" i="14"/>
  <c r="D178" i="14" s="1"/>
  <c r="C150" i="14"/>
  <c r="D150" i="14" s="1"/>
  <c r="C122" i="14"/>
  <c r="C314" i="14"/>
  <c r="D314" i="14" s="1"/>
  <c r="F298" i="14"/>
  <c r="C313" i="14"/>
  <c r="D313" i="14" s="1"/>
  <c r="F297" i="14"/>
  <c r="D287" i="13"/>
  <c r="D286" i="13"/>
  <c r="F239" i="13"/>
  <c r="E213" i="13"/>
  <c r="F213" i="13"/>
  <c r="H213" i="13"/>
  <c r="C213" i="13"/>
  <c r="E199" i="13"/>
  <c r="F199" i="13"/>
  <c r="H199" i="13"/>
  <c r="E185" i="13"/>
  <c r="F185" i="13"/>
  <c r="H185" i="13"/>
  <c r="C185" i="13"/>
  <c r="D185" i="13" s="1"/>
  <c r="E171" i="13"/>
  <c r="F171" i="13"/>
  <c r="H171" i="13"/>
  <c r="E157" i="13"/>
  <c r="F157" i="13"/>
  <c r="C157" i="13"/>
  <c r="E143" i="13"/>
  <c r="F143" i="13"/>
  <c r="H143" i="13"/>
  <c r="E129" i="13"/>
  <c r="F129" i="13"/>
  <c r="H129" i="13"/>
  <c r="C129" i="13"/>
  <c r="F311" i="13"/>
  <c r="H311" i="13"/>
  <c r="E297" i="13"/>
  <c r="F297" i="13"/>
  <c r="C297" i="13"/>
  <c r="F283" i="13"/>
  <c r="T283" i="13" s="1"/>
  <c r="H283" i="13"/>
  <c r="U283" i="13" s="1"/>
  <c r="E269" i="13"/>
  <c r="F269" i="13"/>
  <c r="C269" i="13"/>
  <c r="D269" i="13" s="1"/>
  <c r="F255" i="13"/>
  <c r="H255" i="13"/>
  <c r="E241" i="13"/>
  <c r="F241" i="13"/>
  <c r="C241" i="13"/>
  <c r="E227" i="13"/>
  <c r="F227" i="13"/>
  <c r="H227" i="13"/>
  <c r="E239" i="13"/>
  <c r="F183" i="13"/>
  <c r="D149" i="13"/>
  <c r="H238" i="13"/>
  <c r="U238" i="13" s="1"/>
  <c r="E183" i="13"/>
  <c r="E144" i="13"/>
  <c r="E212" i="13"/>
  <c r="F212" i="13"/>
  <c r="T212" i="13" s="1"/>
  <c r="H212" i="13"/>
  <c r="U212" i="13" s="1"/>
  <c r="F198" i="13"/>
  <c r="H198" i="13"/>
  <c r="E184" i="13"/>
  <c r="F184" i="13"/>
  <c r="H184" i="13"/>
  <c r="F170" i="13"/>
  <c r="H170" i="13"/>
  <c r="E156" i="13"/>
  <c r="F156" i="13"/>
  <c r="H156" i="13"/>
  <c r="F142" i="13"/>
  <c r="H142" i="13"/>
  <c r="E128" i="13"/>
  <c r="F128" i="13"/>
  <c r="H128" i="13"/>
  <c r="F310" i="13"/>
  <c r="H310" i="13"/>
  <c r="E296" i="13"/>
  <c r="F296" i="13"/>
  <c r="T296" i="13" s="1"/>
  <c r="H296" i="13"/>
  <c r="U296" i="13" s="1"/>
  <c r="F282" i="13"/>
  <c r="H282" i="13"/>
  <c r="E268" i="13"/>
  <c r="F268" i="13"/>
  <c r="H268" i="13"/>
  <c r="F254" i="13"/>
  <c r="T254" i="13" s="1"/>
  <c r="H254" i="13"/>
  <c r="E240" i="13"/>
  <c r="F240" i="13"/>
  <c r="H240" i="13"/>
  <c r="F226" i="13"/>
  <c r="H226" i="13"/>
  <c r="C255" i="13"/>
  <c r="D255" i="13" s="1"/>
  <c r="C211" i="13"/>
  <c r="D211" i="13" s="1"/>
  <c r="C116" i="13"/>
  <c r="D116" i="13" s="1"/>
  <c r="F238" i="13"/>
  <c r="T238" i="13" s="1"/>
  <c r="E142" i="13"/>
  <c r="C295" i="13"/>
  <c r="U295" i="13" s="1"/>
  <c r="C200" i="13"/>
  <c r="C156" i="13"/>
  <c r="D156" i="13" s="1"/>
  <c r="F267" i="13"/>
  <c r="F252" i="13"/>
  <c r="T252" i="13" s="1"/>
  <c r="E198" i="13"/>
  <c r="H158" i="13"/>
  <c r="H196" i="13"/>
  <c r="C196" i="13"/>
  <c r="C182" i="13"/>
  <c r="D182" i="13" s="1"/>
  <c r="E182" i="13"/>
  <c r="F168" i="13"/>
  <c r="H168" i="13"/>
  <c r="C168" i="13"/>
  <c r="D168" i="13" s="1"/>
  <c r="C154" i="13"/>
  <c r="T154" i="13" s="1"/>
  <c r="E154" i="13"/>
  <c r="C126" i="13"/>
  <c r="E126" i="13"/>
  <c r="H269" i="13"/>
  <c r="H252" i="13"/>
  <c r="U252" i="13" s="1"/>
  <c r="C209" i="13"/>
  <c r="D209" i="13" s="1"/>
  <c r="E209" i="13"/>
  <c r="C181" i="13"/>
  <c r="T181" i="13" s="1"/>
  <c r="E181" i="13"/>
  <c r="C153" i="13"/>
  <c r="D153" i="13" s="1"/>
  <c r="E153" i="13"/>
  <c r="C125" i="13"/>
  <c r="D125" i="13" s="1"/>
  <c r="E125" i="13"/>
  <c r="C237" i="13"/>
  <c r="D237" i="13" s="1"/>
  <c r="E237" i="13"/>
  <c r="E309" i="13"/>
  <c r="C309" i="13"/>
  <c r="D159" i="13"/>
  <c r="E140" i="13"/>
  <c r="F140" i="13"/>
  <c r="H140" i="13"/>
  <c r="C140" i="13"/>
  <c r="H224" i="13"/>
  <c r="C224" i="13"/>
  <c r="D224" i="13" s="1"/>
  <c r="H195" i="13"/>
  <c r="E167" i="13"/>
  <c r="H167" i="13"/>
  <c r="U167" i="13" s="1"/>
  <c r="F139" i="13"/>
  <c r="H139" i="13"/>
  <c r="H307" i="13"/>
  <c r="C293" i="13"/>
  <c r="D293" i="13" s="1"/>
  <c r="E293" i="13"/>
  <c r="H279" i="13"/>
  <c r="C265" i="13"/>
  <c r="D265" i="13" s="1"/>
  <c r="E265" i="13"/>
  <c r="E223" i="13"/>
  <c r="H223" i="13"/>
  <c r="D288" i="13"/>
  <c r="C199" i="13"/>
  <c r="D199" i="13" s="1"/>
  <c r="C155" i="13"/>
  <c r="D155" i="13" s="1"/>
  <c r="E252" i="13"/>
  <c r="C198" i="13"/>
  <c r="D198" i="13" s="1"/>
  <c r="H266" i="13"/>
  <c r="U266" i="13" s="1"/>
  <c r="F251" i="13"/>
  <c r="E158" i="13"/>
  <c r="C208" i="13"/>
  <c r="E208" i="13"/>
  <c r="F208" i="13"/>
  <c r="H208" i="13"/>
  <c r="E194" i="13"/>
  <c r="F194" i="13"/>
  <c r="T194" i="13" s="1"/>
  <c r="H194" i="13"/>
  <c r="U194" i="13" s="1"/>
  <c r="C180" i="13"/>
  <c r="D180" i="13" s="1"/>
  <c r="E180" i="13"/>
  <c r="F180" i="13"/>
  <c r="H180" i="13"/>
  <c r="E166" i="13"/>
  <c r="F166" i="13"/>
  <c r="T166" i="13" s="1"/>
  <c r="H166" i="13"/>
  <c r="U166" i="13" s="1"/>
  <c r="C152" i="13"/>
  <c r="D152" i="13" s="1"/>
  <c r="E152" i="13"/>
  <c r="F152" i="13"/>
  <c r="H152" i="13"/>
  <c r="E138" i="13"/>
  <c r="F138" i="13"/>
  <c r="T138" i="13" s="1"/>
  <c r="H138" i="13"/>
  <c r="U138" i="13" s="1"/>
  <c r="C124" i="13"/>
  <c r="D124" i="13" s="1"/>
  <c r="E124" i="13"/>
  <c r="F124" i="13"/>
  <c r="H124" i="13"/>
  <c r="E306" i="13"/>
  <c r="F306" i="13"/>
  <c r="T306" i="13" s="1"/>
  <c r="H306" i="13"/>
  <c r="U306" i="13" s="1"/>
  <c r="C292" i="13"/>
  <c r="T292" i="13" s="1"/>
  <c r="E292" i="13"/>
  <c r="H292" i="13"/>
  <c r="E278" i="13"/>
  <c r="F278" i="13"/>
  <c r="T278" i="13" s="1"/>
  <c r="H278" i="13"/>
  <c r="U278" i="13" s="1"/>
  <c r="C264" i="13"/>
  <c r="D264" i="13" s="1"/>
  <c r="E264" i="13"/>
  <c r="H264" i="13"/>
  <c r="E250" i="13"/>
  <c r="F250" i="13"/>
  <c r="T250" i="13" s="1"/>
  <c r="H250" i="13"/>
  <c r="U250" i="13" s="1"/>
  <c r="C236" i="13"/>
  <c r="D236" i="13" s="1"/>
  <c r="E236" i="13"/>
  <c r="F236" i="13"/>
  <c r="H236" i="13"/>
  <c r="E222" i="13"/>
  <c r="F222" i="13"/>
  <c r="T222" i="13" s="1"/>
  <c r="H222" i="13"/>
  <c r="U222" i="13" s="1"/>
  <c r="C195" i="13"/>
  <c r="D195" i="13" s="1"/>
  <c r="E283" i="13"/>
  <c r="F266" i="13"/>
  <c r="E251" i="13"/>
  <c r="F196" i="13"/>
  <c r="H157" i="13"/>
  <c r="C207" i="13"/>
  <c r="D207" i="13" s="1"/>
  <c r="E207" i="13"/>
  <c r="H207" i="13"/>
  <c r="E193" i="13"/>
  <c r="F193" i="13"/>
  <c r="H193" i="13"/>
  <c r="C193" i="13"/>
  <c r="D193" i="13" s="1"/>
  <c r="C179" i="13"/>
  <c r="D179" i="13" s="1"/>
  <c r="E179" i="13"/>
  <c r="H179" i="13"/>
  <c r="E165" i="13"/>
  <c r="F165" i="13"/>
  <c r="H165" i="13"/>
  <c r="C165" i="13"/>
  <c r="D165" i="13" s="1"/>
  <c r="C151" i="13"/>
  <c r="D151" i="13" s="1"/>
  <c r="E151" i="13"/>
  <c r="H151" i="13"/>
  <c r="E137" i="13"/>
  <c r="F137" i="13"/>
  <c r="H137" i="13"/>
  <c r="C137" i="13"/>
  <c r="D137" i="13" s="1"/>
  <c r="C123" i="13"/>
  <c r="E123" i="13"/>
  <c r="H123" i="13"/>
  <c r="E305" i="13"/>
  <c r="F305" i="13"/>
  <c r="H305" i="13"/>
  <c r="C305" i="13"/>
  <c r="C291" i="13"/>
  <c r="D291" i="13" s="1"/>
  <c r="E291" i="13"/>
  <c r="H291" i="13"/>
  <c r="E277" i="13"/>
  <c r="F277" i="13"/>
  <c r="H277" i="13"/>
  <c r="C277" i="13"/>
  <c r="D277" i="13" s="1"/>
  <c r="C263" i="13"/>
  <c r="E263" i="13"/>
  <c r="H263" i="13"/>
  <c r="E249" i="13"/>
  <c r="F249" i="13"/>
  <c r="H249" i="13"/>
  <c r="C249" i="13"/>
  <c r="D249" i="13" s="1"/>
  <c r="C235" i="13"/>
  <c r="D235" i="13" s="1"/>
  <c r="E235" i="13"/>
  <c r="H235" i="13"/>
  <c r="E221" i="13"/>
  <c r="F221" i="13"/>
  <c r="H221" i="13"/>
  <c r="C221" i="13"/>
  <c r="D221" i="13" s="1"/>
  <c r="C240" i="13"/>
  <c r="D240" i="13" s="1"/>
  <c r="H265" i="13"/>
  <c r="E214" i="13"/>
  <c r="F195" i="13"/>
  <c r="H154" i="13"/>
  <c r="C143" i="13"/>
  <c r="F295" i="13"/>
  <c r="F280" i="13"/>
  <c r="T280" i="13" s="1"/>
  <c r="E211" i="13"/>
  <c r="H153" i="13"/>
  <c r="C279" i="13"/>
  <c r="C142" i="13"/>
  <c r="D142" i="13" s="1"/>
  <c r="E295" i="13"/>
  <c r="E280" i="13"/>
  <c r="F263" i="13"/>
  <c r="H210" i="13"/>
  <c r="U210" i="13" s="1"/>
  <c r="F153" i="13"/>
  <c r="D289" i="13"/>
  <c r="C139" i="13"/>
  <c r="D139" i="13" s="1"/>
  <c r="E311" i="13"/>
  <c r="H294" i="13"/>
  <c r="U294" i="13" s="1"/>
  <c r="F279" i="13"/>
  <c r="F210" i="13"/>
  <c r="T210" i="13" s="1"/>
  <c r="F151" i="13"/>
  <c r="E310" i="13"/>
  <c r="F294" i="13"/>
  <c r="E279" i="13"/>
  <c r="E210" i="13"/>
  <c r="H126" i="13"/>
  <c r="C184" i="13"/>
  <c r="D184" i="13" s="1"/>
  <c r="H309" i="13"/>
  <c r="E294" i="13"/>
  <c r="H209" i="13"/>
  <c r="F126" i="13"/>
  <c r="F209" i="13"/>
  <c r="H125" i="13"/>
  <c r="C217" i="13"/>
  <c r="D217" i="13" s="1"/>
  <c r="E217" i="13"/>
  <c r="F217" i="13"/>
  <c r="H217" i="13"/>
  <c r="E172" i="13"/>
  <c r="C223" i="13"/>
  <c r="D223" i="13" s="1"/>
  <c r="C132" i="13"/>
  <c r="D132" i="13" s="1"/>
  <c r="F308" i="13"/>
  <c r="E244" i="13"/>
  <c r="E170" i="13"/>
  <c r="F123" i="13"/>
  <c r="F211" i="13"/>
  <c r="E259" i="13"/>
  <c r="F259" i="13"/>
  <c r="H259" i="13"/>
  <c r="E308" i="13"/>
  <c r="E226" i="13"/>
  <c r="E169" i="13"/>
  <c r="H169" i="13"/>
  <c r="C169" i="13"/>
  <c r="D169" i="13" s="1"/>
  <c r="H267" i="13"/>
  <c r="C227" i="13"/>
  <c r="D227" i="13" s="1"/>
  <c r="E203" i="13"/>
  <c r="F203" i="13"/>
  <c r="T203" i="13" s="1"/>
  <c r="H203" i="13"/>
  <c r="U203" i="13" s="1"/>
  <c r="E175" i="13"/>
  <c r="F175" i="13"/>
  <c r="T175" i="13" s="1"/>
  <c r="H175" i="13"/>
  <c r="C161" i="13"/>
  <c r="E161" i="13"/>
  <c r="F161" i="13"/>
  <c r="H161" i="13"/>
  <c r="E119" i="13"/>
  <c r="F119" i="13"/>
  <c r="T119" i="13" s="1"/>
  <c r="H119" i="13"/>
  <c r="U119" i="13" s="1"/>
  <c r="E315" i="13"/>
  <c r="F315" i="13"/>
  <c r="H315" i="13"/>
  <c r="C301" i="13"/>
  <c r="D301" i="13" s="1"/>
  <c r="E301" i="13"/>
  <c r="F301" i="13"/>
  <c r="E287" i="13"/>
  <c r="F287" i="13"/>
  <c r="T287" i="13" s="1"/>
  <c r="H287" i="13"/>
  <c r="U287" i="13" s="1"/>
  <c r="C273" i="13"/>
  <c r="D273" i="13" s="1"/>
  <c r="E273" i="13"/>
  <c r="F273" i="13"/>
  <c r="F146" i="13"/>
  <c r="T146" i="13" s="1"/>
  <c r="H146" i="13"/>
  <c r="U146" i="13" s="1"/>
  <c r="E146" i="13"/>
  <c r="F291" i="13"/>
  <c r="C268" i="13"/>
  <c r="F307" i="13"/>
  <c r="E243" i="13"/>
  <c r="J243" i="13" s="1"/>
  <c r="H188" i="13"/>
  <c r="E168" i="13"/>
  <c r="E197" i="13"/>
  <c r="H197" i="13"/>
  <c r="C197" i="13"/>
  <c r="D197" i="13" s="1"/>
  <c r="H155" i="13"/>
  <c r="F155" i="13"/>
  <c r="H127" i="13"/>
  <c r="F127" i="13"/>
  <c r="E281" i="13"/>
  <c r="H281" i="13"/>
  <c r="C281" i="13"/>
  <c r="T281" i="13" s="1"/>
  <c r="E225" i="13"/>
  <c r="H225" i="13"/>
  <c r="C225" i="13"/>
  <c r="T225" i="13" s="1"/>
  <c r="C183" i="13"/>
  <c r="D183" i="13" s="1"/>
  <c r="C133" i="13"/>
  <c r="D133" i="13" s="1"/>
  <c r="E133" i="13"/>
  <c r="F133" i="13"/>
  <c r="H133" i="13"/>
  <c r="E231" i="13"/>
  <c r="F231" i="13"/>
  <c r="T231" i="13" s="1"/>
  <c r="H231" i="13"/>
  <c r="U231" i="13" s="1"/>
  <c r="C315" i="13"/>
  <c r="H308" i="13"/>
  <c r="U308" i="13" s="1"/>
  <c r="F174" i="13"/>
  <c r="H174" i="13"/>
  <c r="F160" i="13"/>
  <c r="T160" i="13" s="1"/>
  <c r="F118" i="13"/>
  <c r="T118" i="13" s="1"/>
  <c r="H118" i="13"/>
  <c r="U118" i="13" s="1"/>
  <c r="E118" i="13"/>
  <c r="F258" i="13"/>
  <c r="H258" i="13"/>
  <c r="U258" i="13" s="1"/>
  <c r="F230" i="13"/>
  <c r="H230" i="13"/>
  <c r="C270" i="13"/>
  <c r="F215" i="13"/>
  <c r="H215" i="13"/>
  <c r="F187" i="13"/>
  <c r="T187" i="13" s="1"/>
  <c r="H187" i="13"/>
  <c r="U187" i="13" s="1"/>
  <c r="E131" i="13"/>
  <c r="F131" i="13"/>
  <c r="T131" i="13" s="1"/>
  <c r="H131" i="13"/>
  <c r="U131" i="13" s="1"/>
  <c r="C311" i="13"/>
  <c r="D311" i="13" s="1"/>
  <c r="C267" i="13"/>
  <c r="D267" i="13" s="1"/>
  <c r="C172" i="13"/>
  <c r="D172" i="13" s="1"/>
  <c r="C128" i="13"/>
  <c r="D128" i="13" s="1"/>
  <c r="E307" i="13"/>
  <c r="E258" i="13"/>
  <c r="H242" i="13"/>
  <c r="F224" i="13"/>
  <c r="E188" i="13"/>
  <c r="F167" i="13"/>
  <c r="E141" i="13"/>
  <c r="H141" i="13"/>
  <c r="C141" i="13"/>
  <c r="D141" i="13" s="1"/>
  <c r="E253" i="13"/>
  <c r="H253" i="13"/>
  <c r="C253" i="13"/>
  <c r="C239" i="13"/>
  <c r="D239" i="13" s="1"/>
  <c r="F309" i="13"/>
  <c r="H293" i="13"/>
  <c r="F172" i="13"/>
  <c r="C189" i="13"/>
  <c r="E189" i="13"/>
  <c r="F189" i="13"/>
  <c r="H189" i="13"/>
  <c r="E147" i="13"/>
  <c r="F147" i="13"/>
  <c r="T147" i="13" s="1"/>
  <c r="H147" i="13"/>
  <c r="U147" i="13" s="1"/>
  <c r="C245" i="13"/>
  <c r="D245" i="13" s="1"/>
  <c r="E245" i="13"/>
  <c r="F245" i="13"/>
  <c r="H245" i="13"/>
  <c r="C226" i="13"/>
  <c r="D226" i="13" s="1"/>
  <c r="F293" i="13"/>
  <c r="F207" i="13"/>
  <c r="F125" i="13"/>
  <c r="F202" i="13"/>
  <c r="H202" i="13"/>
  <c r="F314" i="13"/>
  <c r="T314" i="13" s="1"/>
  <c r="H314" i="13"/>
  <c r="U314" i="13" s="1"/>
  <c r="F286" i="13"/>
  <c r="T286" i="13" s="1"/>
  <c r="H286" i="13"/>
  <c r="U286" i="13" s="1"/>
  <c r="C174" i="13"/>
  <c r="D174" i="13" s="1"/>
  <c r="F169" i="13"/>
  <c r="E159" i="13"/>
  <c r="F159" i="13"/>
  <c r="T159" i="13" s="1"/>
  <c r="H159" i="13"/>
  <c r="U159" i="13" s="1"/>
  <c r="C310" i="13"/>
  <c r="D310" i="13" s="1"/>
  <c r="C171" i="13"/>
  <c r="D171" i="13" s="1"/>
  <c r="C127" i="13"/>
  <c r="D127" i="13" s="1"/>
  <c r="E242" i="13"/>
  <c r="E224" i="13"/>
  <c r="E187" i="13"/>
  <c r="E130" i="13"/>
  <c r="F130" i="13"/>
  <c r="T130" i="13" s="1"/>
  <c r="H130" i="13"/>
  <c r="U130" i="13" s="1"/>
  <c r="C307" i="13"/>
  <c r="C259" i="13"/>
  <c r="D259" i="13" s="1"/>
  <c r="C216" i="13"/>
  <c r="D216" i="13" s="1"/>
  <c r="C170" i="13"/>
  <c r="D170" i="13" s="1"/>
  <c r="H241" i="13"/>
  <c r="F223" i="13"/>
  <c r="H186" i="13"/>
  <c r="F290" i="13"/>
  <c r="F262" i="13"/>
  <c r="T262" i="13" s="1"/>
  <c r="F234" i="13"/>
  <c r="F206" i="13"/>
  <c r="T206" i="13" s="1"/>
  <c r="F178" i="13"/>
  <c r="F150" i="13"/>
  <c r="T150" i="13" s="1"/>
  <c r="F122" i="13"/>
  <c r="T122" i="13" s="1"/>
  <c r="E255" i="4"/>
  <c r="E254" i="4"/>
  <c r="E253" i="4"/>
  <c r="E218" i="4"/>
  <c r="E157" i="4"/>
  <c r="E143" i="4"/>
  <c r="E142" i="4"/>
  <c r="F272" i="4"/>
  <c r="F180" i="4"/>
  <c r="F178" i="4"/>
  <c r="F164" i="4"/>
  <c r="E246" i="4"/>
  <c r="F136" i="4"/>
  <c r="H266" i="4"/>
  <c r="U266" i="4" s="1"/>
  <c r="H262" i="4"/>
  <c r="F179" i="4"/>
  <c r="E252" i="4"/>
  <c r="F177" i="4"/>
  <c r="E170" i="4"/>
  <c r="H290" i="4"/>
  <c r="E168" i="4"/>
  <c r="H284" i="4"/>
  <c r="E167" i="4"/>
  <c r="H283" i="4"/>
  <c r="F163" i="4"/>
  <c r="C309" i="4"/>
  <c r="E166" i="4"/>
  <c r="H282" i="4"/>
  <c r="C289" i="4"/>
  <c r="D289" i="4" s="1"/>
  <c r="E162" i="4"/>
  <c r="H281" i="4"/>
  <c r="C233" i="4"/>
  <c r="C232" i="4"/>
  <c r="E144" i="4"/>
  <c r="H267" i="4"/>
  <c r="U267" i="4" s="1"/>
  <c r="C220" i="4"/>
  <c r="F274" i="4"/>
  <c r="H239" i="4"/>
  <c r="C207" i="4"/>
  <c r="H200" i="4"/>
  <c r="C206" i="4"/>
  <c r="F271" i="4"/>
  <c r="H199" i="4"/>
  <c r="C192" i="4"/>
  <c r="F270" i="4"/>
  <c r="H198" i="4"/>
  <c r="C138" i="4"/>
  <c r="F266" i="4"/>
  <c r="T266" i="4" s="1"/>
  <c r="H184" i="4"/>
  <c r="H182" i="4"/>
  <c r="C137" i="4"/>
  <c r="C136" i="4"/>
  <c r="F262" i="4"/>
  <c r="H181" i="4"/>
  <c r="C123" i="4"/>
  <c r="F261" i="4"/>
  <c r="H180" i="4"/>
  <c r="C122" i="4"/>
  <c r="F248" i="4"/>
  <c r="H179" i="4"/>
  <c r="C121" i="4"/>
  <c r="F190" i="4"/>
  <c r="H178" i="4"/>
  <c r="C120" i="4"/>
  <c r="H153" i="4"/>
  <c r="F187" i="4"/>
  <c r="H116" i="4"/>
  <c r="C205" i="4"/>
  <c r="E228" i="4"/>
  <c r="E140" i="4"/>
  <c r="F247" i="4"/>
  <c r="F162" i="4"/>
  <c r="H256" i="4"/>
  <c r="H172" i="4"/>
  <c r="C204" i="4"/>
  <c r="E309" i="4"/>
  <c r="E227" i="4"/>
  <c r="E139" i="4"/>
  <c r="F246" i="4"/>
  <c r="F152" i="4"/>
  <c r="H255" i="4"/>
  <c r="H171" i="4"/>
  <c r="C314" i="4"/>
  <c r="C313" i="4"/>
  <c r="D313" i="4" s="1"/>
  <c r="E312" i="4"/>
  <c r="E242" i="4"/>
  <c r="C304" i="4"/>
  <c r="C195" i="4"/>
  <c r="E308" i="4"/>
  <c r="E226" i="4"/>
  <c r="E138" i="4"/>
  <c r="F151" i="4"/>
  <c r="H254" i="4"/>
  <c r="H170" i="4"/>
  <c r="C230" i="4"/>
  <c r="E244" i="4"/>
  <c r="E243" i="4"/>
  <c r="C194" i="4"/>
  <c r="E302" i="4"/>
  <c r="E225" i="4"/>
  <c r="E134" i="4"/>
  <c r="F244" i="4"/>
  <c r="F150" i="4"/>
  <c r="H253" i="4"/>
  <c r="H156" i="4"/>
  <c r="C290" i="4"/>
  <c r="D290" i="4" s="1"/>
  <c r="C193" i="4"/>
  <c r="E300" i="4"/>
  <c r="E224" i="4"/>
  <c r="F243" i="4"/>
  <c r="F149" i="4"/>
  <c r="H240" i="4"/>
  <c r="H154" i="4"/>
  <c r="F242" i="4"/>
  <c r="C288" i="4"/>
  <c r="D288" i="4" s="1"/>
  <c r="C179" i="4"/>
  <c r="E298" i="4"/>
  <c r="E216" i="4"/>
  <c r="E129" i="4"/>
  <c r="F238" i="4"/>
  <c r="F135" i="4"/>
  <c r="H238" i="4"/>
  <c r="H152" i="4"/>
  <c r="C286" i="4"/>
  <c r="C178" i="4"/>
  <c r="E297" i="4"/>
  <c r="E213" i="4"/>
  <c r="E116" i="4"/>
  <c r="F234" i="4"/>
  <c r="F134" i="4"/>
  <c r="H234" i="4"/>
  <c r="H151" i="4"/>
  <c r="C285" i="4"/>
  <c r="C177" i="4"/>
  <c r="E200" i="4"/>
  <c r="F304" i="4"/>
  <c r="F233" i="4"/>
  <c r="F124" i="4"/>
  <c r="H228" i="4"/>
  <c r="H150" i="4"/>
  <c r="C281" i="4"/>
  <c r="D281" i="4" s="1"/>
  <c r="C176" i="4"/>
  <c r="E199" i="4"/>
  <c r="F303" i="4"/>
  <c r="F220" i="4"/>
  <c r="F123" i="4"/>
  <c r="H227" i="4"/>
  <c r="H144" i="4"/>
  <c r="C276" i="4"/>
  <c r="C167" i="4"/>
  <c r="E198" i="4"/>
  <c r="F302" i="4"/>
  <c r="F219" i="4"/>
  <c r="F122" i="4"/>
  <c r="H226" i="4"/>
  <c r="H143" i="4"/>
  <c r="C262" i="4"/>
  <c r="C166" i="4"/>
  <c r="E281" i="4"/>
  <c r="F300" i="4"/>
  <c r="F218" i="4"/>
  <c r="F121" i="4"/>
  <c r="H225" i="4"/>
  <c r="H142" i="4"/>
  <c r="C261" i="4"/>
  <c r="C165" i="4"/>
  <c r="E280" i="4"/>
  <c r="E196" i="4"/>
  <c r="F299" i="4"/>
  <c r="F216" i="4"/>
  <c r="H312" i="4"/>
  <c r="H212" i="4"/>
  <c r="H128" i="4"/>
  <c r="E299" i="4"/>
  <c r="C260" i="4"/>
  <c r="C164" i="4"/>
  <c r="E274" i="4"/>
  <c r="E195" i="4"/>
  <c r="F298" i="4"/>
  <c r="F208" i="4"/>
  <c r="H311" i="4"/>
  <c r="E131" i="4"/>
  <c r="C258" i="4"/>
  <c r="C151" i="4"/>
  <c r="E272" i="4"/>
  <c r="E194" i="4"/>
  <c r="F294" i="4"/>
  <c r="F207" i="4"/>
  <c r="H310" i="4"/>
  <c r="H210" i="4"/>
  <c r="H126" i="4"/>
  <c r="C257" i="4"/>
  <c r="C150" i="4"/>
  <c r="E271" i="4"/>
  <c r="E190" i="4"/>
  <c r="F290" i="4"/>
  <c r="F206" i="4"/>
  <c r="H309" i="4"/>
  <c r="H209" i="4"/>
  <c r="H125" i="4"/>
  <c r="C253" i="4"/>
  <c r="C149" i="4"/>
  <c r="E270" i="4"/>
  <c r="E185" i="4"/>
  <c r="F289" i="4"/>
  <c r="F205" i="4"/>
  <c r="H296" i="4"/>
  <c r="H208" i="4"/>
  <c r="H124" i="4"/>
  <c r="C248" i="4"/>
  <c r="C148" i="4"/>
  <c r="E269" i="4"/>
  <c r="E172" i="4"/>
  <c r="F276" i="4"/>
  <c r="F192" i="4"/>
  <c r="H295" i="4"/>
  <c r="H207" i="4"/>
  <c r="H123" i="4"/>
  <c r="C234" i="4"/>
  <c r="C139" i="4"/>
  <c r="E256" i="4"/>
  <c r="E171" i="4"/>
  <c r="F275" i="4"/>
  <c r="F191" i="4"/>
  <c r="H294" i="4"/>
  <c r="U294" i="4" s="1"/>
  <c r="H206" i="4"/>
  <c r="H122" i="4"/>
  <c r="D254" i="19"/>
  <c r="D236" i="18"/>
  <c r="D177" i="17"/>
  <c r="D261" i="17"/>
  <c r="D230" i="16"/>
  <c r="D127" i="15"/>
  <c r="D296" i="13"/>
  <c r="D283" i="13"/>
  <c r="D177" i="13"/>
  <c r="D121" i="13"/>
  <c r="H133" i="4"/>
  <c r="C133" i="4"/>
  <c r="E133" i="4"/>
  <c r="F307" i="4"/>
  <c r="H307" i="4"/>
  <c r="U307" i="4" s="1"/>
  <c r="C293" i="4"/>
  <c r="E293" i="4"/>
  <c r="F293" i="4"/>
  <c r="F279" i="4"/>
  <c r="H279" i="4"/>
  <c r="C265" i="4"/>
  <c r="E265" i="4"/>
  <c r="F265" i="4"/>
  <c r="F223" i="4"/>
  <c r="H223" i="4"/>
  <c r="H293" i="4"/>
  <c r="E202" i="4"/>
  <c r="F202" i="4"/>
  <c r="H202" i="4"/>
  <c r="H188" i="4"/>
  <c r="C188" i="4"/>
  <c r="E174" i="4"/>
  <c r="F174" i="4"/>
  <c r="H174" i="4"/>
  <c r="H160" i="4"/>
  <c r="C160" i="4"/>
  <c r="E146" i="4"/>
  <c r="F146" i="4"/>
  <c r="H146" i="4"/>
  <c r="H132" i="4"/>
  <c r="C132" i="4"/>
  <c r="E118" i="4"/>
  <c r="F118" i="4"/>
  <c r="H118" i="4"/>
  <c r="E279" i="4"/>
  <c r="H292" i="4"/>
  <c r="C264" i="4"/>
  <c r="E264" i="4"/>
  <c r="F291" i="4"/>
  <c r="E291" i="4"/>
  <c r="H291" i="4"/>
  <c r="U291" i="4" s="1"/>
  <c r="C223" i="4"/>
  <c r="F160" i="4"/>
  <c r="F306" i="4"/>
  <c r="T306" i="4" s="1"/>
  <c r="H306" i="4"/>
  <c r="U306" i="4" s="1"/>
  <c r="E306" i="4"/>
  <c r="F235" i="4"/>
  <c r="E235" i="4"/>
  <c r="H235" i="4"/>
  <c r="E188" i="4"/>
  <c r="C279" i="4"/>
  <c r="F159" i="4"/>
  <c r="H265" i="4"/>
  <c r="C211" i="4"/>
  <c r="E211" i="4"/>
  <c r="F211" i="4"/>
  <c r="F197" i="4"/>
  <c r="H197" i="4"/>
  <c r="C197" i="4"/>
  <c r="C183" i="4"/>
  <c r="E183" i="4"/>
  <c r="F183" i="4"/>
  <c r="F169" i="4"/>
  <c r="H169" i="4"/>
  <c r="C169" i="4"/>
  <c r="C155" i="4"/>
  <c r="E155" i="4"/>
  <c r="F155" i="4"/>
  <c r="H141" i="4"/>
  <c r="F141" i="4"/>
  <c r="C141" i="4"/>
  <c r="C127" i="4"/>
  <c r="E127" i="4"/>
  <c r="F127" i="4"/>
  <c r="H264" i="4"/>
  <c r="C118" i="4"/>
  <c r="E169" i="4"/>
  <c r="E147" i="4"/>
  <c r="F147" i="4"/>
  <c r="H147" i="4"/>
  <c r="C237" i="4"/>
  <c r="E237" i="4"/>
  <c r="F237" i="4"/>
  <c r="E251" i="4"/>
  <c r="C236" i="4"/>
  <c r="E236" i="4"/>
  <c r="E307" i="4"/>
  <c r="F133" i="4"/>
  <c r="E160" i="4"/>
  <c r="F132" i="4"/>
  <c r="H237" i="4"/>
  <c r="H155" i="4"/>
  <c r="H236" i="4"/>
  <c r="C202" i="4"/>
  <c r="C174" i="4"/>
  <c r="C147" i="4"/>
  <c r="E203" i="4"/>
  <c r="F203" i="4"/>
  <c r="H203" i="4"/>
  <c r="H189" i="4"/>
  <c r="C189" i="4"/>
  <c r="E189" i="4"/>
  <c r="E175" i="4"/>
  <c r="F175" i="4"/>
  <c r="H175" i="4"/>
  <c r="H161" i="4"/>
  <c r="C161" i="4"/>
  <c r="E161" i="4"/>
  <c r="E119" i="4"/>
  <c r="F119" i="4"/>
  <c r="H119" i="4"/>
  <c r="C292" i="4"/>
  <c r="E292" i="4"/>
  <c r="F278" i="4"/>
  <c r="T278" i="4" s="1"/>
  <c r="H278" i="4"/>
  <c r="E278" i="4"/>
  <c r="F250" i="4"/>
  <c r="H250" i="4"/>
  <c r="E250" i="4"/>
  <c r="F222" i="4"/>
  <c r="H222" i="4"/>
  <c r="E222" i="4"/>
  <c r="H215" i="4"/>
  <c r="C215" i="4"/>
  <c r="E201" i="4"/>
  <c r="F201" i="4"/>
  <c r="H201" i="4"/>
  <c r="C201" i="4"/>
  <c r="H187" i="4"/>
  <c r="C187" i="4"/>
  <c r="E173" i="4"/>
  <c r="F173" i="4"/>
  <c r="H173" i="4"/>
  <c r="C173" i="4"/>
  <c r="H159" i="4"/>
  <c r="C159" i="4"/>
  <c r="E145" i="4"/>
  <c r="F145" i="4"/>
  <c r="H145" i="4"/>
  <c r="C145" i="4"/>
  <c r="H131" i="4"/>
  <c r="C131" i="4"/>
  <c r="E117" i="4"/>
  <c r="F117" i="4"/>
  <c r="H117" i="4"/>
  <c r="C117" i="4"/>
  <c r="F305" i="4"/>
  <c r="C305" i="4"/>
  <c r="H305" i="4"/>
  <c r="E305" i="4"/>
  <c r="F277" i="4"/>
  <c r="C277" i="4"/>
  <c r="H277" i="4"/>
  <c r="E277" i="4"/>
  <c r="F263" i="4"/>
  <c r="E263" i="4"/>
  <c r="H263" i="4"/>
  <c r="F249" i="4"/>
  <c r="C249" i="4"/>
  <c r="H249" i="4"/>
  <c r="E249" i="4"/>
  <c r="F221" i="4"/>
  <c r="C221" i="4"/>
  <c r="H221" i="4"/>
  <c r="E221" i="4"/>
  <c r="C146" i="4"/>
  <c r="E315" i="4"/>
  <c r="F315" i="4"/>
  <c r="H315" i="4"/>
  <c r="H301" i="4"/>
  <c r="C301" i="4"/>
  <c r="D301" i="4" s="1"/>
  <c r="E301" i="4"/>
  <c r="E287" i="4"/>
  <c r="F287" i="4"/>
  <c r="H287" i="4"/>
  <c r="H273" i="4"/>
  <c r="C273" i="4"/>
  <c r="D273" i="4" s="1"/>
  <c r="E273" i="4"/>
  <c r="E259" i="4"/>
  <c r="F259" i="4"/>
  <c r="H259" i="4"/>
  <c r="H245" i="4"/>
  <c r="C245" i="4"/>
  <c r="E245" i="4"/>
  <c r="E231" i="4"/>
  <c r="F231" i="4"/>
  <c r="H231" i="4"/>
  <c r="H217" i="4"/>
  <c r="C217" i="4"/>
  <c r="E217" i="4"/>
  <c r="C315" i="4"/>
  <c r="E223" i="4"/>
  <c r="C235" i="4"/>
  <c r="F251" i="4"/>
  <c r="H251" i="4"/>
  <c r="E141" i="4"/>
  <c r="E215" i="4"/>
  <c r="F189" i="4"/>
  <c r="F186" i="4"/>
  <c r="C312" i="4"/>
  <c r="C284" i="4"/>
  <c r="C256" i="4"/>
  <c r="C228" i="4"/>
  <c r="C200" i="4"/>
  <c r="C172" i="4"/>
  <c r="C144" i="4"/>
  <c r="C116" i="4"/>
  <c r="E193" i="4"/>
  <c r="E165" i="4"/>
  <c r="E137" i="4"/>
  <c r="F297" i="4"/>
  <c r="F269" i="4"/>
  <c r="F241" i="4"/>
  <c r="F213" i="4"/>
  <c r="F185" i="4"/>
  <c r="F157" i="4"/>
  <c r="F129" i="4"/>
  <c r="H289" i="4"/>
  <c r="H261" i="4"/>
  <c r="H233" i="4"/>
  <c r="H205" i="4"/>
  <c r="H177" i="4"/>
  <c r="H149" i="4"/>
  <c r="H121" i="4"/>
  <c r="F158" i="4"/>
  <c r="C311" i="4"/>
  <c r="C283" i="4"/>
  <c r="D283" i="4" s="1"/>
  <c r="C255" i="4"/>
  <c r="C227" i="4"/>
  <c r="C199" i="4"/>
  <c r="C171" i="4"/>
  <c r="C143" i="4"/>
  <c r="E304" i="4"/>
  <c r="E276" i="4"/>
  <c r="E248" i="4"/>
  <c r="E220" i="4"/>
  <c r="E192" i="4"/>
  <c r="E164" i="4"/>
  <c r="E136" i="4"/>
  <c r="F296" i="4"/>
  <c r="F268" i="4"/>
  <c r="F240" i="4"/>
  <c r="F212" i="4"/>
  <c r="F184" i="4"/>
  <c r="F156" i="4"/>
  <c r="F128" i="4"/>
  <c r="H288" i="4"/>
  <c r="H260" i="4"/>
  <c r="H232" i="4"/>
  <c r="H204" i="4"/>
  <c r="H176" i="4"/>
  <c r="H148" i="4"/>
  <c r="H120" i="4"/>
  <c r="F214" i="4"/>
  <c r="F130" i="4"/>
  <c r="C310" i="4"/>
  <c r="D310" i="4" s="1"/>
  <c r="C282" i="4"/>
  <c r="D282" i="4" s="1"/>
  <c r="C254" i="4"/>
  <c r="C226" i="4"/>
  <c r="C198" i="4"/>
  <c r="C170" i="4"/>
  <c r="C142" i="4"/>
  <c r="E303" i="4"/>
  <c r="E275" i="4"/>
  <c r="E247" i="4"/>
  <c r="E219" i="4"/>
  <c r="E191" i="4"/>
  <c r="E163" i="4"/>
  <c r="E135" i="4"/>
  <c r="F295" i="4"/>
  <c r="T295" i="4" s="1"/>
  <c r="F267" i="4"/>
  <c r="T267" i="4" s="1"/>
  <c r="F239" i="4"/>
  <c r="F210" i="4"/>
  <c r="F182" i="4"/>
  <c r="F154" i="4"/>
  <c r="F126" i="4"/>
  <c r="H314" i="4"/>
  <c r="H286" i="4"/>
  <c r="H258" i="4"/>
  <c r="H230" i="4"/>
  <c r="C308" i="4"/>
  <c r="C280" i="4"/>
  <c r="C252" i="4"/>
  <c r="C224" i="4"/>
  <c r="C196" i="4"/>
  <c r="C168" i="4"/>
  <c r="C140" i="4"/>
  <c r="F209" i="4"/>
  <c r="F181" i="4"/>
  <c r="F153" i="4"/>
  <c r="F125" i="4"/>
  <c r="H313" i="4"/>
  <c r="H285" i="4"/>
  <c r="H257" i="4"/>
  <c r="H229" i="4"/>
  <c r="C303" i="4"/>
  <c r="D303" i="4" s="1"/>
  <c r="C275" i="4"/>
  <c r="D275" i="4" s="1"/>
  <c r="C247" i="4"/>
  <c r="C219" i="4"/>
  <c r="C191" i="4"/>
  <c r="C163" i="4"/>
  <c r="C135" i="4"/>
  <c r="E296" i="4"/>
  <c r="E268" i="4"/>
  <c r="E240" i="4"/>
  <c r="E212" i="4"/>
  <c r="E184" i="4"/>
  <c r="E156" i="4"/>
  <c r="E128" i="4"/>
  <c r="F288" i="4"/>
  <c r="F260" i="4"/>
  <c r="F232" i="4"/>
  <c r="F204" i="4"/>
  <c r="F176" i="4"/>
  <c r="F148" i="4"/>
  <c r="F120" i="4"/>
  <c r="H308" i="4"/>
  <c r="H280" i="4"/>
  <c r="H252" i="4"/>
  <c r="H224" i="4"/>
  <c r="H196" i="4"/>
  <c r="H168" i="4"/>
  <c r="H140" i="4"/>
  <c r="C302" i="4"/>
  <c r="C274" i="4"/>
  <c r="C246" i="4"/>
  <c r="C218" i="4"/>
  <c r="C190" i="4"/>
  <c r="C162" i="4"/>
  <c r="C134" i="4"/>
  <c r="E295" i="4"/>
  <c r="E267" i="4"/>
  <c r="E239" i="4"/>
  <c r="H195" i="4"/>
  <c r="H167" i="4"/>
  <c r="H139" i="4"/>
  <c r="E294" i="4"/>
  <c r="E266" i="4"/>
  <c r="E238" i="4"/>
  <c r="E210" i="4"/>
  <c r="E182" i="4"/>
  <c r="E154" i="4"/>
  <c r="E126" i="4"/>
  <c r="F314" i="4"/>
  <c r="F286" i="4"/>
  <c r="F258" i="4"/>
  <c r="F230" i="4"/>
  <c r="H194" i="4"/>
  <c r="H166" i="4"/>
  <c r="H138" i="4"/>
  <c r="C300" i="4"/>
  <c r="U300" i="4" s="1"/>
  <c r="C272" i="4"/>
  <c r="C244" i="4"/>
  <c r="C216" i="4"/>
  <c r="E209" i="4"/>
  <c r="E181" i="4"/>
  <c r="E153" i="4"/>
  <c r="E125" i="4"/>
  <c r="F313" i="4"/>
  <c r="F285" i="4"/>
  <c r="F257" i="4"/>
  <c r="F229" i="4"/>
  <c r="H193" i="4"/>
  <c r="H165" i="4"/>
  <c r="H137" i="4"/>
  <c r="C299" i="4"/>
  <c r="U299" i="4" s="1"/>
  <c r="C271" i="4"/>
  <c r="C243" i="4"/>
  <c r="E208" i="4"/>
  <c r="E180" i="4"/>
  <c r="E152" i="4"/>
  <c r="E124" i="4"/>
  <c r="F312" i="4"/>
  <c r="F284" i="4"/>
  <c r="C298" i="4"/>
  <c r="C270" i="4"/>
  <c r="C242" i="4"/>
  <c r="C214" i="4"/>
  <c r="C186" i="4"/>
  <c r="C158" i="4"/>
  <c r="C130" i="4"/>
  <c r="F311" i="4"/>
  <c r="F283" i="4"/>
  <c r="C297" i="4"/>
  <c r="C269" i="4"/>
  <c r="C241" i="4"/>
  <c r="C213" i="4"/>
  <c r="C185" i="4"/>
  <c r="C157" i="4"/>
  <c r="C129" i="4"/>
  <c r="F310" i="4"/>
  <c r="F282" i="4"/>
  <c r="C296" i="4"/>
  <c r="D296" i="4" s="1"/>
  <c r="C268" i="4"/>
  <c r="D268" i="4" s="1"/>
  <c r="E214" i="4"/>
  <c r="E186" i="4"/>
  <c r="E158" i="4"/>
  <c r="E130" i="4"/>
  <c r="D267" i="4"/>
  <c r="D295" i="4"/>
  <c r="D287" i="4"/>
  <c r="D266" i="4"/>
  <c r="D306" i="4"/>
  <c r="D307" i="4"/>
  <c r="D218" i="19"/>
  <c r="D162" i="19"/>
  <c r="D296" i="19"/>
  <c r="D274" i="19"/>
  <c r="D144" i="19"/>
  <c r="D189" i="19"/>
  <c r="D134" i="19"/>
  <c r="D299" i="19"/>
  <c r="U136" i="19"/>
  <c r="D158" i="19"/>
  <c r="D280" i="18"/>
  <c r="J240" i="18"/>
  <c r="D164" i="18"/>
  <c r="T256" i="18"/>
  <c r="D230" i="17"/>
  <c r="D275" i="17"/>
  <c r="D228" i="17"/>
  <c r="D288" i="17"/>
  <c r="D302" i="17"/>
  <c r="D269" i="17"/>
  <c r="D150" i="16"/>
  <c r="D229" i="16"/>
  <c r="D189" i="16"/>
  <c r="D286" i="15"/>
  <c r="D272" i="15"/>
  <c r="D247" i="15"/>
  <c r="D132" i="15"/>
  <c r="D206" i="15"/>
  <c r="D241" i="15"/>
  <c r="J198" i="15"/>
  <c r="T242" i="14"/>
  <c r="D118" i="14"/>
  <c r="D222" i="13"/>
  <c r="D231" i="13"/>
  <c r="D254" i="13"/>
  <c r="D150" i="13"/>
  <c r="D291" i="4"/>
  <c r="T236" i="19"/>
  <c r="U284" i="19"/>
  <c r="T191" i="13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E10" i="19"/>
  <c r="E9" i="19"/>
  <c r="I115" i="18"/>
  <c r="I114" i="18"/>
  <c r="I113" i="18"/>
  <c r="I112" i="18"/>
  <c r="I111" i="18"/>
  <c r="I110" i="18"/>
  <c r="I109" i="18"/>
  <c r="I108" i="18"/>
  <c r="I107" i="18"/>
  <c r="I106" i="18"/>
  <c r="I105" i="18"/>
  <c r="I104" i="18"/>
  <c r="I103" i="18"/>
  <c r="I102" i="18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64" i="18"/>
  <c r="I63" i="18"/>
  <c r="I62" i="18"/>
  <c r="I6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E10" i="18"/>
  <c r="E9" i="18"/>
  <c r="I115" i="17"/>
  <c r="I114" i="17"/>
  <c r="I113" i="17"/>
  <c r="I112" i="17"/>
  <c r="I111" i="17"/>
  <c r="I110" i="17"/>
  <c r="I109" i="17"/>
  <c r="I108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E10" i="17"/>
  <c r="E9" i="17"/>
  <c r="I115" i="16"/>
  <c r="I114" i="16"/>
  <c r="I113" i="16"/>
  <c r="I112" i="16"/>
  <c r="I111" i="16"/>
  <c r="I110" i="16"/>
  <c r="I109" i="16"/>
  <c r="I108" i="16"/>
  <c r="I107" i="16"/>
  <c r="I106" i="16"/>
  <c r="I105" i="16"/>
  <c r="I104" i="16"/>
  <c r="I103" i="16"/>
  <c r="I102" i="16"/>
  <c r="I101" i="16"/>
  <c r="I100" i="16"/>
  <c r="I99" i="16"/>
  <c r="I98" i="16"/>
  <c r="I97" i="16"/>
  <c r="I96" i="16"/>
  <c r="I95" i="16"/>
  <c r="I94" i="16"/>
  <c r="I93" i="16"/>
  <c r="I92" i="16"/>
  <c r="I91" i="16"/>
  <c r="I90" i="16"/>
  <c r="I89" i="16"/>
  <c r="I88" i="16"/>
  <c r="I87" i="16"/>
  <c r="I86" i="16"/>
  <c r="I85" i="16"/>
  <c r="I84" i="16"/>
  <c r="I83" i="16"/>
  <c r="I82" i="16"/>
  <c r="I81" i="16"/>
  <c r="I80" i="16"/>
  <c r="I79" i="16"/>
  <c r="I78" i="16"/>
  <c r="I77" i="16"/>
  <c r="I76" i="16"/>
  <c r="I75" i="16"/>
  <c r="I74" i="16"/>
  <c r="I73" i="16"/>
  <c r="I72" i="16"/>
  <c r="I71" i="16"/>
  <c r="I70" i="16"/>
  <c r="I69" i="16"/>
  <c r="I68" i="16"/>
  <c r="I67" i="16"/>
  <c r="I66" i="16"/>
  <c r="I65" i="16"/>
  <c r="I64" i="16"/>
  <c r="I63" i="16"/>
  <c r="I62" i="16"/>
  <c r="I61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E10" i="16"/>
  <c r="E9" i="16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I88" i="15"/>
  <c r="I87" i="15"/>
  <c r="I86" i="15"/>
  <c r="I85" i="15"/>
  <c r="I84" i="15"/>
  <c r="I83" i="15"/>
  <c r="I82" i="15"/>
  <c r="I81" i="15"/>
  <c r="I80" i="15"/>
  <c r="I79" i="15"/>
  <c r="I78" i="15"/>
  <c r="I77" i="15"/>
  <c r="I76" i="15"/>
  <c r="I75" i="15"/>
  <c r="I74" i="15"/>
  <c r="I73" i="15"/>
  <c r="I72" i="15"/>
  <c r="I71" i="15"/>
  <c r="I70" i="15"/>
  <c r="I69" i="15"/>
  <c r="I68" i="15"/>
  <c r="I67" i="15"/>
  <c r="I66" i="15"/>
  <c r="I65" i="15"/>
  <c r="I64" i="15"/>
  <c r="I63" i="15"/>
  <c r="I62" i="15"/>
  <c r="I61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E10" i="15"/>
  <c r="E9" i="15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86" i="14"/>
  <c r="I85" i="14"/>
  <c r="I84" i="14"/>
  <c r="I83" i="14"/>
  <c r="I82" i="14"/>
  <c r="I81" i="14"/>
  <c r="I80" i="14"/>
  <c r="I79" i="14"/>
  <c r="I78" i="14"/>
  <c r="I77" i="14"/>
  <c r="I76" i="14"/>
  <c r="I75" i="14"/>
  <c r="I74" i="14"/>
  <c r="I73" i="14"/>
  <c r="I72" i="14"/>
  <c r="I71" i="14"/>
  <c r="I70" i="14"/>
  <c r="I69" i="14"/>
  <c r="I68" i="14"/>
  <c r="I67" i="14"/>
  <c r="I66" i="14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E10" i="14"/>
  <c r="E9" i="14"/>
  <c r="I75" i="13"/>
  <c r="I74" i="13"/>
  <c r="I73" i="13"/>
  <c r="I72" i="13"/>
  <c r="I71" i="13"/>
  <c r="I70" i="13"/>
  <c r="I69" i="13"/>
  <c r="I68" i="13"/>
  <c r="I67" i="13"/>
  <c r="I66" i="13"/>
  <c r="I65" i="13"/>
  <c r="I64" i="13"/>
  <c r="I63" i="13"/>
  <c r="I62" i="13"/>
  <c r="I61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E10" i="13"/>
  <c r="E9" i="13"/>
  <c r="E12" i="19"/>
  <c r="H11" i="19"/>
  <c r="E12" i="18"/>
  <c r="H11" i="18"/>
  <c r="E12" i="17"/>
  <c r="H11" i="17"/>
  <c r="E12" i="16"/>
  <c r="H11" i="16"/>
  <c r="E12" i="15"/>
  <c r="H11" i="15"/>
  <c r="E12" i="14"/>
  <c r="H11" i="14"/>
  <c r="E12" i="13"/>
  <c r="H11" i="13"/>
  <c r="R113" i="12"/>
  <c r="R112" i="12"/>
  <c r="R111" i="12"/>
  <c r="R110" i="12"/>
  <c r="R109" i="12"/>
  <c r="R108" i="12"/>
  <c r="R107" i="12"/>
  <c r="R106" i="12"/>
  <c r="R105" i="12"/>
  <c r="R104" i="12"/>
  <c r="R103" i="12"/>
  <c r="R102" i="12"/>
  <c r="R101" i="12"/>
  <c r="R100" i="12"/>
  <c r="R99" i="12"/>
  <c r="R98" i="12"/>
  <c r="R97" i="12"/>
  <c r="R96" i="12"/>
  <c r="R95" i="12"/>
  <c r="R94" i="12"/>
  <c r="R93" i="12"/>
  <c r="R92" i="12"/>
  <c r="R91" i="12"/>
  <c r="R90" i="12"/>
  <c r="R89" i="12"/>
  <c r="R88" i="12"/>
  <c r="R87" i="12"/>
  <c r="R86" i="12"/>
  <c r="R85" i="12"/>
  <c r="R84" i="12"/>
  <c r="R83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60" i="12"/>
  <c r="R59" i="12"/>
  <c r="R58" i="12"/>
  <c r="R57" i="12"/>
  <c r="R56" i="12"/>
  <c r="R55" i="12"/>
  <c r="R54" i="12"/>
  <c r="R53" i="12"/>
  <c r="R52" i="12"/>
  <c r="R51" i="12"/>
  <c r="R50" i="12"/>
  <c r="R49" i="12"/>
  <c r="R48" i="12"/>
  <c r="R47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13" i="11"/>
  <c r="R112" i="11"/>
  <c r="R111" i="11"/>
  <c r="R110" i="11"/>
  <c r="R109" i="11"/>
  <c r="R108" i="11"/>
  <c r="R107" i="11"/>
  <c r="R106" i="11"/>
  <c r="R105" i="11"/>
  <c r="R104" i="11"/>
  <c r="R103" i="11"/>
  <c r="R102" i="11"/>
  <c r="R101" i="11"/>
  <c r="R100" i="11"/>
  <c r="R99" i="11"/>
  <c r="R98" i="11"/>
  <c r="R97" i="11"/>
  <c r="R96" i="11"/>
  <c r="R95" i="11"/>
  <c r="R94" i="11"/>
  <c r="R93" i="11"/>
  <c r="R92" i="11"/>
  <c r="R91" i="11"/>
  <c r="R90" i="11"/>
  <c r="R89" i="11"/>
  <c r="R88" i="11"/>
  <c r="R87" i="11"/>
  <c r="R86" i="11"/>
  <c r="R85" i="11"/>
  <c r="R84" i="11"/>
  <c r="R83" i="11"/>
  <c r="R82" i="11"/>
  <c r="R81" i="11"/>
  <c r="R80" i="11"/>
  <c r="R79" i="11"/>
  <c r="R78" i="11"/>
  <c r="R77" i="11"/>
  <c r="R76" i="11"/>
  <c r="R75" i="11"/>
  <c r="R74" i="11"/>
  <c r="R73" i="11"/>
  <c r="R72" i="11"/>
  <c r="R71" i="11"/>
  <c r="R70" i="11"/>
  <c r="R69" i="11"/>
  <c r="R68" i="11"/>
  <c r="R67" i="11"/>
  <c r="R66" i="11"/>
  <c r="R65" i="11"/>
  <c r="R64" i="11"/>
  <c r="R63" i="11"/>
  <c r="R62" i="11"/>
  <c r="R61" i="11"/>
  <c r="R60" i="11"/>
  <c r="R59" i="11"/>
  <c r="R58" i="11"/>
  <c r="R57" i="11"/>
  <c r="R56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13" i="10"/>
  <c r="R112" i="10"/>
  <c r="R111" i="10"/>
  <c r="R110" i="10"/>
  <c r="R109" i="10"/>
  <c r="R108" i="10"/>
  <c r="R107" i="10"/>
  <c r="R106" i="10"/>
  <c r="R105" i="10"/>
  <c r="R104" i="10"/>
  <c r="R103" i="10"/>
  <c r="R102" i="10"/>
  <c r="R101" i="10"/>
  <c r="R100" i="10"/>
  <c r="R99" i="10"/>
  <c r="R98" i="10"/>
  <c r="R97" i="10"/>
  <c r="R96" i="10"/>
  <c r="R95" i="10"/>
  <c r="R94" i="10"/>
  <c r="R93" i="10"/>
  <c r="R92" i="10"/>
  <c r="R91" i="10"/>
  <c r="R90" i="10"/>
  <c r="R89" i="10"/>
  <c r="R88" i="10"/>
  <c r="R87" i="10"/>
  <c r="R86" i="10"/>
  <c r="R85" i="10"/>
  <c r="R84" i="10"/>
  <c r="R83" i="10"/>
  <c r="R82" i="10"/>
  <c r="R81" i="10"/>
  <c r="R80" i="10"/>
  <c r="R79" i="10"/>
  <c r="R78" i="10"/>
  <c r="R77" i="10"/>
  <c r="R76" i="10"/>
  <c r="R75" i="10"/>
  <c r="R74" i="10"/>
  <c r="R73" i="10"/>
  <c r="R72" i="10"/>
  <c r="R71" i="10"/>
  <c r="R70" i="10"/>
  <c r="R69" i="10"/>
  <c r="R68" i="10"/>
  <c r="R67" i="10"/>
  <c r="R66" i="10"/>
  <c r="R65" i="10"/>
  <c r="R64" i="10"/>
  <c r="R63" i="10"/>
  <c r="R62" i="10"/>
  <c r="R61" i="10"/>
  <c r="R60" i="10"/>
  <c r="R59" i="10"/>
  <c r="R58" i="10"/>
  <c r="R57" i="10"/>
  <c r="R56" i="10"/>
  <c r="R55" i="10"/>
  <c r="R54" i="10"/>
  <c r="R53" i="10"/>
  <c r="R52" i="10"/>
  <c r="R51" i="10"/>
  <c r="R50" i="10"/>
  <c r="R49" i="10"/>
  <c r="R48" i="10"/>
  <c r="R47" i="10"/>
  <c r="R46" i="10"/>
  <c r="R45" i="10"/>
  <c r="R44" i="10"/>
  <c r="R43" i="10"/>
  <c r="R42" i="10"/>
  <c r="R41" i="10"/>
  <c r="R40" i="10"/>
  <c r="R39" i="10"/>
  <c r="R38" i="10"/>
  <c r="R37" i="10"/>
  <c r="R36" i="10"/>
  <c r="R35" i="10"/>
  <c r="R34" i="10"/>
  <c r="R33" i="10"/>
  <c r="R32" i="10"/>
  <c r="R31" i="10"/>
  <c r="R30" i="10"/>
  <c r="R29" i="10"/>
  <c r="R28" i="10"/>
  <c r="R27" i="10"/>
  <c r="R26" i="10"/>
  <c r="R25" i="10"/>
  <c r="R24" i="10"/>
  <c r="R23" i="10"/>
  <c r="R22" i="10"/>
  <c r="R21" i="10"/>
  <c r="R20" i="10"/>
  <c r="R19" i="10"/>
  <c r="R18" i="10"/>
  <c r="R17" i="10"/>
  <c r="R16" i="10"/>
  <c r="R15" i="10"/>
  <c r="R14" i="10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13" i="8"/>
  <c r="R112" i="8"/>
  <c r="R111" i="8"/>
  <c r="R110" i="8"/>
  <c r="R109" i="8"/>
  <c r="R108" i="8"/>
  <c r="R107" i="8"/>
  <c r="R106" i="8"/>
  <c r="R105" i="8"/>
  <c r="R104" i="8"/>
  <c r="R103" i="8"/>
  <c r="R102" i="8"/>
  <c r="R101" i="8"/>
  <c r="R100" i="8"/>
  <c r="R99" i="8"/>
  <c r="R98" i="8"/>
  <c r="R97" i="8"/>
  <c r="R96" i="8"/>
  <c r="R95" i="8"/>
  <c r="R94" i="8"/>
  <c r="R93" i="8"/>
  <c r="R92" i="8"/>
  <c r="R91" i="8"/>
  <c r="R90" i="8"/>
  <c r="R89" i="8"/>
  <c r="R88" i="8"/>
  <c r="R87" i="8"/>
  <c r="R86" i="8"/>
  <c r="R85" i="8"/>
  <c r="R84" i="8"/>
  <c r="R83" i="8"/>
  <c r="R82" i="8"/>
  <c r="R81" i="8"/>
  <c r="R80" i="8"/>
  <c r="R79" i="8"/>
  <c r="R78" i="8"/>
  <c r="R77" i="8"/>
  <c r="R76" i="8"/>
  <c r="R75" i="8"/>
  <c r="R74" i="8"/>
  <c r="R73" i="8"/>
  <c r="R72" i="8"/>
  <c r="R71" i="8"/>
  <c r="R70" i="8"/>
  <c r="R69" i="8"/>
  <c r="R68" i="8"/>
  <c r="R67" i="8"/>
  <c r="R66" i="8"/>
  <c r="R65" i="8"/>
  <c r="R64" i="8"/>
  <c r="R63" i="8"/>
  <c r="R62" i="8"/>
  <c r="R61" i="8"/>
  <c r="R60" i="8"/>
  <c r="R59" i="8"/>
  <c r="R58" i="8"/>
  <c r="R57" i="8"/>
  <c r="R56" i="8"/>
  <c r="R55" i="8"/>
  <c r="R54" i="8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R18" i="8"/>
  <c r="R17" i="8"/>
  <c r="R16" i="8"/>
  <c r="R15" i="8"/>
  <c r="R14" i="8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91" i="7"/>
  <c r="R90" i="7"/>
  <c r="R89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13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T141" i="14" l="1"/>
  <c r="J274" i="15"/>
  <c r="J222" i="15"/>
  <c r="J213" i="15"/>
  <c r="T157" i="18"/>
  <c r="J285" i="19"/>
  <c r="G10" i="20"/>
  <c r="H10" i="20" s="1"/>
  <c r="G5" i="20"/>
  <c r="I5" i="20" s="1"/>
  <c r="G4" i="20"/>
  <c r="I4" i="20" s="1"/>
  <c r="G6" i="20"/>
  <c r="I6" i="20" s="1"/>
  <c r="G7" i="20"/>
  <c r="H7" i="20" s="1"/>
  <c r="G9" i="20"/>
  <c r="I9" i="20" s="1"/>
  <c r="I10" i="20"/>
  <c r="I7" i="20"/>
  <c r="H6" i="20"/>
  <c r="H4" i="20"/>
  <c r="S285" i="19"/>
  <c r="O229" i="19"/>
  <c r="M249" i="19"/>
  <c r="J267" i="19"/>
  <c r="J210" i="19"/>
  <c r="U119" i="19"/>
  <c r="U267" i="19"/>
  <c r="J298" i="19"/>
  <c r="N298" i="19" s="1"/>
  <c r="U220" i="19"/>
  <c r="J238" i="19"/>
  <c r="P238" i="19" s="1"/>
  <c r="L240" i="18"/>
  <c r="U157" i="18"/>
  <c r="U298" i="17"/>
  <c r="T285" i="16"/>
  <c r="J194" i="16"/>
  <c r="T194" i="16"/>
  <c r="L222" i="15"/>
  <c r="J264" i="15"/>
  <c r="L264" i="15" s="1"/>
  <c r="T177" i="15"/>
  <c r="K198" i="15"/>
  <c r="U177" i="15"/>
  <c r="U182" i="14"/>
  <c r="U239" i="14"/>
  <c r="T131" i="14"/>
  <c r="U219" i="14"/>
  <c r="J226" i="14"/>
  <c r="Q226" i="14" s="1"/>
  <c r="J290" i="13"/>
  <c r="J313" i="13"/>
  <c r="K313" i="13" s="1"/>
  <c r="T202" i="13"/>
  <c r="J289" i="4"/>
  <c r="M289" i="4" s="1"/>
  <c r="G8" i="20"/>
  <c r="G3" i="20"/>
  <c r="T280" i="18"/>
  <c r="J313" i="18"/>
  <c r="P313" i="18" s="1"/>
  <c r="J259" i="18"/>
  <c r="P259" i="18" s="1"/>
  <c r="J291" i="16"/>
  <c r="L291" i="16" s="1"/>
  <c r="J285" i="15"/>
  <c r="O285" i="15" s="1"/>
  <c r="J232" i="14"/>
  <c r="J188" i="13"/>
  <c r="T188" i="13"/>
  <c r="J243" i="15"/>
  <c r="J273" i="15"/>
  <c r="J221" i="16"/>
  <c r="J295" i="16"/>
  <c r="J199" i="19"/>
  <c r="J236" i="19"/>
  <c r="J228" i="19"/>
  <c r="S228" i="19" s="1"/>
  <c r="J291" i="19"/>
  <c r="P291" i="19" s="1"/>
  <c r="J286" i="19"/>
  <c r="J284" i="19"/>
  <c r="L284" i="19" s="1"/>
  <c r="J274" i="19"/>
  <c r="M274" i="19" s="1"/>
  <c r="J252" i="19"/>
  <c r="O252" i="19" s="1"/>
  <c r="J241" i="18"/>
  <c r="S241" i="18" s="1"/>
  <c r="J297" i="18"/>
  <c r="P297" i="18" s="1"/>
  <c r="J220" i="17"/>
  <c r="P220" i="17" s="1"/>
  <c r="J233" i="17"/>
  <c r="U187" i="17"/>
  <c r="U189" i="17"/>
  <c r="J119" i="17"/>
  <c r="J263" i="17"/>
  <c r="J257" i="17"/>
  <c r="U285" i="16"/>
  <c r="T282" i="15"/>
  <c r="T203" i="15"/>
  <c r="U306" i="15"/>
  <c r="J283" i="14"/>
  <c r="P283" i="14" s="1"/>
  <c r="J266" i="14"/>
  <c r="S266" i="14" s="1"/>
  <c r="J286" i="14"/>
  <c r="J244" i="14"/>
  <c r="J295" i="14"/>
  <c r="J258" i="14"/>
  <c r="Q258" i="14" s="1"/>
  <c r="U156" i="14"/>
  <c r="T175" i="14"/>
  <c r="U202" i="13"/>
  <c r="J232" i="13"/>
  <c r="S232" i="13" s="1"/>
  <c r="J229" i="13"/>
  <c r="O229" i="13" s="1"/>
  <c r="J253" i="13"/>
  <c r="O253" i="13" s="1"/>
  <c r="J118" i="13"/>
  <c r="O118" i="13" s="1"/>
  <c r="U191" i="13"/>
  <c r="D262" i="19"/>
  <c r="U310" i="19"/>
  <c r="T290" i="19"/>
  <c r="J183" i="18"/>
  <c r="J269" i="18"/>
  <c r="S269" i="18" s="1"/>
  <c r="J231" i="18"/>
  <c r="J303" i="18"/>
  <c r="J305" i="18"/>
  <c r="J189" i="18"/>
  <c r="U149" i="18"/>
  <c r="U177" i="18"/>
  <c r="J116" i="17"/>
  <c r="J144" i="17"/>
  <c r="J201" i="17"/>
  <c r="J147" i="17"/>
  <c r="J238" i="17"/>
  <c r="P238" i="17" s="1"/>
  <c r="J209" i="16"/>
  <c r="P209" i="16" s="1"/>
  <c r="J136" i="15"/>
  <c r="T226" i="14"/>
  <c r="T282" i="18"/>
  <c r="T298" i="18"/>
  <c r="U255" i="18"/>
  <c r="J139" i="17"/>
  <c r="J303" i="17"/>
  <c r="J286" i="17"/>
  <c r="J158" i="17"/>
  <c r="J270" i="17"/>
  <c r="J284" i="17"/>
  <c r="S284" i="17" s="1"/>
  <c r="J175" i="17"/>
  <c r="J209" i="17"/>
  <c r="J267" i="17"/>
  <c r="K267" i="17" s="1"/>
  <c r="J241" i="16"/>
  <c r="J269" i="16"/>
  <c r="S269" i="16" s="1"/>
  <c r="J195" i="16"/>
  <c r="J234" i="16"/>
  <c r="J184" i="16"/>
  <c r="J193" i="16"/>
  <c r="J197" i="15"/>
  <c r="Q197" i="15" s="1"/>
  <c r="J150" i="14"/>
  <c r="T135" i="14"/>
  <c r="U135" i="14"/>
  <c r="T218" i="14"/>
  <c r="T271" i="14"/>
  <c r="U217" i="14"/>
  <c r="T220" i="19"/>
  <c r="T119" i="19"/>
  <c r="U262" i="19"/>
  <c r="U254" i="18"/>
  <c r="U234" i="17"/>
  <c r="T215" i="17"/>
  <c r="T280" i="16"/>
  <c r="J229" i="16"/>
  <c r="J308" i="16"/>
  <c r="T164" i="16"/>
  <c r="J299" i="16"/>
  <c r="J281" i="16"/>
  <c r="J141" i="16"/>
  <c r="L141" i="16" s="1"/>
  <c r="J271" i="16"/>
  <c r="U259" i="16"/>
  <c r="J250" i="16"/>
  <c r="J204" i="16"/>
  <c r="K204" i="16" s="1"/>
  <c r="J220" i="16"/>
  <c r="J240" i="16"/>
  <c r="J137" i="16"/>
  <c r="J216" i="15"/>
  <c r="J131" i="15"/>
  <c r="T162" i="15"/>
  <c r="J140" i="15"/>
  <c r="J127" i="14"/>
  <c r="T304" i="14"/>
  <c r="U141" i="14"/>
  <c r="T155" i="14"/>
  <c r="J126" i="14"/>
  <c r="T156" i="14"/>
  <c r="J201" i="14"/>
  <c r="U158" i="13"/>
  <c r="J164" i="13"/>
  <c r="O164" i="13" s="1"/>
  <c r="T308" i="19"/>
  <c r="T253" i="19"/>
  <c r="U260" i="19"/>
  <c r="T132" i="18"/>
  <c r="T199" i="17"/>
  <c r="U253" i="17"/>
  <c r="T244" i="17"/>
  <c r="T233" i="17"/>
  <c r="T242" i="17"/>
  <c r="U129" i="17"/>
  <c r="U135" i="16"/>
  <c r="J168" i="15"/>
  <c r="J142" i="15"/>
  <c r="J158" i="15"/>
  <c r="J148" i="15"/>
  <c r="J225" i="15"/>
  <c r="J271" i="15"/>
  <c r="J141" i="15"/>
  <c r="T163" i="15"/>
  <c r="J132" i="15"/>
  <c r="S132" i="15" s="1"/>
  <c r="J309" i="15"/>
  <c r="J269" i="15"/>
  <c r="J218" i="15"/>
  <c r="D298" i="14"/>
  <c r="U276" i="14"/>
  <c r="J202" i="14"/>
  <c r="J168" i="14"/>
  <c r="M168" i="14" s="1"/>
  <c r="J260" i="14"/>
  <c r="Q260" i="14" s="1"/>
  <c r="J216" i="14"/>
  <c r="S216" i="14" s="1"/>
  <c r="J146" i="14"/>
  <c r="T209" i="19"/>
  <c r="U151" i="19"/>
  <c r="U143" i="19"/>
  <c r="U253" i="19"/>
  <c r="T126" i="19"/>
  <c r="J162" i="19"/>
  <c r="T116" i="18"/>
  <c r="U148" i="18"/>
  <c r="U256" i="18"/>
  <c r="T313" i="18"/>
  <c r="U125" i="18"/>
  <c r="U298" i="18"/>
  <c r="U313" i="18"/>
  <c r="T209" i="18"/>
  <c r="U121" i="18"/>
  <c r="U117" i="17"/>
  <c r="U241" i="17"/>
  <c r="T117" i="17"/>
  <c r="U233" i="17"/>
  <c r="T116" i="16"/>
  <c r="D250" i="16"/>
  <c r="T299" i="16"/>
  <c r="T315" i="16"/>
  <c r="T272" i="16"/>
  <c r="U127" i="16"/>
  <c r="T250" i="15"/>
  <c r="T295" i="15"/>
  <c r="T238" i="15"/>
  <c r="U250" i="15"/>
  <c r="T190" i="15"/>
  <c r="J247" i="14"/>
  <c r="J224" i="14"/>
  <c r="T126" i="14"/>
  <c r="J156" i="14"/>
  <c r="T235" i="14"/>
  <c r="J274" i="14"/>
  <c r="J160" i="14"/>
  <c r="J288" i="14"/>
  <c r="U202" i="14"/>
  <c r="D216" i="14"/>
  <c r="J212" i="14"/>
  <c r="J206" i="14"/>
  <c r="J170" i="14"/>
  <c r="U228" i="14"/>
  <c r="U274" i="14"/>
  <c r="J125" i="14"/>
  <c r="J254" i="14"/>
  <c r="U188" i="14"/>
  <c r="U116" i="13"/>
  <c r="T135" i="13"/>
  <c r="J116" i="13"/>
  <c r="L116" i="13" s="1"/>
  <c r="J135" i="13"/>
  <c r="U230" i="13"/>
  <c r="U302" i="13"/>
  <c r="J200" i="13"/>
  <c r="U305" i="13"/>
  <c r="U288" i="19"/>
  <c r="U203" i="19"/>
  <c r="T166" i="19"/>
  <c r="J203" i="19"/>
  <c r="T198" i="19"/>
  <c r="T291" i="19"/>
  <c r="T288" i="19"/>
  <c r="U126" i="19"/>
  <c r="T267" i="19"/>
  <c r="U122" i="19"/>
  <c r="T301" i="19"/>
  <c r="T151" i="19"/>
  <c r="U142" i="19"/>
  <c r="U170" i="19"/>
  <c r="D311" i="19"/>
  <c r="J159" i="19"/>
  <c r="T203" i="19"/>
  <c r="U206" i="19"/>
  <c r="J146" i="19"/>
  <c r="T122" i="19"/>
  <c r="U198" i="19"/>
  <c r="U240" i="18"/>
  <c r="T238" i="18"/>
  <c r="T252" i="18"/>
  <c r="T253" i="18"/>
  <c r="T254" i="18"/>
  <c r="T156" i="18"/>
  <c r="T294" i="18"/>
  <c r="U209" i="18"/>
  <c r="U252" i="18"/>
  <c r="J162" i="18"/>
  <c r="J121" i="18"/>
  <c r="U262" i="18"/>
  <c r="U294" i="18"/>
  <c r="T117" i="18"/>
  <c r="T186" i="18"/>
  <c r="J165" i="18"/>
  <c r="T240" i="18"/>
  <c r="U310" i="18"/>
  <c r="J147" i="18"/>
  <c r="U274" i="18"/>
  <c r="J128" i="17"/>
  <c r="U143" i="17"/>
  <c r="U153" i="17"/>
  <c r="T214" i="17"/>
  <c r="T189" i="17"/>
  <c r="T187" i="17"/>
  <c r="T234" i="17"/>
  <c r="U134" i="16"/>
  <c r="U176" i="16"/>
  <c r="T295" i="16"/>
  <c r="U220" i="16"/>
  <c r="U282" i="16"/>
  <c r="T120" i="16"/>
  <c r="T212" i="16"/>
  <c r="T176" i="16"/>
  <c r="U148" i="16"/>
  <c r="U151" i="15"/>
  <c r="U162" i="15"/>
  <c r="T262" i="15"/>
  <c r="U179" i="15"/>
  <c r="T263" i="15"/>
  <c r="U263" i="15"/>
  <c r="U133" i="15"/>
  <c r="U313" i="15"/>
  <c r="U262" i="15"/>
  <c r="U163" i="15"/>
  <c r="T302" i="14"/>
  <c r="T281" i="14"/>
  <c r="U197" i="14"/>
  <c r="U139" i="14"/>
  <c r="U168" i="14"/>
  <c r="U304" i="14"/>
  <c r="T199" i="14"/>
  <c r="U216" i="14"/>
  <c r="U302" i="14"/>
  <c r="T182" i="14"/>
  <c r="T239" i="14"/>
  <c r="T240" i="14"/>
  <c r="T158" i="13"/>
  <c r="J306" i="13"/>
  <c r="J304" i="13"/>
  <c r="U214" i="13"/>
  <c r="U145" i="13"/>
  <c r="J143" i="13"/>
  <c r="J190" i="13"/>
  <c r="P190" i="13" s="1"/>
  <c r="T116" i="13"/>
  <c r="J145" i="13"/>
  <c r="T174" i="13"/>
  <c r="J186" i="13"/>
  <c r="J214" i="13"/>
  <c r="J192" i="13"/>
  <c r="U244" i="13"/>
  <c r="T186" i="13"/>
  <c r="J173" i="13"/>
  <c r="J163" i="13"/>
  <c r="J244" i="13"/>
  <c r="J256" i="13"/>
  <c r="J150" i="13"/>
  <c r="U215" i="13"/>
  <c r="T218" i="13"/>
  <c r="T215" i="13"/>
  <c r="T246" i="13"/>
  <c r="J218" i="13"/>
  <c r="U246" i="13"/>
  <c r="J257" i="13"/>
  <c r="T214" i="13"/>
  <c r="J255" i="19"/>
  <c r="J126" i="19"/>
  <c r="J149" i="19"/>
  <c r="J140" i="19"/>
  <c r="J121" i="19"/>
  <c r="N121" i="19" s="1"/>
  <c r="J244" i="19"/>
  <c r="U127" i="19"/>
  <c r="J212" i="19"/>
  <c r="U195" i="19"/>
  <c r="J205" i="19"/>
  <c r="M205" i="19" s="1"/>
  <c r="T238" i="19"/>
  <c r="U226" i="19"/>
  <c r="U286" i="19"/>
  <c r="J169" i="19"/>
  <c r="U291" i="19"/>
  <c r="T175" i="19"/>
  <c r="T249" i="19"/>
  <c r="J257" i="19"/>
  <c r="J133" i="19"/>
  <c r="U295" i="19"/>
  <c r="U282" i="19"/>
  <c r="T155" i="18"/>
  <c r="T207" i="18"/>
  <c r="J153" i="18"/>
  <c r="T125" i="18"/>
  <c r="J156" i="18"/>
  <c r="U153" i="18"/>
  <c r="U198" i="18"/>
  <c r="J212" i="18"/>
  <c r="J193" i="18"/>
  <c r="J194" i="18"/>
  <c r="J146" i="18"/>
  <c r="U176" i="18"/>
  <c r="U267" i="18"/>
  <c r="U268" i="18"/>
  <c r="U291" i="17"/>
  <c r="T149" i="17"/>
  <c r="J161" i="17"/>
  <c r="T116" i="17"/>
  <c r="U257" i="17"/>
  <c r="U224" i="17"/>
  <c r="J117" i="17"/>
  <c r="J128" i="16"/>
  <c r="U292" i="16"/>
  <c r="T192" i="16"/>
  <c r="U194" i="16"/>
  <c r="T238" i="16"/>
  <c r="U125" i="16"/>
  <c r="T125" i="16"/>
  <c r="U193" i="16"/>
  <c r="U164" i="16"/>
  <c r="U238" i="16"/>
  <c r="U192" i="16"/>
  <c r="U184" i="16"/>
  <c r="T148" i="16"/>
  <c r="T236" i="16"/>
  <c r="U257" i="16"/>
  <c r="T152" i="15"/>
  <c r="T254" i="15"/>
  <c r="T149" i="15"/>
  <c r="U149" i="15"/>
  <c r="T128" i="15"/>
  <c r="U192" i="15"/>
  <c r="T264" i="15"/>
  <c r="U282" i="15"/>
  <c r="U264" i="15"/>
  <c r="T148" i="15"/>
  <c r="U271" i="14"/>
  <c r="U160" i="14"/>
  <c r="U264" i="14"/>
  <c r="U241" i="14"/>
  <c r="U147" i="14"/>
  <c r="U210" i="14"/>
  <c r="T268" i="14"/>
  <c r="U296" i="14"/>
  <c r="T191" i="14"/>
  <c r="T178" i="14"/>
  <c r="U256" i="14"/>
  <c r="U218" i="14"/>
  <c r="T189" i="14"/>
  <c r="T254" i="14"/>
  <c r="U242" i="14"/>
  <c r="U312" i="14"/>
  <c r="U228" i="13"/>
  <c r="U144" i="13"/>
  <c r="U260" i="13"/>
  <c r="U218" i="13"/>
  <c r="U282" i="13"/>
  <c r="T272" i="13"/>
  <c r="U253" i="13"/>
  <c r="T284" i="13"/>
  <c r="U303" i="13"/>
  <c r="U242" i="13"/>
  <c r="T144" i="13"/>
  <c r="T303" i="13"/>
  <c r="U243" i="13"/>
  <c r="U190" i="13"/>
  <c r="T276" i="4"/>
  <c r="T284" i="18"/>
  <c r="J132" i="18"/>
  <c r="J155" i="18"/>
  <c r="J184" i="18"/>
  <c r="U289" i="18"/>
  <c r="J222" i="18"/>
  <c r="Q222" i="18" s="1"/>
  <c r="J213" i="18"/>
  <c r="T198" i="18"/>
  <c r="U207" i="18"/>
  <c r="U233" i="18"/>
  <c r="J180" i="18"/>
  <c r="T311" i="18"/>
  <c r="T153" i="18"/>
  <c r="U193" i="18"/>
  <c r="J156" i="17"/>
  <c r="T170" i="17"/>
  <c r="J174" i="17"/>
  <c r="T237" i="17"/>
  <c r="D129" i="17"/>
  <c r="U173" i="17"/>
  <c r="J132" i="17"/>
  <c r="J163" i="17"/>
  <c r="T222" i="17"/>
  <c r="J160" i="17"/>
  <c r="T241" i="17"/>
  <c r="T157" i="17"/>
  <c r="J186" i="17"/>
  <c r="T260" i="17"/>
  <c r="T134" i="17"/>
  <c r="U157" i="17"/>
  <c r="U161" i="17"/>
  <c r="T158" i="17"/>
  <c r="J207" i="17"/>
  <c r="J157" i="17"/>
  <c r="U134" i="17"/>
  <c r="U148" i="17"/>
  <c r="T173" i="17"/>
  <c r="T129" i="17"/>
  <c r="J140" i="17"/>
  <c r="T291" i="17"/>
  <c r="T201" i="17"/>
  <c r="U300" i="17"/>
  <c r="J176" i="17"/>
  <c r="U267" i="16"/>
  <c r="U138" i="16"/>
  <c r="U287" i="16"/>
  <c r="T138" i="16"/>
  <c r="J148" i="16"/>
  <c r="U250" i="16"/>
  <c r="U299" i="16"/>
  <c r="U201" i="16"/>
  <c r="T306" i="16"/>
  <c r="T281" i="16"/>
  <c r="D243" i="16"/>
  <c r="T180" i="16"/>
  <c r="U180" i="16"/>
  <c r="J131" i="16"/>
  <c r="T201" i="16"/>
  <c r="D127" i="16"/>
  <c r="J147" i="16"/>
  <c r="P147" i="16" s="1"/>
  <c r="U227" i="15"/>
  <c r="U215" i="15"/>
  <c r="J129" i="15"/>
  <c r="U195" i="15"/>
  <c r="T212" i="15"/>
  <c r="U134" i="15"/>
  <c r="U123" i="15"/>
  <c r="U249" i="15"/>
  <c r="U144" i="15"/>
  <c r="T145" i="15"/>
  <c r="U154" i="15"/>
  <c r="U136" i="15"/>
  <c r="T167" i="15"/>
  <c r="U237" i="15"/>
  <c r="T246" i="15"/>
  <c r="U205" i="15"/>
  <c r="T249" i="15"/>
  <c r="U128" i="15"/>
  <c r="U308" i="15"/>
  <c r="T133" i="15"/>
  <c r="U155" i="15"/>
  <c r="T270" i="15"/>
  <c r="T154" i="14"/>
  <c r="D240" i="14"/>
  <c r="U154" i="14"/>
  <c r="U206" i="14"/>
  <c r="T181" i="14"/>
  <c r="T295" i="14"/>
  <c r="T312" i="14"/>
  <c r="U310" i="14"/>
  <c r="T276" i="14"/>
  <c r="U295" i="14"/>
  <c r="U226" i="14"/>
  <c r="T227" i="14"/>
  <c r="T280" i="14"/>
  <c r="T282" i="14"/>
  <c r="T274" i="14"/>
  <c r="T224" i="14"/>
  <c r="U282" i="14"/>
  <c r="U182" i="13"/>
  <c r="T244" i="13"/>
  <c r="T117" i="13"/>
  <c r="T290" i="13"/>
  <c r="T230" i="13"/>
  <c r="U265" i="13"/>
  <c r="T285" i="13"/>
  <c r="U304" i="13"/>
  <c r="T300" i="13"/>
  <c r="T208" i="13"/>
  <c r="U188" i="13"/>
  <c r="U125" i="13"/>
  <c r="T145" i="13"/>
  <c r="D244" i="13"/>
  <c r="T190" i="13"/>
  <c r="T125" i="13"/>
  <c r="T235" i="13"/>
  <c r="U181" i="13"/>
  <c r="T136" i="13"/>
  <c r="U241" i="13"/>
  <c r="U135" i="13"/>
  <c r="U257" i="13"/>
  <c r="T206" i="19"/>
  <c r="T237" i="19"/>
  <c r="J294" i="19"/>
  <c r="U149" i="19"/>
  <c r="J178" i="19"/>
  <c r="T154" i="19"/>
  <c r="T273" i="19"/>
  <c r="U263" i="19"/>
  <c r="T304" i="19"/>
  <c r="T239" i="19"/>
  <c r="U265" i="19"/>
  <c r="U304" i="19"/>
  <c r="U278" i="19"/>
  <c r="J295" i="19"/>
  <c r="J206" i="19"/>
  <c r="U237" i="19"/>
  <c r="T155" i="19"/>
  <c r="U227" i="19"/>
  <c r="T294" i="19"/>
  <c r="J211" i="19"/>
  <c r="T263" i="19"/>
  <c r="T178" i="19"/>
  <c r="J239" i="19"/>
  <c r="T168" i="19"/>
  <c r="U178" i="19"/>
  <c r="U155" i="19"/>
  <c r="U249" i="19"/>
  <c r="J176" i="19"/>
  <c r="T295" i="19"/>
  <c r="T229" i="18"/>
  <c r="U242" i="18"/>
  <c r="U270" i="18"/>
  <c r="U229" i="18"/>
  <c r="U127" i="18"/>
  <c r="J167" i="18"/>
  <c r="J283" i="18"/>
  <c r="U302" i="18"/>
  <c r="J120" i="18"/>
  <c r="U159" i="18"/>
  <c r="T126" i="18"/>
  <c r="J129" i="18"/>
  <c r="U126" i="18"/>
  <c r="U171" i="18"/>
  <c r="T246" i="18"/>
  <c r="J185" i="18"/>
  <c r="T301" i="18"/>
  <c r="U116" i="18"/>
  <c r="J174" i="18"/>
  <c r="J260" i="18"/>
  <c r="U283" i="18"/>
  <c r="T309" i="18"/>
  <c r="T139" i="18"/>
  <c r="U234" i="18"/>
  <c r="T248" i="18"/>
  <c r="U311" i="18"/>
  <c r="U264" i="18"/>
  <c r="T129" i="18"/>
  <c r="U301" i="18"/>
  <c r="J281" i="18"/>
  <c r="T143" i="18"/>
  <c r="U117" i="18"/>
  <c r="D228" i="18"/>
  <c r="T149" i="18"/>
  <c r="J280" i="18"/>
  <c r="U223" i="18"/>
  <c r="T128" i="18"/>
  <c r="T169" i="18"/>
  <c r="T302" i="18"/>
  <c r="T223" i="18"/>
  <c r="U314" i="18"/>
  <c r="T153" i="17"/>
  <c r="T143" i="17"/>
  <c r="T267" i="17"/>
  <c r="U185" i="17"/>
  <c r="J143" i="17"/>
  <c r="J124" i="17"/>
  <c r="U152" i="17"/>
  <c r="J152" i="17"/>
  <c r="T145" i="17"/>
  <c r="T190" i="17"/>
  <c r="J205" i="17"/>
  <c r="J131" i="17"/>
  <c r="U154" i="17"/>
  <c r="T245" i="17"/>
  <c r="U162" i="17"/>
  <c r="T181" i="17"/>
  <c r="J185" i="17"/>
  <c r="U133" i="17"/>
  <c r="T239" i="17"/>
  <c r="U132" i="17"/>
  <c r="T148" i="17"/>
  <c r="J183" i="17"/>
  <c r="T253" i="17"/>
  <c r="U140" i="17"/>
  <c r="T235" i="17"/>
  <c r="T127" i="17"/>
  <c r="D243" i="17"/>
  <c r="U196" i="17"/>
  <c r="J250" i="17"/>
  <c r="U163" i="16"/>
  <c r="U233" i="16"/>
  <c r="T189" i="16"/>
  <c r="U264" i="16"/>
  <c r="J142" i="16"/>
  <c r="U239" i="16"/>
  <c r="T166" i="16"/>
  <c r="J123" i="16"/>
  <c r="T133" i="16"/>
  <c r="U227" i="16"/>
  <c r="T154" i="16"/>
  <c r="U119" i="16"/>
  <c r="T198" i="16"/>
  <c r="T119" i="16"/>
  <c r="T147" i="16"/>
  <c r="U136" i="16"/>
  <c r="J189" i="16"/>
  <c r="J158" i="16"/>
  <c r="U255" i="16"/>
  <c r="J203" i="16"/>
  <c r="T208" i="16"/>
  <c r="U231" i="16"/>
  <c r="U181" i="16"/>
  <c r="J119" i="16"/>
  <c r="J264" i="16"/>
  <c r="U293" i="16"/>
  <c r="U307" i="16"/>
  <c r="J257" i="16"/>
  <c r="U147" i="16"/>
  <c r="J175" i="16"/>
  <c r="D278" i="16"/>
  <c r="T200" i="16"/>
  <c r="T136" i="16"/>
  <c r="U200" i="16"/>
  <c r="T307" i="16"/>
  <c r="U124" i="16"/>
  <c r="J259" i="16"/>
  <c r="O259" i="16" s="1"/>
  <c r="U244" i="16"/>
  <c r="U119" i="15"/>
  <c r="T248" i="15"/>
  <c r="J288" i="15"/>
  <c r="T306" i="15"/>
  <c r="J128" i="15"/>
  <c r="U207" i="15"/>
  <c r="T301" i="15"/>
  <c r="U164" i="15"/>
  <c r="T126" i="15"/>
  <c r="J235" i="15"/>
  <c r="U279" i="15"/>
  <c r="U273" i="15"/>
  <c r="J145" i="15"/>
  <c r="U307" i="15"/>
  <c r="U126" i="15"/>
  <c r="J255" i="15"/>
  <c r="T279" i="15"/>
  <c r="U248" i="15"/>
  <c r="U283" i="15"/>
  <c r="J306" i="15"/>
  <c r="T313" i="15"/>
  <c r="D155" i="15"/>
  <c r="T164" i="15"/>
  <c r="U257" i="15"/>
  <c r="J279" i="15"/>
  <c r="U203" i="15"/>
  <c r="J126" i="15"/>
  <c r="U194" i="15"/>
  <c r="J143" i="15"/>
  <c r="T268" i="15"/>
  <c r="T192" i="15"/>
  <c r="T291" i="15"/>
  <c r="T257" i="15"/>
  <c r="J257" i="15"/>
  <c r="T119" i="15"/>
  <c r="T299" i="15"/>
  <c r="U201" i="15"/>
  <c r="U244" i="14"/>
  <c r="J197" i="14"/>
  <c r="J149" i="14"/>
  <c r="T184" i="14"/>
  <c r="U263" i="14"/>
  <c r="U121" i="14"/>
  <c r="J207" i="14"/>
  <c r="T151" i="14"/>
  <c r="T136" i="14"/>
  <c r="U190" i="14"/>
  <c r="J282" i="14"/>
  <c r="J134" i="14"/>
  <c r="D228" i="14"/>
  <c r="J190" i="14"/>
  <c r="T207" i="14"/>
  <c r="U172" i="14"/>
  <c r="D293" i="14"/>
  <c r="J132" i="14"/>
  <c r="U227" i="14"/>
  <c r="T255" i="14"/>
  <c r="J189" i="14"/>
  <c r="N189" i="14" s="1"/>
  <c r="T137" i="14"/>
  <c r="J136" i="14"/>
  <c r="J300" i="14"/>
  <c r="U300" i="14"/>
  <c r="T244" i="14"/>
  <c r="T296" i="14"/>
  <c r="J217" i="14"/>
  <c r="L217" i="14" s="1"/>
  <c r="U220" i="14"/>
  <c r="U184" i="14"/>
  <c r="U294" i="14"/>
  <c r="T310" i="14"/>
  <c r="U163" i="14"/>
  <c r="U211" i="14"/>
  <c r="T164" i="14"/>
  <c r="T246" i="14"/>
  <c r="J187" i="14"/>
  <c r="T300" i="14"/>
  <c r="J240" i="14"/>
  <c r="U205" i="14"/>
  <c r="T215" i="14"/>
  <c r="U215" i="14"/>
  <c r="U268" i="14"/>
  <c r="T237" i="14"/>
  <c r="U254" i="14"/>
  <c r="U128" i="14"/>
  <c r="U191" i="14"/>
  <c r="D281" i="13"/>
  <c r="U153" i="13"/>
  <c r="U271" i="13"/>
  <c r="J270" i="13"/>
  <c r="J136" i="13"/>
  <c r="T223" i="13"/>
  <c r="T293" i="13"/>
  <c r="U134" i="13"/>
  <c r="J134" i="13"/>
  <c r="U275" i="13"/>
  <c r="T301" i="13"/>
  <c r="U300" i="13"/>
  <c r="U272" i="13"/>
  <c r="U235" i="13"/>
  <c r="U151" i="13"/>
  <c r="U120" i="13"/>
  <c r="U220" i="13"/>
  <c r="U204" i="13"/>
  <c r="J139" i="13"/>
  <c r="J228" i="13"/>
  <c r="U136" i="13"/>
  <c r="T199" i="13"/>
  <c r="T217" i="13"/>
  <c r="U284" i="13"/>
  <c r="J176" i="13"/>
  <c r="J296" i="19"/>
  <c r="J171" i="19"/>
  <c r="J242" i="19"/>
  <c r="J243" i="19"/>
  <c r="J182" i="19"/>
  <c r="T129" i="19"/>
  <c r="J165" i="19"/>
  <c r="J184" i="19"/>
  <c r="J155" i="19"/>
  <c r="J262" i="19"/>
  <c r="T185" i="19"/>
  <c r="J279" i="19"/>
  <c r="J122" i="19"/>
  <c r="J150" i="19"/>
  <c r="J156" i="19"/>
  <c r="J305" i="19"/>
  <c r="T138" i="19"/>
  <c r="U271" i="19"/>
  <c r="J172" i="19"/>
  <c r="J259" i="19"/>
  <c r="J240" i="19"/>
  <c r="J192" i="19"/>
  <c r="J117" i="19"/>
  <c r="J215" i="19"/>
  <c r="J166" i="19"/>
  <c r="J200" i="19"/>
  <c r="J256" i="19"/>
  <c r="Q256" i="19" s="1"/>
  <c r="J131" i="19"/>
  <c r="J220" i="19"/>
  <c r="J170" i="19"/>
  <c r="U252" i="19"/>
  <c r="J137" i="18"/>
  <c r="J256" i="18"/>
  <c r="J218" i="18"/>
  <c r="T274" i="18"/>
  <c r="T180" i="18"/>
  <c r="T222" i="18"/>
  <c r="J230" i="18"/>
  <c r="J207" i="18"/>
  <c r="J192" i="18"/>
  <c r="U155" i="18"/>
  <c r="J211" i="18"/>
  <c r="J136" i="18"/>
  <c r="J134" i="18"/>
  <c r="T184" i="18"/>
  <c r="J219" i="18"/>
  <c r="J226" i="18"/>
  <c r="J182" i="18"/>
  <c r="J171" i="18"/>
  <c r="O171" i="18" s="1"/>
  <c r="J272" i="18"/>
  <c r="P272" i="18" s="1"/>
  <c r="J150" i="18"/>
  <c r="U261" i="18"/>
  <c r="J186" i="18"/>
  <c r="J200" i="18"/>
  <c r="J233" i="18"/>
  <c r="T141" i="18"/>
  <c r="U129" i="18"/>
  <c r="J145" i="18"/>
  <c r="J213" i="17"/>
  <c r="J210" i="17"/>
  <c r="J170" i="17"/>
  <c r="J221" i="17"/>
  <c r="J199" i="17"/>
  <c r="T160" i="17"/>
  <c r="U131" i="17"/>
  <c r="T161" i="17"/>
  <c r="J219" i="17"/>
  <c r="J288" i="17"/>
  <c r="U220" i="17"/>
  <c r="J228" i="17"/>
  <c r="J262" i="17"/>
  <c r="J203" i="17"/>
  <c r="U297" i="17"/>
  <c r="J244" i="17"/>
  <c r="J166" i="17"/>
  <c r="J236" i="17"/>
  <c r="J296" i="17"/>
  <c r="J252" i="17"/>
  <c r="J234" i="17"/>
  <c r="T311" i="17"/>
  <c r="J247" i="17"/>
  <c r="J251" i="17"/>
  <c r="J146" i="17"/>
  <c r="J277" i="17"/>
  <c r="U158" i="17"/>
  <c r="J310" i="17"/>
  <c r="T260" i="16"/>
  <c r="J156" i="16"/>
  <c r="J153" i="16"/>
  <c r="J274" i="16"/>
  <c r="J150" i="16"/>
  <c r="T279" i="16"/>
  <c r="J268" i="16"/>
  <c r="J149" i="16"/>
  <c r="T172" i="16"/>
  <c r="J186" i="16"/>
  <c r="J160" i="16"/>
  <c r="J245" i="16"/>
  <c r="T211" i="16"/>
  <c r="J313" i="16"/>
  <c r="J233" i="16"/>
  <c r="J140" i="16"/>
  <c r="J236" i="16"/>
  <c r="J223" i="16"/>
  <c r="J122" i="16"/>
  <c r="J247" i="16"/>
  <c r="J217" i="16"/>
  <c r="J192" i="16"/>
  <c r="J306" i="16"/>
  <c r="J187" i="16"/>
  <c r="T220" i="16"/>
  <c r="J270" i="16"/>
  <c r="J298" i="16"/>
  <c r="J178" i="16"/>
  <c r="J127" i="16"/>
  <c r="J222" i="16"/>
  <c r="J281" i="15"/>
  <c r="J205" i="15"/>
  <c r="J276" i="15"/>
  <c r="T142" i="15"/>
  <c r="J175" i="15"/>
  <c r="J280" i="15"/>
  <c r="J246" i="15"/>
  <c r="J217" i="15"/>
  <c r="J282" i="15"/>
  <c r="J193" i="15"/>
  <c r="J291" i="15"/>
  <c r="J277" i="15"/>
  <c r="J160" i="15"/>
  <c r="J149" i="15"/>
  <c r="J150" i="15"/>
  <c r="J262" i="15"/>
  <c r="U117" i="15"/>
  <c r="J247" i="15"/>
  <c r="T255" i="15"/>
  <c r="J176" i="14"/>
  <c r="J246" i="14"/>
  <c r="J155" i="14"/>
  <c r="J184" i="14"/>
  <c r="J183" i="14"/>
  <c r="J159" i="14"/>
  <c r="J210" i="14"/>
  <c r="T146" i="14"/>
  <c r="J268" i="14"/>
  <c r="Q268" i="14" s="1"/>
  <c r="J172" i="14"/>
  <c r="J141" i="14"/>
  <c r="J135" i="14"/>
  <c r="J215" i="14"/>
  <c r="J218" i="14"/>
  <c r="J145" i="14"/>
  <c r="J174" i="14"/>
  <c r="T212" i="14"/>
  <c r="J147" i="14"/>
  <c r="J177" i="14"/>
  <c r="J257" i="14"/>
  <c r="J280" i="14"/>
  <c r="J211" i="14"/>
  <c r="J239" i="14"/>
  <c r="J227" i="14"/>
  <c r="J213" i="14"/>
  <c r="T172" i="14"/>
  <c r="J230" i="14"/>
  <c r="J282" i="13"/>
  <c r="J149" i="13"/>
  <c r="J262" i="13"/>
  <c r="J191" i="13"/>
  <c r="J178" i="13"/>
  <c r="J168" i="13"/>
  <c r="J233" i="13"/>
  <c r="J285" i="13"/>
  <c r="J312" i="13"/>
  <c r="J158" i="13"/>
  <c r="J126" i="13"/>
  <c r="J213" i="13"/>
  <c r="J210" i="13"/>
  <c r="J121" i="13"/>
  <c r="J238" i="13"/>
  <c r="U186" i="13"/>
  <c r="U256" i="13"/>
  <c r="T288" i="4"/>
  <c r="U180" i="13"/>
  <c r="U239" i="13"/>
  <c r="T169" i="13"/>
  <c r="T232" i="13"/>
  <c r="U168" i="13"/>
  <c r="U176" i="13"/>
  <c r="J239" i="13"/>
  <c r="U174" i="13"/>
  <c r="U277" i="13"/>
  <c r="J299" i="13"/>
  <c r="U140" i="13"/>
  <c r="U273" i="13"/>
  <c r="U199" i="13"/>
  <c r="U232" i="13"/>
  <c r="T242" i="13"/>
  <c r="T260" i="13"/>
  <c r="T200" i="13"/>
  <c r="J237" i="13"/>
  <c r="J120" i="13"/>
  <c r="J220" i="13"/>
  <c r="T228" i="13"/>
  <c r="T256" i="13"/>
  <c r="U124" i="13"/>
  <c r="T185" i="13"/>
  <c r="T220" i="13"/>
  <c r="U276" i="13"/>
  <c r="U132" i="13"/>
  <c r="T269" i="13"/>
  <c r="U299" i="13"/>
  <c r="U223" i="13"/>
  <c r="T302" i="13"/>
  <c r="T299" i="13"/>
  <c r="J169" i="13"/>
  <c r="J199" i="13"/>
  <c r="O199" i="13" s="1"/>
  <c r="J249" i="13"/>
  <c r="J242" i="13"/>
  <c r="K242" i="13" s="1"/>
  <c r="T182" i="13"/>
  <c r="U201" i="13"/>
  <c r="U207" i="13"/>
  <c r="U229" i="13"/>
  <c r="T137" i="13"/>
  <c r="J265" i="13"/>
  <c r="T184" i="13"/>
  <c r="T229" i="13"/>
  <c r="J117" i="13"/>
  <c r="U251" i="13"/>
  <c r="U117" i="13"/>
  <c r="T176" i="13"/>
  <c r="U156" i="13"/>
  <c r="T275" i="13"/>
  <c r="T227" i="13"/>
  <c r="T257" i="13"/>
  <c r="T243" i="13"/>
  <c r="U183" i="13"/>
  <c r="J300" i="13"/>
  <c r="J262" i="14"/>
  <c r="U209" i="14"/>
  <c r="U132" i="14"/>
  <c r="U270" i="14"/>
  <c r="U196" i="14"/>
  <c r="J133" i="14"/>
  <c r="D270" i="14"/>
  <c r="T171" i="14"/>
  <c r="T140" i="14"/>
  <c r="T187" i="14"/>
  <c r="T180" i="14"/>
  <c r="U131" i="14"/>
  <c r="J269" i="14"/>
  <c r="T294" i="14"/>
  <c r="J154" i="14"/>
  <c r="J267" i="14"/>
  <c r="U308" i="14"/>
  <c r="U223" i="14"/>
  <c r="T162" i="14"/>
  <c r="U224" i="14"/>
  <c r="T195" i="14"/>
  <c r="J234" i="14"/>
  <c r="U309" i="14"/>
  <c r="T279" i="14"/>
  <c r="T132" i="14"/>
  <c r="U238" i="14"/>
  <c r="U199" i="14"/>
  <c r="J191" i="14"/>
  <c r="T241" i="14"/>
  <c r="T252" i="14"/>
  <c r="T220" i="14"/>
  <c r="T144" i="14"/>
  <c r="U280" i="14"/>
  <c r="T267" i="14"/>
  <c r="T228" i="14"/>
  <c r="J182" i="14"/>
  <c r="U277" i="14"/>
  <c r="T262" i="14"/>
  <c r="J143" i="14"/>
  <c r="T238" i="14"/>
  <c r="U252" i="14"/>
  <c r="T203" i="14"/>
  <c r="T159" i="14"/>
  <c r="U291" i="14"/>
  <c r="U208" i="14"/>
  <c r="J178" i="14"/>
  <c r="T299" i="14"/>
  <c r="U178" i="14"/>
  <c r="J281" i="14"/>
  <c r="J188" i="14"/>
  <c r="U140" i="14"/>
  <c r="U181" i="14"/>
  <c r="T272" i="14"/>
  <c r="U281" i="14"/>
  <c r="T205" i="14"/>
  <c r="U195" i="14"/>
  <c r="J196" i="14"/>
  <c r="T297" i="14"/>
  <c r="T122" i="14"/>
  <c r="U165" i="14"/>
  <c r="J162" i="14"/>
  <c r="J279" i="14"/>
  <c r="J311" i="14"/>
  <c r="T128" i="14"/>
  <c r="J180" i="14"/>
  <c r="T291" i="14"/>
  <c r="J171" i="14"/>
  <c r="J272" i="14"/>
  <c r="U137" i="14"/>
  <c r="U294" i="15"/>
  <c r="U226" i="15"/>
  <c r="U121" i="15"/>
  <c r="T121" i="15"/>
  <c r="T180" i="15"/>
  <c r="T304" i="15"/>
  <c r="U210" i="15"/>
  <c r="J299" i="15"/>
  <c r="D251" i="15"/>
  <c r="T229" i="15"/>
  <c r="T210" i="15"/>
  <c r="T284" i="15"/>
  <c r="U182" i="15"/>
  <c r="J183" i="15"/>
  <c r="T302" i="15"/>
  <c r="J182" i="15"/>
  <c r="T156" i="15"/>
  <c r="U183" i="15"/>
  <c r="T154" i="15"/>
  <c r="J203" i="15"/>
  <c r="J184" i="15"/>
  <c r="T182" i="15"/>
  <c r="U146" i="15"/>
  <c r="U180" i="15"/>
  <c r="J121" i="15"/>
  <c r="T312" i="15"/>
  <c r="J304" i="15"/>
  <c r="U191" i="15"/>
  <c r="J251" i="15"/>
  <c r="U304" i="15"/>
  <c r="T298" i="15"/>
  <c r="J215" i="15"/>
  <c r="T183" i="15"/>
  <c r="J199" i="15"/>
  <c r="T191" i="15"/>
  <c r="J239" i="15"/>
  <c r="U212" i="15"/>
  <c r="T245" i="15"/>
  <c r="J228" i="15"/>
  <c r="T294" i="15"/>
  <c r="U156" i="15"/>
  <c r="T305" i="15"/>
  <c r="J137" i="15"/>
  <c r="J293" i="15"/>
  <c r="U236" i="15"/>
  <c r="J237" i="15"/>
  <c r="T201" i="15"/>
  <c r="T314" i="15"/>
  <c r="U305" i="15"/>
  <c r="U167" i="15"/>
  <c r="T184" i="15"/>
  <c r="U181" i="15"/>
  <c r="J302" i="15"/>
  <c r="J227" i="15"/>
  <c r="U312" i="15"/>
  <c r="J290" i="15"/>
  <c r="T276" i="16"/>
  <c r="T251" i="16"/>
  <c r="T175" i="16"/>
  <c r="T290" i="16"/>
  <c r="T231" i="16"/>
  <c r="T173" i="16"/>
  <c r="U251" i="16"/>
  <c r="D237" i="16"/>
  <c r="T163" i="16"/>
  <c r="U213" i="16"/>
  <c r="U212" i="16"/>
  <c r="D263" i="16"/>
  <c r="U210" i="16"/>
  <c r="J263" i="16"/>
  <c r="U223" i="16"/>
  <c r="J161" i="16"/>
  <c r="T294" i="16"/>
  <c r="J185" i="16"/>
  <c r="J170" i="16"/>
  <c r="U254" i="16"/>
  <c r="J226" i="16"/>
  <c r="D211" i="16"/>
  <c r="U170" i="16"/>
  <c r="U236" i="16"/>
  <c r="J277" i="16"/>
  <c r="T190" i="16"/>
  <c r="J231" i="16"/>
  <c r="J198" i="16"/>
  <c r="U311" i="16"/>
  <c r="T296" i="16"/>
  <c r="U152" i="16"/>
  <c r="T247" i="16"/>
  <c r="U261" i="16"/>
  <c r="T244" i="16"/>
  <c r="J129" i="16"/>
  <c r="K129" i="16" s="1"/>
  <c r="U156" i="16"/>
  <c r="U185" i="16"/>
  <c r="U278" i="16"/>
  <c r="J267" i="16"/>
  <c r="U279" i="16"/>
  <c r="J228" i="16"/>
  <c r="J276" i="16"/>
  <c r="U207" i="16"/>
  <c r="U175" i="16"/>
  <c r="T228" i="16"/>
  <c r="J237" i="16"/>
  <c r="T254" i="16"/>
  <c r="J134" i="16"/>
  <c r="J256" i="16"/>
  <c r="T145" i="16"/>
  <c r="T183" i="16"/>
  <c r="T243" i="16"/>
  <c r="J145" i="16"/>
  <c r="U130" i="16"/>
  <c r="T292" i="16"/>
  <c r="T211" i="17"/>
  <c r="U225" i="17"/>
  <c r="U210" i="17"/>
  <c r="J242" i="17"/>
  <c r="J138" i="17"/>
  <c r="J243" i="17"/>
  <c r="J180" i="17"/>
  <c r="T297" i="17"/>
  <c r="U182" i="17"/>
  <c r="T240" i="17"/>
  <c r="U304" i="17"/>
  <c r="J224" i="17"/>
  <c r="U155" i="17"/>
  <c r="U250" i="17"/>
  <c r="U245" i="17"/>
  <c r="J282" i="17"/>
  <c r="U205" i="17"/>
  <c r="J307" i="17"/>
  <c r="D214" i="17"/>
  <c r="T299" i="17"/>
  <c r="U214" i="17"/>
  <c r="U165" i="17"/>
  <c r="U289" i="17"/>
  <c r="T150" i="17"/>
  <c r="J215" i="17"/>
  <c r="J299" i="17"/>
  <c r="U197" i="17"/>
  <c r="U211" i="17"/>
  <c r="J137" i="17"/>
  <c r="U264" i="17"/>
  <c r="U150" i="17"/>
  <c r="U267" i="17"/>
  <c r="U240" i="17"/>
  <c r="J162" i="17"/>
  <c r="U262" i="17"/>
  <c r="T169" i="17"/>
  <c r="U274" i="17"/>
  <c r="T274" i="17"/>
  <c r="J278" i="17"/>
  <c r="U149" i="17"/>
  <c r="U145" i="17"/>
  <c r="T298" i="17"/>
  <c r="J182" i="17"/>
  <c r="T133" i="17"/>
  <c r="U295" i="17"/>
  <c r="U226" i="17"/>
  <c r="T252" i="17"/>
  <c r="U248" i="19"/>
  <c r="J217" i="19"/>
  <c r="J272" i="19"/>
  <c r="U167" i="19"/>
  <c r="U312" i="19"/>
  <c r="T221" i="19"/>
  <c r="T312" i="19"/>
  <c r="J300" i="19"/>
  <c r="U123" i="19"/>
  <c r="T287" i="19"/>
  <c r="T183" i="19"/>
  <c r="U315" i="19"/>
  <c r="J219" i="19"/>
  <c r="T231" i="19"/>
  <c r="T150" i="19"/>
  <c r="U183" i="19"/>
  <c r="J265" i="19"/>
  <c r="T120" i="19"/>
  <c r="J168" i="19"/>
  <c r="T176" i="19"/>
  <c r="T315" i="19"/>
  <c r="J183" i="19"/>
  <c r="T230" i="19"/>
  <c r="J204" i="19"/>
  <c r="D171" i="19"/>
  <c r="T227" i="19"/>
  <c r="U281" i="19"/>
  <c r="U221" i="19"/>
  <c r="T248" i="19"/>
  <c r="T250" i="19"/>
  <c r="T232" i="19"/>
  <c r="U231" i="19"/>
  <c r="U153" i="19"/>
  <c r="J154" i="19"/>
  <c r="T219" i="19"/>
  <c r="U222" i="19"/>
  <c r="U280" i="19"/>
  <c r="T265" i="19"/>
  <c r="U209" i="19"/>
  <c r="T143" i="19"/>
  <c r="T222" i="19"/>
  <c r="J209" i="19"/>
  <c r="T217" i="19"/>
  <c r="U175" i="19"/>
  <c r="U148" i="19"/>
  <c r="U150" i="19"/>
  <c r="J185" i="19"/>
  <c r="T258" i="19"/>
  <c r="T148" i="19"/>
  <c r="U176" i="19"/>
  <c r="D202" i="18"/>
  <c r="J234" i="18"/>
  <c r="U140" i="18"/>
  <c r="J312" i="18"/>
  <c r="T140" i="18"/>
  <c r="J205" i="18"/>
  <c r="J195" i="18"/>
  <c r="T308" i="18"/>
  <c r="U142" i="18"/>
  <c r="T239" i="18"/>
  <c r="U230" i="18"/>
  <c r="J139" i="18"/>
  <c r="T185" i="18"/>
  <c r="U170" i="18"/>
  <c r="T267" i="18"/>
  <c r="T295" i="18"/>
  <c r="T263" i="18"/>
  <c r="U215" i="18"/>
  <c r="J202" i="18"/>
  <c r="T181" i="18"/>
  <c r="U187" i="18"/>
  <c r="U279" i="18"/>
  <c r="D274" i="18"/>
  <c r="U309" i="18"/>
  <c r="U248" i="18"/>
  <c r="T264" i="18"/>
  <c r="T202" i="18"/>
  <c r="J128" i="18"/>
  <c r="T177" i="18"/>
  <c r="J302" i="18"/>
  <c r="T176" i="18"/>
  <c r="T205" i="18"/>
  <c r="J151" i="18"/>
  <c r="J117" i="18"/>
  <c r="U151" i="18"/>
  <c r="T233" i="18"/>
  <c r="J179" i="18"/>
  <c r="T151" i="18"/>
  <c r="U295" i="18"/>
  <c r="J131" i="18"/>
  <c r="U308" i="18"/>
  <c r="U128" i="18"/>
  <c r="T206" i="18"/>
  <c r="T293" i="18"/>
  <c r="U210" i="18"/>
  <c r="J296" i="18"/>
  <c r="J266" i="18"/>
  <c r="T266" i="18"/>
  <c r="J210" i="18"/>
  <c r="J274" i="18"/>
  <c r="J209" i="18"/>
  <c r="J181" i="18"/>
  <c r="U122" i="18"/>
  <c r="T142" i="18"/>
  <c r="U293" i="18"/>
  <c r="U266" i="18"/>
  <c r="U185" i="18"/>
  <c r="D311" i="18"/>
  <c r="U285" i="18"/>
  <c r="U246" i="18"/>
  <c r="U181" i="18"/>
  <c r="J293" i="18"/>
  <c r="U239" i="18"/>
  <c r="U205" i="18"/>
  <c r="T197" i="18"/>
  <c r="T152" i="18"/>
  <c r="J126" i="18"/>
  <c r="J119" i="19"/>
  <c r="J254" i="19"/>
  <c r="J264" i="19"/>
  <c r="J125" i="19"/>
  <c r="J177" i="19"/>
  <c r="J142" i="19"/>
  <c r="J191" i="19"/>
  <c r="J235" i="19"/>
  <c r="J281" i="19"/>
  <c r="U294" i="19"/>
  <c r="J309" i="19"/>
  <c r="J195" i="19"/>
  <c r="J268" i="19"/>
  <c r="J180" i="19"/>
  <c r="J193" i="19"/>
  <c r="N193" i="19" s="1"/>
  <c r="J233" i="19"/>
  <c r="M229" i="19"/>
  <c r="J161" i="19"/>
  <c r="J292" i="19"/>
  <c r="J152" i="19"/>
  <c r="J263" i="19"/>
  <c r="J189" i="19"/>
  <c r="J190" i="19"/>
  <c r="J289" i="19"/>
  <c r="T281" i="19"/>
  <c r="J208" i="19"/>
  <c r="J120" i="19"/>
  <c r="J269" i="19"/>
  <c r="J143" i="19"/>
  <c r="J221" i="19"/>
  <c r="S229" i="19"/>
  <c r="J130" i="19"/>
  <c r="J123" i="19"/>
  <c r="J224" i="19"/>
  <c r="Q229" i="19"/>
  <c r="J227" i="19"/>
  <c r="J137" i="19"/>
  <c r="J194" i="19"/>
  <c r="T208" i="19"/>
  <c r="U146" i="19"/>
  <c r="T244" i="19"/>
  <c r="J139" i="19"/>
  <c r="J304" i="19"/>
  <c r="J157" i="19"/>
  <c r="J134" i="19"/>
  <c r="Q134" i="19" s="1"/>
  <c r="J136" i="19"/>
  <c r="T170" i="19"/>
  <c r="J187" i="19"/>
  <c r="J297" i="19"/>
  <c r="J148" i="19"/>
  <c r="J201" i="19"/>
  <c r="J145" i="19"/>
  <c r="J277" i="19"/>
  <c r="J310" i="18"/>
  <c r="J236" i="18"/>
  <c r="J125" i="18"/>
  <c r="J157" i="18"/>
  <c r="J299" i="18"/>
  <c r="U156" i="18"/>
  <c r="J215" i="18"/>
  <c r="J158" i="18"/>
  <c r="T296" i="18"/>
  <c r="J308" i="18"/>
  <c r="J248" i="18"/>
  <c r="J130" i="18"/>
  <c r="J190" i="18"/>
  <c r="J246" i="18"/>
  <c r="J239" i="18"/>
  <c r="J292" i="18"/>
  <c r="J172" i="18"/>
  <c r="J196" i="18"/>
  <c r="J144" i="18"/>
  <c r="P231" i="18"/>
  <c r="T210" i="18"/>
  <c r="J163" i="18"/>
  <c r="M231" i="18"/>
  <c r="J135" i="18"/>
  <c r="T179" i="18"/>
  <c r="U195" i="18"/>
  <c r="U192" i="18"/>
  <c r="J124" i="18"/>
  <c r="T224" i="18"/>
  <c r="T158" i="18"/>
  <c r="J273" i="18"/>
  <c r="J254" i="18"/>
  <c r="J127" i="18"/>
  <c r="J267" i="18"/>
  <c r="J235" i="18"/>
  <c r="J173" i="18"/>
  <c r="U304" i="18"/>
  <c r="U269" i="18"/>
  <c r="J287" i="18"/>
  <c r="J216" i="18"/>
  <c r="J164" i="18"/>
  <c r="J166" i="18"/>
  <c r="J243" i="18"/>
  <c r="Q243" i="18" s="1"/>
  <c r="J311" i="18"/>
  <c r="U226" i="18"/>
  <c r="J140" i="18"/>
  <c r="J216" i="17"/>
  <c r="J273" i="17"/>
  <c r="J254" i="17"/>
  <c r="J169" i="17"/>
  <c r="J171" i="17"/>
  <c r="J136" i="17"/>
  <c r="J290" i="17"/>
  <c r="J268" i="17"/>
  <c r="J298" i="17"/>
  <c r="J253" i="17"/>
  <c r="J245" i="17"/>
  <c r="T296" i="17"/>
  <c r="J229" i="17"/>
  <c r="J241" i="17"/>
  <c r="J274" i="17"/>
  <c r="J291" i="17"/>
  <c r="J256" i="17"/>
  <c r="J172" i="17"/>
  <c r="J134" i="17"/>
  <c r="J190" i="17"/>
  <c r="J275" i="17"/>
  <c r="U266" i="17"/>
  <c r="J314" i="17"/>
  <c r="J240" i="17"/>
  <c r="J271" i="17"/>
  <c r="J295" i="17"/>
  <c r="J222" i="17"/>
  <c r="J214" i="17"/>
  <c r="J231" i="17"/>
  <c r="U141" i="17"/>
  <c r="J177" i="17"/>
  <c r="J194" i="17"/>
  <c r="J223" i="17"/>
  <c r="J188" i="17"/>
  <c r="J294" i="17"/>
  <c r="J133" i="17"/>
  <c r="J191" i="17"/>
  <c r="J269" i="17"/>
  <c r="J259" i="17"/>
  <c r="T176" i="17"/>
  <c r="T227" i="17"/>
  <c r="J287" i="17"/>
  <c r="J232" i="17"/>
  <c r="T163" i="17"/>
  <c r="J225" i="17"/>
  <c r="J217" i="17"/>
  <c r="J187" i="17"/>
  <c r="U255" i="17"/>
  <c r="J283" i="17"/>
  <c r="J315" i="17"/>
  <c r="J260" i="16"/>
  <c r="J305" i="16"/>
  <c r="T268" i="16"/>
  <c r="T245" i="16"/>
  <c r="U276" i="16"/>
  <c r="J251" i="16"/>
  <c r="J166" i="16"/>
  <c r="T127" i="16"/>
  <c r="J297" i="16"/>
  <c r="U271" i="16"/>
  <c r="J252" i="16"/>
  <c r="T156" i="16"/>
  <c r="U281" i="16"/>
  <c r="T223" i="16"/>
  <c r="J138" i="16"/>
  <c r="U295" i="16"/>
  <c r="J216" i="16"/>
  <c r="J248" i="16"/>
  <c r="J285" i="16"/>
  <c r="J253" i="16"/>
  <c r="J218" i="16"/>
  <c r="J163" i="16"/>
  <c r="J120" i="16"/>
  <c r="J286" i="16"/>
  <c r="J242" i="16"/>
  <c r="J197" i="16"/>
  <c r="J196" i="16"/>
  <c r="T257" i="16"/>
  <c r="J230" i="16"/>
  <c r="J183" i="16"/>
  <c r="J239" i="16"/>
  <c r="J262" i="16"/>
  <c r="J152" i="16"/>
  <c r="T267" i="16"/>
  <c r="J307" i="16"/>
  <c r="J212" i="16"/>
  <c r="J121" i="16"/>
  <c r="J301" i="16"/>
  <c r="J133" i="16"/>
  <c r="J258" i="16"/>
  <c r="J300" i="16"/>
  <c r="J169" i="16"/>
  <c r="J273" i="16"/>
  <c r="J249" i="16"/>
  <c r="J289" i="16"/>
  <c r="J224" i="16"/>
  <c r="T184" i="16"/>
  <c r="J177" i="16"/>
  <c r="M177" i="16" s="1"/>
  <c r="J302" i="16"/>
  <c r="J157" i="15"/>
  <c r="T269" i="15"/>
  <c r="J178" i="15"/>
  <c r="J212" i="15"/>
  <c r="U184" i="15"/>
  <c r="J263" i="15"/>
  <c r="J211" i="15"/>
  <c r="J300" i="15"/>
  <c r="J169" i="15"/>
  <c r="J210" i="15"/>
  <c r="J135" i="15"/>
  <c r="T288" i="15"/>
  <c r="J278" i="15"/>
  <c r="J249" i="15"/>
  <c r="J164" i="15"/>
  <c r="J119" i="15"/>
  <c r="J221" i="15"/>
  <c r="U228" i="15"/>
  <c r="J250" i="15"/>
  <c r="U299" i="15"/>
  <c r="L273" i="15"/>
  <c r="J283" i="15"/>
  <c r="J181" i="15"/>
  <c r="J196" i="15"/>
  <c r="J301" i="15"/>
  <c r="J229" i="15"/>
  <c r="J253" i="15"/>
  <c r="J220" i="15"/>
  <c r="J191" i="15"/>
  <c r="J208" i="15"/>
  <c r="J170" i="15"/>
  <c r="J244" i="15"/>
  <c r="J185" i="15"/>
  <c r="J176" i="15"/>
  <c r="J241" i="15"/>
  <c r="J260" i="15"/>
  <c r="J223" i="15"/>
  <c r="J155" i="15"/>
  <c r="T267" i="15"/>
  <c r="J286" i="15"/>
  <c r="J152" i="15"/>
  <c r="J234" i="15"/>
  <c r="J297" i="15"/>
  <c r="T185" i="15"/>
  <c r="J232" i="15"/>
  <c r="U246" i="14"/>
  <c r="U170" i="14"/>
  <c r="J263" i="14"/>
  <c r="J306" i="14"/>
  <c r="J265" i="14"/>
  <c r="J243" i="14"/>
  <c r="T265" i="14"/>
  <c r="J252" i="14"/>
  <c r="J116" i="14"/>
  <c r="L258" i="14"/>
  <c r="J299" i="14"/>
  <c r="J181" i="14"/>
  <c r="S181" i="14" s="1"/>
  <c r="J294" i="14"/>
  <c r="J118" i="14"/>
  <c r="T168" i="14"/>
  <c r="J200" i="14"/>
  <c r="U189" i="14"/>
  <c r="J169" i="14"/>
  <c r="Q169" i="14" s="1"/>
  <c r="J303" i="14"/>
  <c r="J312" i="14"/>
  <c r="T283" i="14"/>
  <c r="J117" i="14"/>
  <c r="J229" i="14"/>
  <c r="J270" i="14"/>
  <c r="J285" i="14"/>
  <c r="J163" i="14"/>
  <c r="J313" i="14"/>
  <c r="J120" i="14"/>
  <c r="J175" i="14"/>
  <c r="J302" i="14"/>
  <c r="J130" i="14"/>
  <c r="J296" i="13"/>
  <c r="J205" i="13"/>
  <c r="J247" i="13"/>
  <c r="J246" i="13"/>
  <c r="J130" i="13"/>
  <c r="J219" i="13"/>
  <c r="J147" i="13"/>
  <c r="J251" i="13"/>
  <c r="J275" i="13"/>
  <c r="U285" i="13"/>
  <c r="J131" i="13"/>
  <c r="U173" i="13"/>
  <c r="J281" i="13"/>
  <c r="J137" i="13"/>
  <c r="J152" i="13"/>
  <c r="J223" i="13"/>
  <c r="R223" i="13" s="1"/>
  <c r="J170" i="13"/>
  <c r="J284" i="13"/>
  <c r="J248" i="13"/>
  <c r="J148" i="13"/>
  <c r="J289" i="13"/>
  <c r="Q289" i="13" s="1"/>
  <c r="J206" i="13"/>
  <c r="T161" i="13"/>
  <c r="J240" i="13"/>
  <c r="J230" i="13"/>
  <c r="T126" i="13"/>
  <c r="J215" i="13"/>
  <c r="J151" i="13"/>
  <c r="J258" i="13"/>
  <c r="J144" i="13"/>
  <c r="J166" i="13"/>
  <c r="J236" i="13"/>
  <c r="J288" i="13"/>
  <c r="J260" i="13"/>
  <c r="T263" i="13"/>
  <c r="J194" i="13"/>
  <c r="J162" i="13"/>
  <c r="J222" i="13"/>
  <c r="J291" i="13"/>
  <c r="J297" i="4"/>
  <c r="U293" i="4"/>
  <c r="J301" i="4"/>
  <c r="K298" i="19"/>
  <c r="S298" i="19"/>
  <c r="L298" i="19"/>
  <c r="Q298" i="19"/>
  <c r="T282" i="19"/>
  <c r="U147" i="19"/>
  <c r="J275" i="19"/>
  <c r="J230" i="19"/>
  <c r="T153" i="19"/>
  <c r="U179" i="19"/>
  <c r="J153" i="19"/>
  <c r="U239" i="19"/>
  <c r="J225" i="19"/>
  <c r="J260" i="19"/>
  <c r="J310" i="19"/>
  <c r="J124" i="19"/>
  <c r="T179" i="19"/>
  <c r="U171" i="19"/>
  <c r="J287" i="19"/>
  <c r="T259" i="19"/>
  <c r="J118" i="19"/>
  <c r="T199" i="19"/>
  <c r="J173" i="19"/>
  <c r="U199" i="19"/>
  <c r="J237" i="19"/>
  <c r="T195" i="19"/>
  <c r="J147" i="19"/>
  <c r="U287" i="19"/>
  <c r="J303" i="19"/>
  <c r="J197" i="19"/>
  <c r="T235" i="19"/>
  <c r="J207" i="19"/>
  <c r="J141" i="19"/>
  <c r="U120" i="19"/>
  <c r="T123" i="19"/>
  <c r="U234" i="19"/>
  <c r="T303" i="19"/>
  <c r="J248" i="19"/>
  <c r="J293" i="19"/>
  <c r="U290" i="19"/>
  <c r="U301" i="19"/>
  <c r="J234" i="19"/>
  <c r="J222" i="19"/>
  <c r="J226" i="19"/>
  <c r="U194" i="19"/>
  <c r="U169" i="19"/>
  <c r="T196" i="19"/>
  <c r="J138" i="19"/>
  <c r="J266" i="19"/>
  <c r="J164" i="19"/>
  <c r="D234" i="19"/>
  <c r="J160" i="19"/>
  <c r="U217" i="19"/>
  <c r="T207" i="19"/>
  <c r="J290" i="19"/>
  <c r="J231" i="19"/>
  <c r="U258" i="19"/>
  <c r="U157" i="19"/>
  <c r="J270" i="19"/>
  <c r="J280" i="19"/>
  <c r="J188" i="19"/>
  <c r="J312" i="19"/>
  <c r="U259" i="19"/>
  <c r="T163" i="19"/>
  <c r="J151" i="19"/>
  <c r="T197" i="19"/>
  <c r="T225" i="19"/>
  <c r="U266" i="19"/>
  <c r="J174" i="19"/>
  <c r="J301" i="19"/>
  <c r="J282" i="19"/>
  <c r="J313" i="19"/>
  <c r="J315" i="19"/>
  <c r="J179" i="19"/>
  <c r="J116" i="19"/>
  <c r="J276" i="19"/>
  <c r="U197" i="19"/>
  <c r="J128" i="19"/>
  <c r="U140" i="19"/>
  <c r="U275" i="19"/>
  <c r="T142" i="19"/>
  <c r="U235" i="19"/>
  <c r="U225" i="19"/>
  <c r="U207" i="19"/>
  <c r="J144" i="19"/>
  <c r="J311" i="19"/>
  <c r="U154" i="19"/>
  <c r="U166" i="19"/>
  <c r="J198" i="19"/>
  <c r="T275" i="19"/>
  <c r="T266" i="19"/>
  <c r="J175" i="19"/>
  <c r="J196" i="19"/>
  <c r="T226" i="19"/>
  <c r="J127" i="19"/>
  <c r="J299" i="19"/>
  <c r="U163" i="19"/>
  <c r="J135" i="19"/>
  <c r="T216" i="19"/>
  <c r="J258" i="19"/>
  <c r="J261" i="19"/>
  <c r="T171" i="19"/>
  <c r="U238" i="19"/>
  <c r="T268" i="18"/>
  <c r="N269" i="18"/>
  <c r="J170" i="18"/>
  <c r="J289" i="18"/>
  <c r="J118" i="18"/>
  <c r="J250" i="18"/>
  <c r="U196" i="18"/>
  <c r="J251" i="18"/>
  <c r="J278" i="18"/>
  <c r="J279" i="18"/>
  <c r="J214" i="18"/>
  <c r="J252" i="18"/>
  <c r="J224" i="18"/>
  <c r="J175" i="18"/>
  <c r="J229" i="18"/>
  <c r="J188" i="18"/>
  <c r="J309" i="18"/>
  <c r="J249" i="18"/>
  <c r="D235" i="18"/>
  <c r="J245" i="18"/>
  <c r="J291" i="18"/>
  <c r="T150" i="18"/>
  <c r="J159" i="18"/>
  <c r="J306" i="18"/>
  <c r="U188" i="18"/>
  <c r="D255" i="18"/>
  <c r="J160" i="18"/>
  <c r="J314" i="18"/>
  <c r="U200" i="18"/>
  <c r="U228" i="18"/>
  <c r="J264" i="18"/>
  <c r="J242" i="18"/>
  <c r="U133" i="18"/>
  <c r="J138" i="18"/>
  <c r="U296" i="18"/>
  <c r="D224" i="18"/>
  <c r="J270" i="18"/>
  <c r="U224" i="18"/>
  <c r="J191" i="18"/>
  <c r="J133" i="18"/>
  <c r="J143" i="18"/>
  <c r="U169" i="18"/>
  <c r="J255" i="18"/>
  <c r="J228" i="18"/>
  <c r="J247" i="18"/>
  <c r="J152" i="18"/>
  <c r="U152" i="18"/>
  <c r="J204" i="18"/>
  <c r="T211" i="18"/>
  <c r="U124" i="18"/>
  <c r="J253" i="18"/>
  <c r="J275" i="18"/>
  <c r="T220" i="18"/>
  <c r="J116" i="18"/>
  <c r="T174" i="18"/>
  <c r="J142" i="18"/>
  <c r="T166" i="18"/>
  <c r="J220" i="18"/>
  <c r="J122" i="18"/>
  <c r="J257" i="18"/>
  <c r="J261" i="18"/>
  <c r="J154" i="18"/>
  <c r="J169" i="18"/>
  <c r="U216" i="18"/>
  <c r="U180" i="18"/>
  <c r="J244" i="18"/>
  <c r="J203" i="18"/>
  <c r="J282" i="18"/>
  <c r="J284" i="18"/>
  <c r="U238" i="18"/>
  <c r="J298" i="18"/>
  <c r="J148" i="18"/>
  <c r="J119" i="18"/>
  <c r="T235" i="18"/>
  <c r="J268" i="18"/>
  <c r="U208" i="18"/>
  <c r="T285" i="18"/>
  <c r="J262" i="18"/>
  <c r="T258" i="18"/>
  <c r="J197" i="18"/>
  <c r="T310" i="18"/>
  <c r="K240" i="18"/>
  <c r="T260" i="18"/>
  <c r="U312" i="18"/>
  <c r="U171" i="17"/>
  <c r="U123" i="17"/>
  <c r="T167" i="17"/>
  <c r="J200" i="17"/>
  <c r="T122" i="17"/>
  <c r="T123" i="17"/>
  <c r="T132" i="17"/>
  <c r="J121" i="17"/>
  <c r="U142" i="17"/>
  <c r="J206" i="17"/>
  <c r="U270" i="17"/>
  <c r="U309" i="17"/>
  <c r="J289" i="17"/>
  <c r="J145" i="17"/>
  <c r="J192" i="17"/>
  <c r="U252" i="17"/>
  <c r="J122" i="17"/>
  <c r="T309" i="17"/>
  <c r="T289" i="17"/>
  <c r="J153" i="17"/>
  <c r="J142" i="17"/>
  <c r="U181" i="17"/>
  <c r="T286" i="17"/>
  <c r="U127" i="17"/>
  <c r="U260" i="17"/>
  <c r="D297" i="17"/>
  <c r="J150" i="17"/>
  <c r="J148" i="17"/>
  <c r="J237" i="17"/>
  <c r="D217" i="17"/>
  <c r="J141" i="17"/>
  <c r="T180" i="17"/>
  <c r="J178" i="17"/>
  <c r="U188" i="17"/>
  <c r="J279" i="17"/>
  <c r="J184" i="17"/>
  <c r="T280" i="17"/>
  <c r="J130" i="17"/>
  <c r="J198" i="17"/>
  <c r="T270" i="17"/>
  <c r="J297" i="17"/>
  <c r="U122" i="17"/>
  <c r="U280" i="17"/>
  <c r="J272" i="17"/>
  <c r="U167" i="17"/>
  <c r="T292" i="17"/>
  <c r="U222" i="17"/>
  <c r="U180" i="17"/>
  <c r="J125" i="17"/>
  <c r="D271" i="17"/>
  <c r="T271" i="17"/>
  <c r="J127" i="17"/>
  <c r="T140" i="17"/>
  <c r="J149" i="17"/>
  <c r="J261" i="17"/>
  <c r="D188" i="17"/>
  <c r="J301" i="17"/>
  <c r="J165" i="17"/>
  <c r="T210" i="17"/>
  <c r="T182" i="17"/>
  <c r="J159" i="17"/>
  <c r="J204" i="17"/>
  <c r="T188" i="17"/>
  <c r="U308" i="17"/>
  <c r="J135" i="17"/>
  <c r="J202" i="17"/>
  <c r="T171" i="17"/>
  <c r="U209" i="17"/>
  <c r="J173" i="17"/>
  <c r="J255" i="17"/>
  <c r="D283" i="17"/>
  <c r="J189" i="17"/>
  <c r="J218" i="17"/>
  <c r="T154" i="17"/>
  <c r="T185" i="17"/>
  <c r="J226" i="17"/>
  <c r="T217" i="17"/>
  <c r="J230" i="17"/>
  <c r="U124" i="17"/>
  <c r="J239" i="17"/>
  <c r="J118" i="17"/>
  <c r="U120" i="17"/>
  <c r="J129" i="17"/>
  <c r="J248" i="17"/>
  <c r="J249" i="17"/>
  <c r="U215" i="17"/>
  <c r="J300" i="17"/>
  <c r="J120" i="17"/>
  <c r="D120" i="17"/>
  <c r="J164" i="17"/>
  <c r="U237" i="17"/>
  <c r="U243" i="17"/>
  <c r="U160" i="17"/>
  <c r="J179" i="17"/>
  <c r="U204" i="17"/>
  <c r="U271" i="17"/>
  <c r="U217" i="17"/>
  <c r="J235" i="17"/>
  <c r="J285" i="17"/>
  <c r="U265" i="17"/>
  <c r="D237" i="17"/>
  <c r="T196" i="17"/>
  <c r="J123" i="17"/>
  <c r="U242" i="17"/>
  <c r="U239" i="17"/>
  <c r="T198" i="17"/>
  <c r="U299" i="17"/>
  <c r="U244" i="17"/>
  <c r="J312" i="17"/>
  <c r="J260" i="17"/>
  <c r="U198" i="17"/>
  <c r="J302" i="17"/>
  <c r="T250" i="17"/>
  <c r="J146" i="16"/>
  <c r="J293" i="16"/>
  <c r="J303" i="16"/>
  <c r="T117" i="16"/>
  <c r="T157" i="16"/>
  <c r="J199" i="16"/>
  <c r="T185" i="16"/>
  <c r="J312" i="16"/>
  <c r="U222" i="16"/>
  <c r="J310" i="16"/>
  <c r="U303" i="16"/>
  <c r="J155" i="16"/>
  <c r="U183" i="16"/>
  <c r="J200" i="16"/>
  <c r="T310" i="16"/>
  <c r="U189" i="16"/>
  <c r="J246" i="16"/>
  <c r="J118" i="16"/>
  <c r="J265" i="16"/>
  <c r="U129" i="16"/>
  <c r="J125" i="16"/>
  <c r="J201" i="16"/>
  <c r="T222" i="16"/>
  <c r="J283" i="16"/>
  <c r="U274" i="16"/>
  <c r="U198" i="16"/>
  <c r="J136" i="16"/>
  <c r="J176" i="16"/>
  <c r="U211" i="16"/>
  <c r="J205" i="16"/>
  <c r="D279" i="16"/>
  <c r="T289" i="16"/>
  <c r="J181" i="16"/>
  <c r="J190" i="16"/>
  <c r="U228" i="16"/>
  <c r="J244" i="16"/>
  <c r="J279" i="16"/>
  <c r="J211" i="16"/>
  <c r="J278" i="16"/>
  <c r="J135" i="16"/>
  <c r="J172" i="16"/>
  <c r="J215" i="16"/>
  <c r="U155" i="16"/>
  <c r="J165" i="16"/>
  <c r="T265" i="16"/>
  <c r="U289" i="16"/>
  <c r="J154" i="16"/>
  <c r="T161" i="16"/>
  <c r="U162" i="16"/>
  <c r="T261" i="16"/>
  <c r="D222" i="16"/>
  <c r="J290" i="16"/>
  <c r="T191" i="16"/>
  <c r="J157" i="16"/>
  <c r="U288" i="16"/>
  <c r="J304" i="16"/>
  <c r="J243" i="16"/>
  <c r="U178" i="16"/>
  <c r="J168" i="16"/>
  <c r="J210" i="16"/>
  <c r="D235" i="16"/>
  <c r="J311" i="16"/>
  <c r="J162" i="16"/>
  <c r="T293" i="16"/>
  <c r="U291" i="16"/>
  <c r="U191" i="16"/>
  <c r="J117" i="16"/>
  <c r="J219" i="16"/>
  <c r="J159" i="16"/>
  <c r="T146" i="16"/>
  <c r="J208" i="16"/>
  <c r="J235" i="16"/>
  <c r="U237" i="16"/>
  <c r="J206" i="16"/>
  <c r="J292" i="16"/>
  <c r="J280" i="16"/>
  <c r="J144" i="16"/>
  <c r="T239" i="16"/>
  <c r="T160" i="16"/>
  <c r="U160" i="16"/>
  <c r="J225" i="16"/>
  <c r="T155" i="16"/>
  <c r="T124" i="16"/>
  <c r="U294" i="16"/>
  <c r="J314" i="16"/>
  <c r="J282" i="16"/>
  <c r="U118" i="16"/>
  <c r="T142" i="16"/>
  <c r="U190" i="16"/>
  <c r="J238" i="16"/>
  <c r="T203" i="16"/>
  <c r="U133" i="16"/>
  <c r="J284" i="16"/>
  <c r="J255" i="16"/>
  <c r="J202" i="16"/>
  <c r="J177" i="15"/>
  <c r="U253" i="15"/>
  <c r="J303" i="15"/>
  <c r="J153" i="15"/>
  <c r="U265" i="15"/>
  <c r="T134" i="15"/>
  <c r="J266" i="15"/>
  <c r="J188" i="15"/>
  <c r="T179" i="15"/>
  <c r="T146" i="15"/>
  <c r="U255" i="15"/>
  <c r="J195" i="15"/>
  <c r="J298" i="15"/>
  <c r="T214" i="15"/>
  <c r="U298" i="15"/>
  <c r="J167" i="15"/>
  <c r="P167" i="15" s="1"/>
  <c r="J161" i="15"/>
  <c r="T260" i="15"/>
  <c r="T266" i="15"/>
  <c r="T175" i="15"/>
  <c r="U238" i="15"/>
  <c r="J272" i="15"/>
  <c r="T242" i="15"/>
  <c r="U251" i="15"/>
  <c r="J219" i="15"/>
  <c r="T161" i="15"/>
  <c r="T136" i="15"/>
  <c r="U235" i="15"/>
  <c r="J268" i="15"/>
  <c r="U239" i="15"/>
  <c r="J122" i="15"/>
  <c r="J313" i="15"/>
  <c r="J166" i="15"/>
  <c r="J224" i="15"/>
  <c r="U125" i="15"/>
  <c r="J147" i="15"/>
  <c r="T235" i="15"/>
  <c r="U277" i="15"/>
  <c r="U266" i="15"/>
  <c r="J248" i="15"/>
  <c r="T237" i="15"/>
  <c r="J267" i="15"/>
  <c r="T273" i="15"/>
  <c r="U233" i="15"/>
  <c r="U186" i="15"/>
  <c r="J252" i="15"/>
  <c r="J265" i="15"/>
  <c r="J294" i="15"/>
  <c r="J117" i="15"/>
  <c r="J295" i="15"/>
  <c r="J206" i="15"/>
  <c r="J314" i="15"/>
  <c r="J287" i="15"/>
  <c r="J127" i="15"/>
  <c r="T265" i="15"/>
  <c r="T196" i="15"/>
  <c r="T158" i="15"/>
  <c r="U291" i="15"/>
  <c r="J138" i="15"/>
  <c r="T207" i="15"/>
  <c r="U261" i="15"/>
  <c r="U301" i="15"/>
  <c r="J144" i="15"/>
  <c r="J230" i="15"/>
  <c r="T261" i="15"/>
  <c r="J162" i="15"/>
  <c r="U229" i="15"/>
  <c r="J270" i="15"/>
  <c r="T227" i="15"/>
  <c r="J173" i="15"/>
  <c r="U174" i="15"/>
  <c r="J261" i="15"/>
  <c r="J190" i="15"/>
  <c r="J292" i="15"/>
  <c r="J174" i="15"/>
  <c r="J236" i="15"/>
  <c r="T292" i="15"/>
  <c r="T240" i="15"/>
  <c r="J207" i="15"/>
  <c r="T236" i="15"/>
  <c r="U170" i="15"/>
  <c r="T173" i="15"/>
  <c r="J238" i="15"/>
  <c r="J275" i="15"/>
  <c r="J245" i="15"/>
  <c r="J186" i="15"/>
  <c r="P186" i="15" s="1"/>
  <c r="J125" i="15"/>
  <c r="J194" i="15"/>
  <c r="T123" i="15"/>
  <c r="J156" i="15"/>
  <c r="U292" i="15"/>
  <c r="J289" i="15"/>
  <c r="U175" i="15"/>
  <c r="J256" i="15"/>
  <c r="J312" i="15"/>
  <c r="T307" i="15"/>
  <c r="J242" i="15"/>
  <c r="D227" i="15"/>
  <c r="U158" i="15"/>
  <c r="J120" i="15"/>
  <c r="U314" i="15"/>
  <c r="J305" i="15"/>
  <c r="J152" i="14"/>
  <c r="J228" i="14"/>
  <c r="J128" i="14"/>
  <c r="T196" i="14"/>
  <c r="J144" i="14"/>
  <c r="J148" i="14"/>
  <c r="D213" i="14"/>
  <c r="J308" i="14"/>
  <c r="J219" i="14"/>
  <c r="J277" i="14"/>
  <c r="J310" i="14"/>
  <c r="J195" i="14"/>
  <c r="J245" i="14"/>
  <c r="T150" i="14"/>
  <c r="U125" i="14"/>
  <c r="J204" i="14"/>
  <c r="D163" i="14"/>
  <c r="J296" i="14"/>
  <c r="U149" i="14"/>
  <c r="D310" i="14"/>
  <c r="J231" i="14"/>
  <c r="U150" i="14"/>
  <c r="U151" i="14"/>
  <c r="U159" i="14"/>
  <c r="T188" i="14"/>
  <c r="J225" i="14"/>
  <c r="J237" i="14"/>
  <c r="J298" i="14"/>
  <c r="T231" i="14"/>
  <c r="J275" i="14"/>
  <c r="J261" i="14"/>
  <c r="J203" i="14"/>
  <c r="T303" i="14"/>
  <c r="T198" i="14"/>
  <c r="J192" i="14"/>
  <c r="U255" i="14"/>
  <c r="U152" i="14"/>
  <c r="J142" i="14"/>
  <c r="J122" i="14"/>
  <c r="U177" i="14"/>
  <c r="J276" i="14"/>
  <c r="T139" i="14"/>
  <c r="J271" i="14"/>
  <c r="D309" i="14"/>
  <c r="J238" i="14"/>
  <c r="U171" i="14"/>
  <c r="J242" i="14"/>
  <c r="T263" i="14"/>
  <c r="J161" i="14"/>
  <c r="J139" i="14"/>
  <c r="J131" i="14"/>
  <c r="T158" i="14"/>
  <c r="U272" i="14"/>
  <c r="T210" i="14"/>
  <c r="U284" i="14"/>
  <c r="J185" i="14"/>
  <c r="T165" i="14"/>
  <c r="T169" i="14"/>
  <c r="U161" i="14"/>
  <c r="U175" i="14"/>
  <c r="T190" i="14"/>
  <c r="T285" i="14"/>
  <c r="J209" i="14"/>
  <c r="T200" i="14"/>
  <c r="T147" i="14"/>
  <c r="T223" i="14"/>
  <c r="U213" i="14"/>
  <c r="J164" i="14"/>
  <c r="J241" i="14"/>
  <c r="J223" i="14"/>
  <c r="T142" i="14"/>
  <c r="J167" i="14"/>
  <c r="J198" i="14"/>
  <c r="J297" i="14"/>
  <c r="J301" i="14"/>
  <c r="J166" i="14"/>
  <c r="U142" i="14"/>
  <c r="J304" i="14"/>
  <c r="T221" i="14"/>
  <c r="J137" i="14"/>
  <c r="U200" i="14"/>
  <c r="U267" i="14"/>
  <c r="J253" i="14"/>
  <c r="U235" i="14"/>
  <c r="J251" i="14"/>
  <c r="U253" i="14"/>
  <c r="T253" i="14"/>
  <c r="J289" i="14"/>
  <c r="T197" i="14"/>
  <c r="J138" i="14"/>
  <c r="J309" i="14"/>
  <c r="U203" i="14"/>
  <c r="U245" i="14"/>
  <c r="J140" i="14"/>
  <c r="J199" i="14"/>
  <c r="T311" i="14"/>
  <c r="T243" i="14"/>
  <c r="T308" i="14"/>
  <c r="J235" i="14"/>
  <c r="J250" i="14"/>
  <c r="D283" i="14"/>
  <c r="J255" i="14"/>
  <c r="T284" i="14"/>
  <c r="J121" i="14"/>
  <c r="J249" i="14"/>
  <c r="J173" i="14"/>
  <c r="T277" i="14"/>
  <c r="J307" i="14"/>
  <c r="M243" i="13"/>
  <c r="S243" i="13"/>
  <c r="O243" i="13"/>
  <c r="L243" i="13"/>
  <c r="P243" i="13"/>
  <c r="Q243" i="13"/>
  <c r="J261" i="13"/>
  <c r="U219" i="13"/>
  <c r="T165" i="13"/>
  <c r="T249" i="13"/>
  <c r="J308" i="13"/>
  <c r="T156" i="13"/>
  <c r="T134" i="13"/>
  <c r="J269" i="13"/>
  <c r="T276" i="13"/>
  <c r="D305" i="13"/>
  <c r="J132" i="13"/>
  <c r="J212" i="13"/>
  <c r="T265" i="13"/>
  <c r="J181" i="13"/>
  <c r="U161" i="13"/>
  <c r="J141" i="13"/>
  <c r="J226" i="13"/>
  <c r="J274" i="13"/>
  <c r="U141" i="13"/>
  <c r="T211" i="13"/>
  <c r="J184" i="13"/>
  <c r="J250" i="13"/>
  <c r="U211" i="13"/>
  <c r="J202" i="13"/>
  <c r="J167" i="13"/>
  <c r="J175" i="13"/>
  <c r="U165" i="13"/>
  <c r="T180" i="13"/>
  <c r="U154" i="13"/>
  <c r="J307" i="13"/>
  <c r="U268" i="13"/>
  <c r="J254" i="13"/>
  <c r="D154" i="13"/>
  <c r="J127" i="13"/>
  <c r="J187" i="13"/>
  <c r="J225" i="13"/>
  <c r="J185" i="13"/>
  <c r="J207" i="13"/>
  <c r="J280" i="13"/>
  <c r="J179" i="13"/>
  <c r="J146" i="13"/>
  <c r="J278" i="13"/>
  <c r="J183" i="13"/>
  <c r="J302" i="13"/>
  <c r="J245" i="13"/>
  <c r="U148" i="13"/>
  <c r="J231" i="13"/>
  <c r="U279" i="13"/>
  <c r="T204" i="13"/>
  <c r="U164" i="13"/>
  <c r="D181" i="13"/>
  <c r="U245" i="13"/>
  <c r="J133" i="13"/>
  <c r="T277" i="13"/>
  <c r="J208" i="13"/>
  <c r="T168" i="13"/>
  <c r="J276" i="13"/>
  <c r="J303" i="13"/>
  <c r="T133" i="13"/>
  <c r="J204" i="13"/>
  <c r="J277" i="13"/>
  <c r="U236" i="13"/>
  <c r="P313" i="13"/>
  <c r="J224" i="13"/>
  <c r="T179" i="13"/>
  <c r="J174" i="13"/>
  <c r="J295" i="13"/>
  <c r="U196" i="13"/>
  <c r="U171" i="13"/>
  <c r="J272" i="13"/>
  <c r="T201" i="13"/>
  <c r="J305" i="13"/>
  <c r="J140" i="13"/>
  <c r="J201" i="13"/>
  <c r="J235" i="13"/>
  <c r="J287" i="13"/>
  <c r="J294" i="13"/>
  <c r="T124" i="13"/>
  <c r="J198" i="13"/>
  <c r="J271" i="13"/>
  <c r="J241" i="13"/>
  <c r="J177" i="13"/>
  <c r="J298" i="13"/>
  <c r="T216" i="13"/>
  <c r="T151" i="13"/>
  <c r="J266" i="13"/>
  <c r="J309" i="13"/>
  <c r="J154" i="13"/>
  <c r="J211" i="13"/>
  <c r="J283" i="13"/>
  <c r="J252" i="13"/>
  <c r="U142" i="13"/>
  <c r="J165" i="13"/>
  <c r="J142" i="13"/>
  <c r="J263" i="13"/>
  <c r="T271" i="13"/>
  <c r="T266" i="13"/>
  <c r="J234" i="13"/>
  <c r="T120" i="13"/>
  <c r="T142" i="13"/>
  <c r="J197" i="13"/>
  <c r="U185" i="13"/>
  <c r="J159" i="13"/>
  <c r="J301" i="13"/>
  <c r="J279" i="13"/>
  <c r="J266" i="4"/>
  <c r="J276" i="4"/>
  <c r="J295" i="4"/>
  <c r="T314" i="4"/>
  <c r="J303" i="4"/>
  <c r="T305" i="4"/>
  <c r="T315" i="4"/>
  <c r="T273" i="4"/>
  <c r="U286" i="4"/>
  <c r="T272" i="4"/>
  <c r="D276" i="4"/>
  <c r="T204" i="19"/>
  <c r="T310" i="19"/>
  <c r="T272" i="19"/>
  <c r="T174" i="19"/>
  <c r="T139" i="19"/>
  <c r="T311" i="19"/>
  <c r="U204" i="19"/>
  <c r="U139" i="19"/>
  <c r="U185" i="19"/>
  <c r="T194" i="19"/>
  <c r="U293" i="19"/>
  <c r="T293" i="19"/>
  <c r="T147" i="19"/>
  <c r="D185" i="19"/>
  <c r="U307" i="19"/>
  <c r="U232" i="19"/>
  <c r="T286" i="19"/>
  <c r="T255" i="18"/>
  <c r="T251" i="18"/>
  <c r="T283" i="18"/>
  <c r="U183" i="18"/>
  <c r="T312" i="18"/>
  <c r="T257" i="18"/>
  <c r="U150" i="18"/>
  <c r="T314" i="18"/>
  <c r="U199" i="18"/>
  <c r="T171" i="18"/>
  <c r="U260" i="18"/>
  <c r="T208" i="18"/>
  <c r="U154" i="18"/>
  <c r="U257" i="18"/>
  <c r="U235" i="18"/>
  <c r="T124" i="18"/>
  <c r="U118" i="18"/>
  <c r="U227" i="18"/>
  <c r="U225" i="18"/>
  <c r="T281" i="18"/>
  <c r="T269" i="18"/>
  <c r="D269" i="18"/>
  <c r="U189" i="18"/>
  <c r="T122" i="18"/>
  <c r="O240" i="18"/>
  <c r="U263" i="18"/>
  <c r="T189" i="18"/>
  <c r="T154" i="18"/>
  <c r="U211" i="18"/>
  <c r="U220" i="18"/>
  <c r="T270" i="18"/>
  <c r="T188" i="18"/>
  <c r="T200" i="18"/>
  <c r="T315" i="18"/>
  <c r="T199" i="18"/>
  <c r="U315" i="18"/>
  <c r="T282" i="17"/>
  <c r="D255" i="17"/>
  <c r="U306" i="17"/>
  <c r="U305" i="17"/>
  <c r="T165" i="17"/>
  <c r="T159" i="17"/>
  <c r="U201" i="17"/>
  <c r="U283" i="17"/>
  <c r="U121" i="17"/>
  <c r="T306" i="17"/>
  <c r="T168" i="17"/>
  <c r="U236" i="17"/>
  <c r="T155" i="17"/>
  <c r="U311" i="17"/>
  <c r="U179" i="17"/>
  <c r="T179" i="17"/>
  <c r="T205" i="17"/>
  <c r="T236" i="17"/>
  <c r="U281" i="17"/>
  <c r="T142" i="17"/>
  <c r="U227" i="17"/>
  <c r="T204" i="17"/>
  <c r="U159" i="17"/>
  <c r="U193" i="17"/>
  <c r="U208" i="17"/>
  <c r="D227" i="17"/>
  <c r="T193" i="17"/>
  <c r="U178" i="17"/>
  <c r="T218" i="17"/>
  <c r="U207" i="17"/>
  <c r="T207" i="17"/>
  <c r="T195" i="17"/>
  <c r="U170" i="17"/>
  <c r="T194" i="17"/>
  <c r="U282" i="17"/>
  <c r="U125" i="17"/>
  <c r="U168" i="17"/>
  <c r="U206" i="17"/>
  <c r="T208" i="17"/>
  <c r="U212" i="17"/>
  <c r="T225" i="17"/>
  <c r="T307" i="17"/>
  <c r="T138" i="17"/>
  <c r="U138" i="17"/>
  <c r="U194" i="17"/>
  <c r="U151" i="17"/>
  <c r="T131" i="17"/>
  <c r="T121" i="17"/>
  <c r="U293" i="17"/>
  <c r="T226" i="17"/>
  <c r="T152" i="17"/>
  <c r="T151" i="17"/>
  <c r="U137" i="17"/>
  <c r="T130" i="17"/>
  <c r="T162" i="17"/>
  <c r="U307" i="17"/>
  <c r="U218" i="17"/>
  <c r="T300" i="17"/>
  <c r="U130" i="17"/>
  <c r="T123" i="16"/>
  <c r="T134" i="16"/>
  <c r="T135" i="16"/>
  <c r="U226" i="16"/>
  <c r="T207" i="16"/>
  <c r="T162" i="16"/>
  <c r="U146" i="16"/>
  <c r="U256" i="16"/>
  <c r="T282" i="16"/>
  <c r="U290" i="16"/>
  <c r="T235" i="16"/>
  <c r="U202" i="16"/>
  <c r="T226" i="16"/>
  <c r="U139" i="16"/>
  <c r="T263" i="16"/>
  <c r="T144" i="16"/>
  <c r="T277" i="16"/>
  <c r="U306" i="16"/>
  <c r="U154" i="16"/>
  <c r="D286" i="16"/>
  <c r="U203" i="16"/>
  <c r="T287" i="16"/>
  <c r="U161" i="16"/>
  <c r="U315" i="16"/>
  <c r="T264" i="16"/>
  <c r="T234" i="16"/>
  <c r="U142" i="16"/>
  <c r="U277" i="16"/>
  <c r="T303" i="16"/>
  <c r="U182" i="16"/>
  <c r="U144" i="16"/>
  <c r="U120" i="16"/>
  <c r="T118" i="16"/>
  <c r="U234" i="16"/>
  <c r="U199" i="16"/>
  <c r="U123" i="16"/>
  <c r="T213" i="16"/>
  <c r="U204" i="16"/>
  <c r="T259" i="16"/>
  <c r="M198" i="15"/>
  <c r="L198" i="15"/>
  <c r="T215" i="15"/>
  <c r="T252" i="15"/>
  <c r="N222" i="15"/>
  <c r="T209" i="15"/>
  <c r="T181" i="15"/>
  <c r="M222" i="15"/>
  <c r="T239" i="15"/>
  <c r="T147" i="15"/>
  <c r="T283" i="15"/>
  <c r="U315" i="15"/>
  <c r="T124" i="15"/>
  <c r="U223" i="15"/>
  <c r="U311" i="15"/>
  <c r="T311" i="15"/>
  <c r="U245" i="15"/>
  <c r="U193" i="15"/>
  <c r="T271" i="15"/>
  <c r="D255" i="15"/>
  <c r="U296" i="15"/>
  <c r="U271" i="15"/>
  <c r="T139" i="15"/>
  <c r="T193" i="15"/>
  <c r="T186" i="15"/>
  <c r="U145" i="15"/>
  <c r="T293" i="15"/>
  <c r="U290" i="15"/>
  <c r="D290" i="15"/>
  <c r="T290" i="15"/>
  <c r="U147" i="15"/>
  <c r="U284" i="15"/>
  <c r="T130" i="15"/>
  <c r="U209" i="15"/>
  <c r="U130" i="15"/>
  <c r="U293" i="15"/>
  <c r="U152" i="15"/>
  <c r="T223" i="15"/>
  <c r="D234" i="15"/>
  <c r="T234" i="15"/>
  <c r="U234" i="15"/>
  <c r="D228" i="15"/>
  <c r="T174" i="15"/>
  <c r="T228" i="15"/>
  <c r="T205" i="15"/>
  <c r="U208" i="15"/>
  <c r="U256" i="15"/>
  <c r="U214" i="15"/>
  <c r="N198" i="15"/>
  <c r="T256" i="15"/>
  <c r="U171" i="15"/>
  <c r="U138" i="14"/>
  <c r="D262" i="14"/>
  <c r="N201" i="14"/>
  <c r="T125" i="14"/>
  <c r="T194" i="14"/>
  <c r="T193" i="14"/>
  <c r="U266" i="14"/>
  <c r="T314" i="14"/>
  <c r="M283" i="14"/>
  <c r="T298" i="14"/>
  <c r="U180" i="14"/>
  <c r="U207" i="14"/>
  <c r="U269" i="14"/>
  <c r="T152" i="14"/>
  <c r="T245" i="14"/>
  <c r="T211" i="14"/>
  <c r="U136" i="14"/>
  <c r="T138" i="14"/>
  <c r="U249" i="14"/>
  <c r="U297" i="14"/>
  <c r="T269" i="14"/>
  <c r="U198" i="14"/>
  <c r="D265" i="14"/>
  <c r="T208" i="14"/>
  <c r="U162" i="14"/>
  <c r="U186" i="14"/>
  <c r="D212" i="14"/>
  <c r="U126" i="14"/>
  <c r="U185" i="14"/>
  <c r="U116" i="14"/>
  <c r="T234" i="14"/>
  <c r="U236" i="14"/>
  <c r="U144" i="14"/>
  <c r="D225" i="14"/>
  <c r="T116" i="14"/>
  <c r="U225" i="14"/>
  <c r="D235" i="14"/>
  <c r="U279" i="14"/>
  <c r="T160" i="14"/>
  <c r="D134" i="14"/>
  <c r="T222" i="14"/>
  <c r="O283" i="14"/>
  <c r="U265" i="14"/>
  <c r="T143" i="14"/>
  <c r="U314" i="14"/>
  <c r="U313" i="14"/>
  <c r="U134" i="14"/>
  <c r="T256" i="14"/>
  <c r="U133" i="14"/>
  <c r="T266" i="14"/>
  <c r="U283" i="14"/>
  <c r="U299" i="14"/>
  <c r="U311" i="14"/>
  <c r="U289" i="14"/>
  <c r="U167" i="14"/>
  <c r="T239" i="13"/>
  <c r="T183" i="13"/>
  <c r="U269" i="13"/>
  <c r="U198" i="13"/>
  <c r="U263" i="13"/>
  <c r="U129" i="13"/>
  <c r="U254" i="13"/>
  <c r="T304" i="13"/>
  <c r="T207" i="13"/>
  <c r="T267" i="13"/>
  <c r="U264" i="13"/>
  <c r="U291" i="13"/>
  <c r="T298" i="13"/>
  <c r="T245" i="13"/>
  <c r="T234" i="13"/>
  <c r="U189" i="13"/>
  <c r="T251" i="13"/>
  <c r="T310" i="13"/>
  <c r="U179" i="13"/>
  <c r="T189" i="13"/>
  <c r="U298" i="13"/>
  <c r="T237" i="13"/>
  <c r="D263" i="13"/>
  <c r="T178" i="13"/>
  <c r="T315" i="13"/>
  <c r="U123" i="13"/>
  <c r="U152" i="13"/>
  <c r="U237" i="13"/>
  <c r="T152" i="13"/>
  <c r="T198" i="13"/>
  <c r="T127" i="13"/>
  <c r="U240" i="13"/>
  <c r="U217" i="13"/>
  <c r="U169" i="13"/>
  <c r="T224" i="13"/>
  <c r="T132" i="13"/>
  <c r="U184" i="13"/>
  <c r="C21" i="19"/>
  <c r="D21" i="19" s="1"/>
  <c r="E21" i="19"/>
  <c r="F21" i="19"/>
  <c r="H21" i="19"/>
  <c r="C77" i="19"/>
  <c r="D77" i="19" s="1"/>
  <c r="E77" i="19"/>
  <c r="F77" i="19"/>
  <c r="H77" i="19"/>
  <c r="C22" i="19"/>
  <c r="D22" i="19" s="1"/>
  <c r="F22" i="19"/>
  <c r="H22" i="19"/>
  <c r="E22" i="19"/>
  <c r="C50" i="19"/>
  <c r="D50" i="19" s="1"/>
  <c r="F50" i="19"/>
  <c r="H50" i="19"/>
  <c r="E50" i="19"/>
  <c r="C78" i="19"/>
  <c r="D78" i="19" s="1"/>
  <c r="F78" i="19"/>
  <c r="H78" i="19"/>
  <c r="E78" i="19"/>
  <c r="C106" i="19"/>
  <c r="D106" i="19" s="1"/>
  <c r="F106" i="19"/>
  <c r="H106" i="19"/>
  <c r="E106" i="19"/>
  <c r="J253" i="19"/>
  <c r="T245" i="19"/>
  <c r="J223" i="19"/>
  <c r="D129" i="19"/>
  <c r="U129" i="19"/>
  <c r="C23" i="19"/>
  <c r="D23" i="19" s="1"/>
  <c r="E23" i="19"/>
  <c r="F23" i="19"/>
  <c r="H23" i="19"/>
  <c r="C51" i="19"/>
  <c r="D51" i="19" s="1"/>
  <c r="F51" i="19"/>
  <c r="E51" i="19"/>
  <c r="H51" i="19"/>
  <c r="C79" i="19"/>
  <c r="D79" i="19" s="1"/>
  <c r="E79" i="19"/>
  <c r="F79" i="19"/>
  <c r="H79" i="19"/>
  <c r="C107" i="19"/>
  <c r="D107" i="19" s="1"/>
  <c r="E107" i="19"/>
  <c r="F107" i="19"/>
  <c r="H107" i="19"/>
  <c r="T167" i="19"/>
  <c r="J163" i="19"/>
  <c r="T140" i="19"/>
  <c r="T278" i="19"/>
  <c r="T307" i="19"/>
  <c r="J214" i="19"/>
  <c r="Q285" i="19"/>
  <c r="T157" i="19"/>
  <c r="D157" i="19"/>
  <c r="C25" i="19"/>
  <c r="D25" i="19" s="1"/>
  <c r="E25" i="19"/>
  <c r="F25" i="19"/>
  <c r="H25" i="19"/>
  <c r="C24" i="19"/>
  <c r="D24" i="19" s="1"/>
  <c r="E24" i="19"/>
  <c r="F24" i="19"/>
  <c r="H24" i="19"/>
  <c r="C52" i="19"/>
  <c r="D52" i="19" s="1"/>
  <c r="E52" i="19"/>
  <c r="F52" i="19"/>
  <c r="H52" i="19"/>
  <c r="C80" i="19"/>
  <c r="D80" i="19" s="1"/>
  <c r="E80" i="19"/>
  <c r="F80" i="19"/>
  <c r="H80" i="19"/>
  <c r="C108" i="19"/>
  <c r="D108" i="19" s="1"/>
  <c r="H108" i="19"/>
  <c r="E108" i="19"/>
  <c r="F108" i="19"/>
  <c r="T127" i="19"/>
  <c r="J278" i="19"/>
  <c r="T314" i="19"/>
  <c r="M285" i="19"/>
  <c r="J288" i="19"/>
  <c r="J132" i="19"/>
  <c r="U272" i="19"/>
  <c r="D283" i="19"/>
  <c r="T283" i="19"/>
  <c r="U283" i="19"/>
  <c r="T279" i="19"/>
  <c r="J302" i="19"/>
  <c r="E55" i="19"/>
  <c r="F55" i="19"/>
  <c r="H55" i="19"/>
  <c r="C55" i="19"/>
  <c r="D55" i="19" s="1"/>
  <c r="T241" i="19"/>
  <c r="D241" i="19"/>
  <c r="C109" i="19"/>
  <c r="D109" i="19" s="1"/>
  <c r="E109" i="19"/>
  <c r="F109" i="19"/>
  <c r="H109" i="19"/>
  <c r="F82" i="19"/>
  <c r="H82" i="19"/>
  <c r="C82" i="19"/>
  <c r="D82" i="19" s="1"/>
  <c r="E82" i="19"/>
  <c r="J218" i="19"/>
  <c r="E83" i="19"/>
  <c r="F83" i="19"/>
  <c r="H83" i="19"/>
  <c r="C83" i="19"/>
  <c r="D83" i="19" s="1"/>
  <c r="E28" i="19"/>
  <c r="F28" i="19"/>
  <c r="H28" i="19"/>
  <c r="C28" i="19"/>
  <c r="D28" i="19" s="1"/>
  <c r="E56" i="19"/>
  <c r="F56" i="19"/>
  <c r="H56" i="19"/>
  <c r="C56" i="19"/>
  <c r="D56" i="19" s="1"/>
  <c r="E84" i="19"/>
  <c r="F84" i="19"/>
  <c r="H84" i="19"/>
  <c r="C84" i="19"/>
  <c r="D84" i="19" s="1"/>
  <c r="E112" i="19"/>
  <c r="F112" i="19"/>
  <c r="H112" i="19"/>
  <c r="C112" i="19"/>
  <c r="D112" i="19" s="1"/>
  <c r="E29" i="19"/>
  <c r="F29" i="19"/>
  <c r="H29" i="19"/>
  <c r="C29" i="19"/>
  <c r="D29" i="19" s="1"/>
  <c r="E57" i="19"/>
  <c r="F57" i="19"/>
  <c r="H57" i="19"/>
  <c r="C57" i="19"/>
  <c r="D57" i="19" s="1"/>
  <c r="E85" i="19"/>
  <c r="F85" i="19"/>
  <c r="H85" i="19"/>
  <c r="C85" i="19"/>
  <c r="D85" i="19" s="1"/>
  <c r="E113" i="19"/>
  <c r="F113" i="19"/>
  <c r="H113" i="19"/>
  <c r="C113" i="19"/>
  <c r="D113" i="19" s="1"/>
  <c r="J283" i="19"/>
  <c r="D246" i="19"/>
  <c r="T246" i="19"/>
  <c r="N285" i="19"/>
  <c r="T271" i="19"/>
  <c r="D271" i="19"/>
  <c r="T215" i="19"/>
  <c r="T149" i="19"/>
  <c r="D149" i="19"/>
  <c r="J241" i="19"/>
  <c r="U300" i="19"/>
  <c r="C81" i="19"/>
  <c r="D81" i="19" s="1"/>
  <c r="E81" i="19"/>
  <c r="H81" i="19"/>
  <c r="F81" i="19"/>
  <c r="F26" i="19"/>
  <c r="H26" i="19"/>
  <c r="C26" i="19"/>
  <c r="D26" i="19" s="1"/>
  <c r="E26" i="19"/>
  <c r="F54" i="19"/>
  <c r="H54" i="19"/>
  <c r="C54" i="19"/>
  <c r="D54" i="19" s="1"/>
  <c r="E54" i="19"/>
  <c r="F110" i="19"/>
  <c r="H110" i="19"/>
  <c r="C110" i="19"/>
  <c r="D110" i="19" s="1"/>
  <c r="E110" i="19"/>
  <c r="E27" i="19"/>
  <c r="F27" i="19"/>
  <c r="H27" i="19"/>
  <c r="C27" i="19"/>
  <c r="D27" i="19" s="1"/>
  <c r="E111" i="19"/>
  <c r="F111" i="19"/>
  <c r="H111" i="19"/>
  <c r="C111" i="19"/>
  <c r="D111" i="19" s="1"/>
  <c r="E30" i="19"/>
  <c r="F30" i="19"/>
  <c r="H30" i="19"/>
  <c r="C30" i="19"/>
  <c r="D30" i="19" s="1"/>
  <c r="E58" i="19"/>
  <c r="F58" i="19"/>
  <c r="H58" i="19"/>
  <c r="C58" i="19"/>
  <c r="D58" i="19" s="1"/>
  <c r="E86" i="19"/>
  <c r="F86" i="19"/>
  <c r="C86" i="19"/>
  <c r="D86" i="19" s="1"/>
  <c r="H86" i="19"/>
  <c r="E114" i="19"/>
  <c r="F114" i="19"/>
  <c r="H114" i="19"/>
  <c r="C114" i="19"/>
  <c r="D114" i="19" s="1"/>
  <c r="H31" i="19"/>
  <c r="F31" i="19"/>
  <c r="C31" i="19"/>
  <c r="D31" i="19" s="1"/>
  <c r="E31" i="19"/>
  <c r="H59" i="19"/>
  <c r="E59" i="19"/>
  <c r="F59" i="19"/>
  <c r="C59" i="19"/>
  <c r="D59" i="19" s="1"/>
  <c r="H87" i="19"/>
  <c r="C87" i="19"/>
  <c r="D87" i="19" s="1"/>
  <c r="E87" i="19"/>
  <c r="F87" i="19"/>
  <c r="H115" i="19"/>
  <c r="E115" i="19"/>
  <c r="C115" i="19"/>
  <c r="D115" i="19" s="1"/>
  <c r="F115" i="19"/>
  <c r="J251" i="19"/>
  <c r="U314" i="19"/>
  <c r="C32" i="19"/>
  <c r="D32" i="19" s="1"/>
  <c r="E32" i="19"/>
  <c r="F32" i="19"/>
  <c r="H32" i="19"/>
  <c r="C60" i="19"/>
  <c r="D60" i="19" s="1"/>
  <c r="F60" i="19"/>
  <c r="E60" i="19"/>
  <c r="H60" i="19"/>
  <c r="C88" i="19"/>
  <c r="D88" i="19" s="1"/>
  <c r="F88" i="19"/>
  <c r="E88" i="19"/>
  <c r="H88" i="19"/>
  <c r="U168" i="19"/>
  <c r="U247" i="19"/>
  <c r="U219" i="19"/>
  <c r="T223" i="19"/>
  <c r="U230" i="19"/>
  <c r="J306" i="19"/>
  <c r="T300" i="19"/>
  <c r="C33" i="19"/>
  <c r="D33" i="19" s="1"/>
  <c r="E33" i="19"/>
  <c r="F33" i="19"/>
  <c r="H33" i="19"/>
  <c r="C61" i="19"/>
  <c r="D61" i="19" s="1"/>
  <c r="E61" i="19"/>
  <c r="F61" i="19"/>
  <c r="H61" i="19"/>
  <c r="C89" i="19"/>
  <c r="D89" i="19" s="1"/>
  <c r="E89" i="19"/>
  <c r="F89" i="19"/>
  <c r="H89" i="19"/>
  <c r="U196" i="19"/>
  <c r="T247" i="19"/>
  <c r="L285" i="19"/>
  <c r="T169" i="19"/>
  <c r="D169" i="19"/>
  <c r="C34" i="19"/>
  <c r="D34" i="19" s="1"/>
  <c r="F34" i="19"/>
  <c r="E34" i="19"/>
  <c r="H34" i="19"/>
  <c r="C62" i="19"/>
  <c r="D62" i="19" s="1"/>
  <c r="F62" i="19"/>
  <c r="E62" i="19"/>
  <c r="H62" i="19"/>
  <c r="C90" i="19"/>
  <c r="D90" i="19" s="1"/>
  <c r="F90" i="19"/>
  <c r="E90" i="19"/>
  <c r="H90" i="19"/>
  <c r="J247" i="19"/>
  <c r="J271" i="19"/>
  <c r="J167" i="19"/>
  <c r="J307" i="19"/>
  <c r="J246" i="19"/>
  <c r="H35" i="19"/>
  <c r="C35" i="19"/>
  <c r="D35" i="19" s="1"/>
  <c r="E35" i="19"/>
  <c r="F35" i="19"/>
  <c r="J181" i="19"/>
  <c r="E92" i="19"/>
  <c r="F92" i="19"/>
  <c r="H92" i="19"/>
  <c r="C92" i="19"/>
  <c r="D92" i="19" s="1"/>
  <c r="P285" i="19"/>
  <c r="J314" i="19"/>
  <c r="E37" i="19"/>
  <c r="F37" i="19"/>
  <c r="H37" i="19"/>
  <c r="C37" i="19"/>
  <c r="D37" i="19" s="1"/>
  <c r="E65" i="19"/>
  <c r="F65" i="19"/>
  <c r="H65" i="19"/>
  <c r="C65" i="19"/>
  <c r="D65" i="19" s="1"/>
  <c r="E93" i="19"/>
  <c r="F93" i="19"/>
  <c r="H93" i="19"/>
  <c r="C93" i="19"/>
  <c r="D93" i="19" s="1"/>
  <c r="J186" i="19"/>
  <c r="E38" i="19"/>
  <c r="F38" i="19"/>
  <c r="H38" i="19"/>
  <c r="C38" i="19"/>
  <c r="D38" i="19" s="1"/>
  <c r="E66" i="19"/>
  <c r="F66" i="19"/>
  <c r="H66" i="19"/>
  <c r="C66" i="19"/>
  <c r="D66" i="19" s="1"/>
  <c r="E94" i="19"/>
  <c r="F94" i="19"/>
  <c r="H94" i="19"/>
  <c r="C94" i="19"/>
  <c r="D94" i="19" s="1"/>
  <c r="T211" i="19"/>
  <c r="T309" i="19"/>
  <c r="U303" i="19"/>
  <c r="J213" i="19"/>
  <c r="T274" i="19"/>
  <c r="J202" i="19"/>
  <c r="T260" i="19"/>
  <c r="E64" i="19"/>
  <c r="F64" i="19"/>
  <c r="H64" i="19"/>
  <c r="C64" i="19"/>
  <c r="D64" i="19" s="1"/>
  <c r="T297" i="19"/>
  <c r="U297" i="19"/>
  <c r="D297" i="19"/>
  <c r="J273" i="19"/>
  <c r="E42" i="19"/>
  <c r="F42" i="19"/>
  <c r="H42" i="19"/>
  <c r="C42" i="19"/>
  <c r="D42" i="19" s="1"/>
  <c r="D138" i="19"/>
  <c r="U138" i="19"/>
  <c r="H91" i="19"/>
  <c r="E91" i="19"/>
  <c r="C91" i="19"/>
  <c r="D91" i="19" s="1"/>
  <c r="F91" i="19"/>
  <c r="E41" i="19"/>
  <c r="F41" i="19"/>
  <c r="H41" i="19"/>
  <c r="C41" i="19"/>
  <c r="D41" i="19" s="1"/>
  <c r="E97" i="19"/>
  <c r="F97" i="19"/>
  <c r="H97" i="19"/>
  <c r="C97" i="19"/>
  <c r="D97" i="19" s="1"/>
  <c r="E70" i="19"/>
  <c r="C70" i="19"/>
  <c r="D70" i="19" s="1"/>
  <c r="F70" i="19"/>
  <c r="H70" i="19"/>
  <c r="E98" i="19"/>
  <c r="H98" i="19"/>
  <c r="C98" i="19"/>
  <c r="D98" i="19" s="1"/>
  <c r="F98" i="19"/>
  <c r="O285" i="19"/>
  <c r="H43" i="19"/>
  <c r="C43" i="19"/>
  <c r="D43" i="19" s="1"/>
  <c r="E43" i="19"/>
  <c r="F43" i="19"/>
  <c r="H71" i="19"/>
  <c r="F71" i="19"/>
  <c r="C71" i="19"/>
  <c r="D71" i="19" s="1"/>
  <c r="E71" i="19"/>
  <c r="H99" i="19"/>
  <c r="E99" i="19"/>
  <c r="F99" i="19"/>
  <c r="C99" i="19"/>
  <c r="D99" i="19" s="1"/>
  <c r="T213" i="19"/>
  <c r="U250" i="19"/>
  <c r="D224" i="19"/>
  <c r="T224" i="19"/>
  <c r="U224" i="19"/>
  <c r="E69" i="19"/>
  <c r="F69" i="19"/>
  <c r="H69" i="19"/>
  <c r="C69" i="19"/>
  <c r="D69" i="19" s="1"/>
  <c r="U223" i="19"/>
  <c r="D252" i="19"/>
  <c r="T252" i="19"/>
  <c r="T135" i="19"/>
  <c r="E36" i="19"/>
  <c r="F36" i="19"/>
  <c r="H36" i="19"/>
  <c r="C36" i="19"/>
  <c r="D36" i="19" s="1"/>
  <c r="E67" i="19"/>
  <c r="F67" i="19"/>
  <c r="H67" i="19"/>
  <c r="C67" i="19"/>
  <c r="D67" i="19" s="1"/>
  <c r="C96" i="19"/>
  <c r="D96" i="19" s="1"/>
  <c r="E96" i="19"/>
  <c r="F96" i="19"/>
  <c r="H96" i="19"/>
  <c r="C72" i="19"/>
  <c r="D72" i="19" s="1"/>
  <c r="E72" i="19"/>
  <c r="H72" i="19"/>
  <c r="F72" i="19"/>
  <c r="E17" i="19"/>
  <c r="F17" i="19"/>
  <c r="C17" i="19"/>
  <c r="D17" i="19" s="1"/>
  <c r="H17" i="19"/>
  <c r="E45" i="19"/>
  <c r="F45" i="19"/>
  <c r="C45" i="19"/>
  <c r="D45" i="19" s="1"/>
  <c r="H45" i="19"/>
  <c r="E73" i="19"/>
  <c r="F73" i="19"/>
  <c r="C73" i="19"/>
  <c r="D73" i="19" s="1"/>
  <c r="H73" i="19"/>
  <c r="E101" i="19"/>
  <c r="F101" i="19"/>
  <c r="C101" i="19"/>
  <c r="D101" i="19" s="1"/>
  <c r="H101" i="19"/>
  <c r="U213" i="19"/>
  <c r="J250" i="19"/>
  <c r="D135" i="19"/>
  <c r="D280" i="19"/>
  <c r="T280" i="19"/>
  <c r="J216" i="19"/>
  <c r="D308" i="19"/>
  <c r="J308" i="19"/>
  <c r="U308" i="19"/>
  <c r="C53" i="19"/>
  <c r="D53" i="19" s="1"/>
  <c r="E53" i="19"/>
  <c r="F53" i="19"/>
  <c r="H53" i="19"/>
  <c r="E95" i="19"/>
  <c r="F95" i="19"/>
  <c r="H95" i="19"/>
  <c r="C95" i="19"/>
  <c r="D95" i="19" s="1"/>
  <c r="C68" i="19"/>
  <c r="D68" i="19" s="1"/>
  <c r="H68" i="19"/>
  <c r="F68" i="19"/>
  <c r="E68" i="19"/>
  <c r="H16" i="19"/>
  <c r="F16" i="19"/>
  <c r="E16" i="19"/>
  <c r="C16" i="19"/>
  <c r="D16" i="19" s="1"/>
  <c r="C100" i="19"/>
  <c r="D100" i="19" s="1"/>
  <c r="E100" i="19"/>
  <c r="F100" i="19"/>
  <c r="H100" i="19"/>
  <c r="C18" i="19"/>
  <c r="D18" i="19" s="1"/>
  <c r="E18" i="19"/>
  <c r="F18" i="19"/>
  <c r="H18" i="19"/>
  <c r="J245" i="19"/>
  <c r="C19" i="19"/>
  <c r="D19" i="19" s="1"/>
  <c r="E19" i="19"/>
  <c r="F19" i="19"/>
  <c r="H19" i="19"/>
  <c r="C47" i="19"/>
  <c r="D47" i="19" s="1"/>
  <c r="E47" i="19"/>
  <c r="F47" i="19"/>
  <c r="H47" i="19"/>
  <c r="C75" i="19"/>
  <c r="D75" i="19" s="1"/>
  <c r="E75" i="19"/>
  <c r="F75" i="19"/>
  <c r="H75" i="19"/>
  <c r="C103" i="19"/>
  <c r="D103" i="19" s="1"/>
  <c r="E103" i="19"/>
  <c r="F103" i="19"/>
  <c r="H103" i="19"/>
  <c r="U181" i="19"/>
  <c r="U191" i="19"/>
  <c r="T191" i="19"/>
  <c r="T251" i="19"/>
  <c r="U216" i="19"/>
  <c r="U246" i="19"/>
  <c r="J232" i="19"/>
  <c r="H63" i="19"/>
  <c r="F63" i="19"/>
  <c r="C63" i="19"/>
  <c r="D63" i="19" s="1"/>
  <c r="E63" i="19"/>
  <c r="C44" i="19"/>
  <c r="D44" i="19" s="1"/>
  <c r="F44" i="19"/>
  <c r="H44" i="19"/>
  <c r="E44" i="19"/>
  <c r="C46" i="19"/>
  <c r="D46" i="19" s="1"/>
  <c r="E46" i="19"/>
  <c r="F46" i="19"/>
  <c r="H46" i="19"/>
  <c r="C74" i="19"/>
  <c r="D74" i="19" s="1"/>
  <c r="E74" i="19"/>
  <c r="F74" i="19"/>
  <c r="H74" i="19"/>
  <c r="C102" i="19"/>
  <c r="D102" i="19" s="1"/>
  <c r="E102" i="19"/>
  <c r="F102" i="19"/>
  <c r="H102" i="19"/>
  <c r="U251" i="19"/>
  <c r="C20" i="19"/>
  <c r="D20" i="19" s="1"/>
  <c r="E20" i="19"/>
  <c r="F20" i="19"/>
  <c r="H20" i="19"/>
  <c r="C48" i="19"/>
  <c r="D48" i="19" s="1"/>
  <c r="E48" i="19"/>
  <c r="F48" i="19"/>
  <c r="H48" i="19"/>
  <c r="C76" i="19"/>
  <c r="D76" i="19" s="1"/>
  <c r="E76" i="19"/>
  <c r="F76" i="19"/>
  <c r="H76" i="19"/>
  <c r="C104" i="19"/>
  <c r="D104" i="19" s="1"/>
  <c r="E104" i="19"/>
  <c r="F104" i="19"/>
  <c r="H104" i="19"/>
  <c r="J129" i="19"/>
  <c r="T181" i="19"/>
  <c r="U211" i="19"/>
  <c r="U279" i="19"/>
  <c r="U273" i="19"/>
  <c r="U241" i="19"/>
  <c r="J158" i="19"/>
  <c r="K285" i="19"/>
  <c r="D269" i="19"/>
  <c r="T269" i="19"/>
  <c r="U269" i="19"/>
  <c r="E39" i="19"/>
  <c r="F39" i="19"/>
  <c r="H39" i="19"/>
  <c r="C39" i="19"/>
  <c r="D39" i="19" s="1"/>
  <c r="C40" i="19"/>
  <c r="D40" i="19" s="1"/>
  <c r="E40" i="19"/>
  <c r="F40" i="19"/>
  <c r="H40" i="19"/>
  <c r="C49" i="19"/>
  <c r="D49" i="19" s="1"/>
  <c r="E49" i="19"/>
  <c r="F49" i="19"/>
  <c r="H49" i="19"/>
  <c r="C105" i="19"/>
  <c r="D105" i="19" s="1"/>
  <c r="E105" i="19"/>
  <c r="F105" i="19"/>
  <c r="H105" i="19"/>
  <c r="U245" i="19"/>
  <c r="U244" i="19"/>
  <c r="D244" i="19"/>
  <c r="C24" i="18"/>
  <c r="D24" i="18" s="1"/>
  <c r="E24" i="18"/>
  <c r="F24" i="18"/>
  <c r="H24" i="18"/>
  <c r="H64" i="18"/>
  <c r="C64" i="18"/>
  <c r="D64" i="18" s="1"/>
  <c r="F64" i="18"/>
  <c r="E64" i="18"/>
  <c r="E37" i="18"/>
  <c r="F37" i="18"/>
  <c r="H37" i="18"/>
  <c r="C37" i="18"/>
  <c r="D37" i="18" s="1"/>
  <c r="E66" i="18"/>
  <c r="F66" i="18"/>
  <c r="H66" i="18"/>
  <c r="C66" i="18"/>
  <c r="D66" i="18" s="1"/>
  <c r="U284" i="18"/>
  <c r="C20" i="18"/>
  <c r="E20" i="18"/>
  <c r="F20" i="18"/>
  <c r="H20" i="18"/>
  <c r="C48" i="18"/>
  <c r="D48" i="18" s="1"/>
  <c r="E48" i="18"/>
  <c r="F48" i="18"/>
  <c r="H48" i="18"/>
  <c r="C104" i="18"/>
  <c r="D104" i="18" s="1"/>
  <c r="E104" i="18"/>
  <c r="F104" i="18"/>
  <c r="H104" i="18"/>
  <c r="J161" i="18"/>
  <c r="J295" i="18"/>
  <c r="C21" i="18"/>
  <c r="D21" i="18" s="1"/>
  <c r="E21" i="18"/>
  <c r="F21" i="18"/>
  <c r="H21" i="18"/>
  <c r="C49" i="18"/>
  <c r="D49" i="18" s="1"/>
  <c r="E49" i="18"/>
  <c r="F49" i="18"/>
  <c r="H49" i="18"/>
  <c r="C77" i="18"/>
  <c r="D77" i="18" s="1"/>
  <c r="E77" i="18"/>
  <c r="F77" i="18"/>
  <c r="H77" i="18"/>
  <c r="C105" i="18"/>
  <c r="D105" i="18" s="1"/>
  <c r="E105" i="18"/>
  <c r="F105" i="18"/>
  <c r="H105" i="18"/>
  <c r="U139" i="18"/>
  <c r="T127" i="18"/>
  <c r="T279" i="18"/>
  <c r="T225" i="18"/>
  <c r="U277" i="18"/>
  <c r="C108" i="18"/>
  <c r="D108" i="18" s="1"/>
  <c r="E108" i="18"/>
  <c r="F108" i="18"/>
  <c r="H108" i="18"/>
  <c r="U161" i="18"/>
  <c r="E65" i="18"/>
  <c r="F65" i="18"/>
  <c r="H65" i="18"/>
  <c r="C65" i="18"/>
  <c r="D65" i="18" s="1"/>
  <c r="C63" i="18"/>
  <c r="D63" i="18" s="1"/>
  <c r="E63" i="18"/>
  <c r="F63" i="18"/>
  <c r="H63" i="18"/>
  <c r="T146" i="18"/>
  <c r="D146" i="18"/>
  <c r="E95" i="18"/>
  <c r="F95" i="18"/>
  <c r="H95" i="18"/>
  <c r="C95" i="18"/>
  <c r="D95" i="18" s="1"/>
  <c r="E96" i="18"/>
  <c r="F96" i="18"/>
  <c r="H96" i="18"/>
  <c r="C96" i="18"/>
  <c r="D96" i="18" s="1"/>
  <c r="C76" i="18"/>
  <c r="D76" i="18" s="1"/>
  <c r="E76" i="18"/>
  <c r="F76" i="18"/>
  <c r="H76" i="18"/>
  <c r="C22" i="18"/>
  <c r="D22" i="18" s="1"/>
  <c r="E22" i="18"/>
  <c r="F22" i="18"/>
  <c r="H22" i="18"/>
  <c r="C50" i="18"/>
  <c r="D50" i="18" s="1"/>
  <c r="E50" i="18"/>
  <c r="F50" i="18"/>
  <c r="H50" i="18"/>
  <c r="C78" i="18"/>
  <c r="D78" i="18" s="1"/>
  <c r="E78" i="18"/>
  <c r="F78" i="18"/>
  <c r="H78" i="18"/>
  <c r="C106" i="18"/>
  <c r="D106" i="18" s="1"/>
  <c r="E106" i="18"/>
  <c r="F106" i="18"/>
  <c r="H106" i="18"/>
  <c r="T290" i="18"/>
  <c r="C23" i="18"/>
  <c r="E23" i="18"/>
  <c r="F23" i="18"/>
  <c r="H23" i="18"/>
  <c r="C51" i="18"/>
  <c r="D51" i="18" s="1"/>
  <c r="E51" i="18"/>
  <c r="F51" i="18"/>
  <c r="H51" i="18"/>
  <c r="C79" i="18"/>
  <c r="D79" i="18" s="1"/>
  <c r="E79" i="18"/>
  <c r="F79" i="18"/>
  <c r="H79" i="18"/>
  <c r="C107" i="18"/>
  <c r="D107" i="18" s="1"/>
  <c r="E107" i="18"/>
  <c r="F107" i="18"/>
  <c r="H107" i="18"/>
  <c r="T183" i="18"/>
  <c r="J225" i="18"/>
  <c r="J223" i="18"/>
  <c r="J198" i="18"/>
  <c r="T276" i="18"/>
  <c r="D230" i="18"/>
  <c r="T230" i="18"/>
  <c r="T121" i="18"/>
  <c r="J301" i="18"/>
  <c r="T120" i="18"/>
  <c r="D120" i="18"/>
  <c r="J290" i="18"/>
  <c r="T277" i="18"/>
  <c r="J221" i="18"/>
  <c r="T244" i="18"/>
  <c r="D244" i="18"/>
  <c r="C109" i="18"/>
  <c r="D109" i="18" s="1"/>
  <c r="E109" i="18"/>
  <c r="F109" i="18"/>
  <c r="H109" i="18"/>
  <c r="C26" i="18"/>
  <c r="E26" i="18"/>
  <c r="F26" i="18"/>
  <c r="H26" i="18"/>
  <c r="C54" i="18"/>
  <c r="D54" i="18" s="1"/>
  <c r="E54" i="18"/>
  <c r="F54" i="18"/>
  <c r="H54" i="18"/>
  <c r="C110" i="18"/>
  <c r="D110" i="18" s="1"/>
  <c r="E110" i="18"/>
  <c r="F110" i="18"/>
  <c r="H110" i="18"/>
  <c r="F27" i="18"/>
  <c r="H27" i="18"/>
  <c r="C27" i="18"/>
  <c r="D27" i="18" s="1"/>
  <c r="E27" i="18"/>
  <c r="F55" i="18"/>
  <c r="H55" i="18"/>
  <c r="C55" i="18"/>
  <c r="D55" i="18" s="1"/>
  <c r="E55" i="18"/>
  <c r="F83" i="18"/>
  <c r="H83" i="18"/>
  <c r="C83" i="18"/>
  <c r="D83" i="18" s="1"/>
  <c r="E83" i="18"/>
  <c r="F111" i="18"/>
  <c r="H111" i="18"/>
  <c r="C111" i="18"/>
  <c r="D111" i="18" s="1"/>
  <c r="E111" i="18"/>
  <c r="E28" i="18"/>
  <c r="F28" i="18"/>
  <c r="H28" i="18"/>
  <c r="C28" i="18"/>
  <c r="D28" i="18" s="1"/>
  <c r="E56" i="18"/>
  <c r="F56" i="18"/>
  <c r="H56" i="18"/>
  <c r="C56" i="18"/>
  <c r="D56" i="18" s="1"/>
  <c r="E84" i="18"/>
  <c r="F84" i="18"/>
  <c r="H84" i="18"/>
  <c r="C84" i="18"/>
  <c r="D84" i="18" s="1"/>
  <c r="E112" i="18"/>
  <c r="F112" i="18"/>
  <c r="H112" i="18"/>
  <c r="C112" i="18"/>
  <c r="D112" i="18" s="1"/>
  <c r="U282" i="18"/>
  <c r="J271" i="18"/>
  <c r="J286" i="18"/>
  <c r="D186" i="18"/>
  <c r="U186" i="18"/>
  <c r="D291" i="18"/>
  <c r="T291" i="18"/>
  <c r="U291" i="18"/>
  <c r="D118" i="18"/>
  <c r="T118" i="18"/>
  <c r="U168" i="18"/>
  <c r="J199" i="18"/>
  <c r="U281" i="18"/>
  <c r="T299" i="18"/>
  <c r="T232" i="18"/>
  <c r="D232" i="18"/>
  <c r="U232" i="18"/>
  <c r="C81" i="18"/>
  <c r="D81" i="18" s="1"/>
  <c r="E81" i="18"/>
  <c r="F81" i="18"/>
  <c r="H81" i="18"/>
  <c r="C82" i="18"/>
  <c r="D82" i="18" s="1"/>
  <c r="E82" i="18"/>
  <c r="F82" i="18"/>
  <c r="H82" i="18"/>
  <c r="E29" i="18"/>
  <c r="F29" i="18"/>
  <c r="H29" i="18"/>
  <c r="C29" i="18"/>
  <c r="D29" i="18" s="1"/>
  <c r="E57" i="18"/>
  <c r="F57" i="18"/>
  <c r="H57" i="18"/>
  <c r="C57" i="18"/>
  <c r="D57" i="18" s="1"/>
  <c r="E85" i="18"/>
  <c r="F85" i="18"/>
  <c r="H85" i="18"/>
  <c r="C85" i="18"/>
  <c r="D85" i="18" s="1"/>
  <c r="E113" i="18"/>
  <c r="F113" i="18"/>
  <c r="H113" i="18"/>
  <c r="C113" i="18"/>
  <c r="D113" i="18" s="1"/>
  <c r="E30" i="18"/>
  <c r="F30" i="18"/>
  <c r="H30" i="18"/>
  <c r="C30" i="18"/>
  <c r="D30" i="18" s="1"/>
  <c r="E58" i="18"/>
  <c r="F58" i="18"/>
  <c r="H58" i="18"/>
  <c r="C58" i="18"/>
  <c r="D58" i="18" s="1"/>
  <c r="E86" i="18"/>
  <c r="F86" i="18"/>
  <c r="H86" i="18"/>
  <c r="C86" i="18"/>
  <c r="D86" i="18" s="1"/>
  <c r="E114" i="18"/>
  <c r="F114" i="18"/>
  <c r="H114" i="18"/>
  <c r="C114" i="18"/>
  <c r="D114" i="18" s="1"/>
  <c r="T168" i="18"/>
  <c r="J149" i="18"/>
  <c r="E31" i="18"/>
  <c r="F31" i="18"/>
  <c r="C31" i="18"/>
  <c r="D31" i="18" s="1"/>
  <c r="H31" i="18"/>
  <c r="E59" i="18"/>
  <c r="F59" i="18"/>
  <c r="C59" i="18"/>
  <c r="D59" i="18" s="1"/>
  <c r="H59" i="18"/>
  <c r="E87" i="18"/>
  <c r="F87" i="18"/>
  <c r="C87" i="18"/>
  <c r="D87" i="18" s="1"/>
  <c r="H87" i="18"/>
  <c r="E115" i="18"/>
  <c r="F115" i="18"/>
  <c r="C115" i="18"/>
  <c r="D115" i="18" s="1"/>
  <c r="H115" i="18"/>
  <c r="U206" i="18"/>
  <c r="J307" i="18"/>
  <c r="J208" i="18"/>
  <c r="F32" i="18"/>
  <c r="H32" i="18"/>
  <c r="C32" i="18"/>
  <c r="D32" i="18" s="1"/>
  <c r="E32" i="18"/>
  <c r="F60" i="18"/>
  <c r="H60" i="18"/>
  <c r="E60" i="18"/>
  <c r="C60" i="18"/>
  <c r="D60" i="18" s="1"/>
  <c r="F88" i="18"/>
  <c r="H88" i="18"/>
  <c r="E88" i="18"/>
  <c r="C88" i="18"/>
  <c r="D88" i="18" s="1"/>
  <c r="U143" i="18"/>
  <c r="U179" i="18"/>
  <c r="U307" i="18"/>
  <c r="U132" i="18"/>
  <c r="D132" i="18"/>
  <c r="F33" i="18"/>
  <c r="E33" i="18"/>
  <c r="H33" i="18"/>
  <c r="C33" i="18"/>
  <c r="D33" i="18" s="1"/>
  <c r="F61" i="18"/>
  <c r="E61" i="18"/>
  <c r="H61" i="18"/>
  <c r="C61" i="18"/>
  <c r="D61" i="18" s="1"/>
  <c r="F89" i="18"/>
  <c r="E89" i="18"/>
  <c r="H89" i="18"/>
  <c r="C89" i="18"/>
  <c r="D89" i="18" s="1"/>
  <c r="U123" i="18"/>
  <c r="J168" i="18"/>
  <c r="U276" i="18"/>
  <c r="T307" i="18"/>
  <c r="D288" i="18"/>
  <c r="T288" i="18"/>
  <c r="U288" i="18"/>
  <c r="C34" i="18"/>
  <c r="D34" i="18" s="1"/>
  <c r="F34" i="18"/>
  <c r="E34" i="18"/>
  <c r="H34" i="18"/>
  <c r="C62" i="18"/>
  <c r="D62" i="18" s="1"/>
  <c r="F62" i="18"/>
  <c r="E62" i="18"/>
  <c r="H62" i="18"/>
  <c r="C90" i="18"/>
  <c r="D90" i="18" s="1"/>
  <c r="F90" i="18"/>
  <c r="E90" i="18"/>
  <c r="H90" i="18"/>
  <c r="T123" i="18"/>
  <c r="J123" i="18"/>
  <c r="U290" i="18"/>
  <c r="U280" i="18"/>
  <c r="J232" i="18"/>
  <c r="T304" i="18"/>
  <c r="D304" i="18"/>
  <c r="T272" i="18"/>
  <c r="D272" i="18"/>
  <c r="U272" i="18"/>
  <c r="J288" i="18"/>
  <c r="D141" i="18"/>
  <c r="U141" i="18"/>
  <c r="T234" i="18"/>
  <c r="D133" i="18"/>
  <c r="T133" i="18"/>
  <c r="U146" i="18"/>
  <c r="J277" i="18"/>
  <c r="U160" i="18"/>
  <c r="D160" i="18"/>
  <c r="J263" i="18"/>
  <c r="D197" i="18"/>
  <c r="U197" i="18"/>
  <c r="T305" i="18"/>
  <c r="U300" i="18"/>
  <c r="D300" i="18"/>
  <c r="T300" i="18"/>
  <c r="T289" i="18"/>
  <c r="D289" i="18"/>
  <c r="E93" i="18"/>
  <c r="F93" i="18"/>
  <c r="H93" i="18"/>
  <c r="C93" i="18"/>
  <c r="D93" i="18" s="1"/>
  <c r="E67" i="18"/>
  <c r="F67" i="18"/>
  <c r="H67" i="18"/>
  <c r="C67" i="18"/>
  <c r="D67" i="18" s="1"/>
  <c r="E68" i="18"/>
  <c r="F68" i="18"/>
  <c r="H68" i="18"/>
  <c r="C68" i="18"/>
  <c r="D68" i="18" s="1"/>
  <c r="J177" i="18"/>
  <c r="H41" i="18"/>
  <c r="C41" i="18"/>
  <c r="D41" i="18" s="1"/>
  <c r="E41" i="18"/>
  <c r="F41" i="18"/>
  <c r="H69" i="18"/>
  <c r="E69" i="18"/>
  <c r="F69" i="18"/>
  <c r="C69" i="18"/>
  <c r="D69" i="18" s="1"/>
  <c r="H97" i="18"/>
  <c r="E97" i="18"/>
  <c r="F97" i="18"/>
  <c r="C97" i="18"/>
  <c r="D97" i="18" s="1"/>
  <c r="U237" i="18"/>
  <c r="J265" i="18"/>
  <c r="D215" i="18"/>
  <c r="T215" i="18"/>
  <c r="E42" i="18"/>
  <c r="H42" i="18"/>
  <c r="F42" i="18"/>
  <c r="C42" i="18"/>
  <c r="D42" i="18" s="1"/>
  <c r="E70" i="18"/>
  <c r="H70" i="18"/>
  <c r="F70" i="18"/>
  <c r="C70" i="18"/>
  <c r="D70" i="18" s="1"/>
  <c r="E98" i="18"/>
  <c r="H98" i="18"/>
  <c r="F98" i="18"/>
  <c r="C98" i="18"/>
  <c r="D98" i="18" s="1"/>
  <c r="T148" i="18"/>
  <c r="J187" i="18"/>
  <c r="T237" i="18"/>
  <c r="U265" i="18"/>
  <c r="J238" i="18"/>
  <c r="U244" i="18"/>
  <c r="J276" i="18"/>
  <c r="D261" i="18"/>
  <c r="T261" i="18"/>
  <c r="T249" i="18"/>
  <c r="D174" i="18"/>
  <c r="U174" i="18"/>
  <c r="T221" i="18"/>
  <c r="T286" i="18"/>
  <c r="H43" i="18"/>
  <c r="E43" i="18"/>
  <c r="F43" i="18"/>
  <c r="C43" i="18"/>
  <c r="D43" i="18" s="1"/>
  <c r="H71" i="18"/>
  <c r="E71" i="18"/>
  <c r="F71" i="18"/>
  <c r="C71" i="18"/>
  <c r="D71" i="18" s="1"/>
  <c r="H99" i="18"/>
  <c r="E99" i="18"/>
  <c r="F99" i="18"/>
  <c r="C99" i="18"/>
  <c r="D99" i="18" s="1"/>
  <c r="T170" i="18"/>
  <c r="J141" i="18"/>
  <c r="J201" i="18"/>
  <c r="T265" i="18"/>
  <c r="J176" i="18"/>
  <c r="T187" i="18"/>
  <c r="U249" i="18"/>
  <c r="J237" i="18"/>
  <c r="T161" i="18"/>
  <c r="J217" i="18"/>
  <c r="T227" i="18"/>
  <c r="C80" i="18"/>
  <c r="D80" i="18" s="1"/>
  <c r="E80" i="18"/>
  <c r="F80" i="18"/>
  <c r="H80" i="18"/>
  <c r="C91" i="18"/>
  <c r="D91" i="18" s="1"/>
  <c r="E91" i="18"/>
  <c r="F91" i="18"/>
  <c r="H91" i="18"/>
  <c r="H36" i="18"/>
  <c r="C36" i="18"/>
  <c r="D36" i="18" s="1"/>
  <c r="E36" i="18"/>
  <c r="F36" i="18"/>
  <c r="H92" i="18"/>
  <c r="C92" i="18"/>
  <c r="D92" i="18" s="1"/>
  <c r="E92" i="18"/>
  <c r="F92" i="18"/>
  <c r="D195" i="18"/>
  <c r="T195" i="18"/>
  <c r="E94" i="18"/>
  <c r="F94" i="18"/>
  <c r="H94" i="18"/>
  <c r="C94" i="18"/>
  <c r="D94" i="18" s="1"/>
  <c r="E39" i="18"/>
  <c r="F39" i="18"/>
  <c r="H39" i="18"/>
  <c r="C39" i="18"/>
  <c r="D39" i="18" s="1"/>
  <c r="H16" i="18"/>
  <c r="F16" i="18"/>
  <c r="E16" i="18"/>
  <c r="C16" i="18"/>
  <c r="D16" i="18" s="1"/>
  <c r="C44" i="18"/>
  <c r="D44" i="18" s="1"/>
  <c r="H44" i="18"/>
  <c r="E44" i="18"/>
  <c r="F44" i="18"/>
  <c r="E72" i="18"/>
  <c r="F72" i="18"/>
  <c r="H72" i="18"/>
  <c r="C72" i="18"/>
  <c r="D72" i="18" s="1"/>
  <c r="H100" i="18"/>
  <c r="E100" i="18"/>
  <c r="F100" i="18"/>
  <c r="C100" i="18"/>
  <c r="D100" i="18" s="1"/>
  <c r="T167" i="18"/>
  <c r="U167" i="18"/>
  <c r="E17" i="18"/>
  <c r="F17" i="18"/>
  <c r="H17" i="18"/>
  <c r="C17" i="18"/>
  <c r="D17" i="18" s="1"/>
  <c r="C45" i="18"/>
  <c r="D45" i="18" s="1"/>
  <c r="E45" i="18"/>
  <c r="F45" i="18"/>
  <c r="H45" i="18"/>
  <c r="E73" i="18"/>
  <c r="C73" i="18"/>
  <c r="D73" i="18" s="1"/>
  <c r="F73" i="18"/>
  <c r="H73" i="18"/>
  <c r="E101" i="18"/>
  <c r="F101" i="18"/>
  <c r="H101" i="18"/>
  <c r="C101" i="18"/>
  <c r="D101" i="18" s="1"/>
  <c r="T196" i="18"/>
  <c r="T159" i="18"/>
  <c r="U253" i="18"/>
  <c r="U251" i="18"/>
  <c r="J285" i="18"/>
  <c r="J294" i="18"/>
  <c r="T242" i="18"/>
  <c r="J258" i="18"/>
  <c r="J315" i="18"/>
  <c r="C53" i="18"/>
  <c r="D53" i="18" s="1"/>
  <c r="E53" i="18"/>
  <c r="F53" i="18"/>
  <c r="H53" i="18"/>
  <c r="E38" i="18"/>
  <c r="F38" i="18"/>
  <c r="H38" i="18"/>
  <c r="C38" i="18"/>
  <c r="D38" i="18" s="1"/>
  <c r="E18" i="18"/>
  <c r="F18" i="18"/>
  <c r="H18" i="18"/>
  <c r="C18" i="18"/>
  <c r="D18" i="18" s="1"/>
  <c r="E46" i="18"/>
  <c r="F46" i="18"/>
  <c r="H46" i="18"/>
  <c r="C46" i="18"/>
  <c r="D46" i="18" s="1"/>
  <c r="E74" i="18"/>
  <c r="F74" i="18"/>
  <c r="H74" i="18"/>
  <c r="C74" i="18"/>
  <c r="D74" i="18" s="1"/>
  <c r="E102" i="18"/>
  <c r="F102" i="18"/>
  <c r="H102" i="18"/>
  <c r="C102" i="18"/>
  <c r="D102" i="18" s="1"/>
  <c r="J178" i="18"/>
  <c r="T204" i="18"/>
  <c r="U286" i="18"/>
  <c r="T262" i="18"/>
  <c r="D262" i="18"/>
  <c r="U258" i="18"/>
  <c r="C25" i="18"/>
  <c r="D25" i="18" s="1"/>
  <c r="E25" i="18"/>
  <c r="F25" i="18"/>
  <c r="H25" i="18"/>
  <c r="C35" i="18"/>
  <c r="D35" i="18" s="1"/>
  <c r="F35" i="18"/>
  <c r="E35" i="18"/>
  <c r="H35" i="18"/>
  <c r="E40" i="18"/>
  <c r="F40" i="18"/>
  <c r="H40" i="18"/>
  <c r="C40" i="18"/>
  <c r="D40" i="18" s="1"/>
  <c r="C19" i="18"/>
  <c r="D19" i="18" s="1"/>
  <c r="E19" i="18"/>
  <c r="F19" i="18"/>
  <c r="H19" i="18"/>
  <c r="C47" i="18"/>
  <c r="D47" i="18" s="1"/>
  <c r="E47" i="18"/>
  <c r="F47" i="18"/>
  <c r="H47" i="18"/>
  <c r="C75" i="18"/>
  <c r="D75" i="18" s="1"/>
  <c r="E75" i="18"/>
  <c r="F75" i="18"/>
  <c r="H75" i="18"/>
  <c r="C103" i="18"/>
  <c r="D103" i="18" s="1"/>
  <c r="E103" i="18"/>
  <c r="F103" i="18"/>
  <c r="H103" i="18"/>
  <c r="J206" i="18"/>
  <c r="U204" i="18"/>
  <c r="J304" i="18"/>
  <c r="U221" i="18"/>
  <c r="T160" i="18"/>
  <c r="J300" i="18"/>
  <c r="C52" i="18"/>
  <c r="D52" i="18" s="1"/>
  <c r="E52" i="18"/>
  <c r="F52" i="18"/>
  <c r="H52" i="18"/>
  <c r="T178" i="18"/>
  <c r="U178" i="18"/>
  <c r="D131" i="18"/>
  <c r="T131" i="18"/>
  <c r="U131" i="18"/>
  <c r="J227" i="18"/>
  <c r="D216" i="18"/>
  <c r="T216" i="18"/>
  <c r="Q220" i="17"/>
  <c r="S220" i="17"/>
  <c r="L220" i="17"/>
  <c r="E76" i="17"/>
  <c r="F76" i="17"/>
  <c r="H76" i="17"/>
  <c r="C76" i="17"/>
  <c r="D76" i="17" s="1"/>
  <c r="C54" i="17"/>
  <c r="D54" i="17" s="1"/>
  <c r="F54" i="17"/>
  <c r="E54" i="17"/>
  <c r="H54" i="17"/>
  <c r="C110" i="17"/>
  <c r="D110" i="17" s="1"/>
  <c r="F110" i="17"/>
  <c r="E110" i="17"/>
  <c r="H110" i="17"/>
  <c r="C27" i="17"/>
  <c r="D27" i="17" s="1"/>
  <c r="E27" i="17"/>
  <c r="F27" i="17"/>
  <c r="H27" i="17"/>
  <c r="C55" i="17"/>
  <c r="D55" i="17" s="1"/>
  <c r="E55" i="17"/>
  <c r="F55" i="17"/>
  <c r="H55" i="17"/>
  <c r="C111" i="17"/>
  <c r="D111" i="17" s="1"/>
  <c r="E111" i="17"/>
  <c r="F111" i="17"/>
  <c r="H111" i="17"/>
  <c r="E29" i="17"/>
  <c r="F29" i="17"/>
  <c r="H29" i="17"/>
  <c r="C29" i="17"/>
  <c r="D29" i="17" s="1"/>
  <c r="E57" i="17"/>
  <c r="F57" i="17"/>
  <c r="H57" i="17"/>
  <c r="C57" i="17"/>
  <c r="D57" i="17" s="1"/>
  <c r="E85" i="17"/>
  <c r="F85" i="17"/>
  <c r="H85" i="17"/>
  <c r="C85" i="17"/>
  <c r="D85" i="17" s="1"/>
  <c r="E113" i="17"/>
  <c r="F113" i="17"/>
  <c r="H113" i="17"/>
  <c r="C113" i="17"/>
  <c r="D113" i="17" s="1"/>
  <c r="J155" i="17"/>
  <c r="U292" i="17"/>
  <c r="J281" i="17"/>
  <c r="J208" i="17"/>
  <c r="E30" i="17"/>
  <c r="F30" i="17"/>
  <c r="H30" i="17"/>
  <c r="C30" i="17"/>
  <c r="D30" i="17" s="1"/>
  <c r="E58" i="17"/>
  <c r="F58" i="17"/>
  <c r="H58" i="17"/>
  <c r="C58" i="17"/>
  <c r="D58" i="17" s="1"/>
  <c r="E86" i="17"/>
  <c r="F86" i="17"/>
  <c r="H86" i="17"/>
  <c r="C86" i="17"/>
  <c r="D86" i="17" s="1"/>
  <c r="E114" i="17"/>
  <c r="F114" i="17"/>
  <c r="H114" i="17"/>
  <c r="C114" i="17"/>
  <c r="D114" i="17" s="1"/>
  <c r="E31" i="17"/>
  <c r="F31" i="17"/>
  <c r="C31" i="17"/>
  <c r="D31" i="17" s="1"/>
  <c r="H31" i="17"/>
  <c r="E59" i="17"/>
  <c r="F59" i="17"/>
  <c r="C59" i="17"/>
  <c r="D59" i="17" s="1"/>
  <c r="H59" i="17"/>
  <c r="E87" i="17"/>
  <c r="F87" i="17"/>
  <c r="C87" i="17"/>
  <c r="D87" i="17" s="1"/>
  <c r="H87" i="17"/>
  <c r="E115" i="17"/>
  <c r="F115" i="17"/>
  <c r="C115" i="17"/>
  <c r="D115" i="17" s="1"/>
  <c r="H115" i="17"/>
  <c r="U195" i="17"/>
  <c r="J197" i="17"/>
  <c r="J292" i="17"/>
  <c r="N284" i="17"/>
  <c r="T264" i="17"/>
  <c r="T308" i="17"/>
  <c r="J211" i="17"/>
  <c r="C32" i="17"/>
  <c r="D32" i="17" s="1"/>
  <c r="E32" i="17"/>
  <c r="F32" i="17"/>
  <c r="H32" i="17"/>
  <c r="C60" i="17"/>
  <c r="D60" i="17" s="1"/>
  <c r="E60" i="17"/>
  <c r="F60" i="17"/>
  <c r="H60" i="17"/>
  <c r="C88" i="17"/>
  <c r="D88" i="17" s="1"/>
  <c r="E88" i="17"/>
  <c r="F88" i="17"/>
  <c r="H88" i="17"/>
  <c r="C33" i="17"/>
  <c r="D33" i="17" s="1"/>
  <c r="H33" i="17"/>
  <c r="E33" i="17"/>
  <c r="F33" i="17"/>
  <c r="C61" i="17"/>
  <c r="D61" i="17" s="1"/>
  <c r="H61" i="17"/>
  <c r="E61" i="17"/>
  <c r="F61" i="17"/>
  <c r="C89" i="17"/>
  <c r="D89" i="17" s="1"/>
  <c r="H89" i="17"/>
  <c r="E89" i="17"/>
  <c r="F89" i="17"/>
  <c r="T206" i="17"/>
  <c r="T295" i="17"/>
  <c r="J264" i="17"/>
  <c r="T209" i="17"/>
  <c r="T265" i="17"/>
  <c r="J181" i="17"/>
  <c r="U235" i="17"/>
  <c r="D141" i="17"/>
  <c r="T141" i="17"/>
  <c r="E101" i="17"/>
  <c r="F101" i="17"/>
  <c r="H101" i="17"/>
  <c r="C101" i="17"/>
  <c r="D101" i="17" s="1"/>
  <c r="C62" i="17"/>
  <c r="D62" i="17" s="1"/>
  <c r="E62" i="17"/>
  <c r="F62" i="17"/>
  <c r="H62" i="17"/>
  <c r="T224" i="17"/>
  <c r="D224" i="17"/>
  <c r="C34" i="17"/>
  <c r="D34" i="17" s="1"/>
  <c r="E34" i="17"/>
  <c r="F34" i="17"/>
  <c r="H34" i="17"/>
  <c r="C90" i="17"/>
  <c r="D90" i="17" s="1"/>
  <c r="E90" i="17"/>
  <c r="F90" i="17"/>
  <c r="H90" i="17"/>
  <c r="C35" i="17"/>
  <c r="D35" i="17" s="1"/>
  <c r="H35" i="17"/>
  <c r="E35" i="17"/>
  <c r="F35" i="17"/>
  <c r="C63" i="17"/>
  <c r="D63" i="17" s="1"/>
  <c r="H63" i="17"/>
  <c r="E63" i="17"/>
  <c r="F63" i="17"/>
  <c r="C91" i="17"/>
  <c r="D91" i="17" s="1"/>
  <c r="H91" i="17"/>
  <c r="E91" i="17"/>
  <c r="F91" i="17"/>
  <c r="D276" i="17"/>
  <c r="T276" i="17"/>
  <c r="U276" i="17"/>
  <c r="J306" i="17"/>
  <c r="D238" i="17"/>
  <c r="T238" i="17"/>
  <c r="U238" i="17"/>
  <c r="J258" i="17"/>
  <c r="E93" i="17"/>
  <c r="F93" i="17"/>
  <c r="H93" i="17"/>
  <c r="C93" i="17"/>
  <c r="D93" i="17" s="1"/>
  <c r="E67" i="17"/>
  <c r="F67" i="17"/>
  <c r="H67" i="17"/>
  <c r="C67" i="17"/>
  <c r="D67" i="17" s="1"/>
  <c r="U199" i="17"/>
  <c r="T197" i="17"/>
  <c r="T212" i="17"/>
  <c r="T293" i="17"/>
  <c r="J313" i="17"/>
  <c r="D124" i="17"/>
  <c r="T124" i="17"/>
  <c r="T232" i="17"/>
  <c r="U232" i="17"/>
  <c r="H37" i="17"/>
  <c r="E37" i="17"/>
  <c r="F37" i="17"/>
  <c r="C37" i="17"/>
  <c r="D37" i="17" s="1"/>
  <c r="C65" i="17"/>
  <c r="D65" i="17" s="1"/>
  <c r="E65" i="17"/>
  <c r="F65" i="17"/>
  <c r="H65" i="17"/>
  <c r="E38" i="17"/>
  <c r="F38" i="17"/>
  <c r="H38" i="17"/>
  <c r="C38" i="17"/>
  <c r="D38" i="17" s="1"/>
  <c r="E66" i="17"/>
  <c r="F66" i="17"/>
  <c r="H66" i="17"/>
  <c r="C66" i="17"/>
  <c r="D66" i="17" s="1"/>
  <c r="E94" i="17"/>
  <c r="F94" i="17"/>
  <c r="H94" i="17"/>
  <c r="C94" i="17"/>
  <c r="D94" i="17" s="1"/>
  <c r="E39" i="17"/>
  <c r="F39" i="17"/>
  <c r="H39" i="17"/>
  <c r="C39" i="17"/>
  <c r="D39" i="17" s="1"/>
  <c r="E95" i="17"/>
  <c r="F95" i="17"/>
  <c r="H95" i="17"/>
  <c r="C95" i="17"/>
  <c r="D95" i="17" s="1"/>
  <c r="E40" i="17"/>
  <c r="F40" i="17"/>
  <c r="H40" i="17"/>
  <c r="C40" i="17"/>
  <c r="D40" i="17" s="1"/>
  <c r="E68" i="17"/>
  <c r="F68" i="17"/>
  <c r="H68" i="17"/>
  <c r="C68" i="17"/>
  <c r="D68" i="17" s="1"/>
  <c r="E96" i="17"/>
  <c r="F96" i="17"/>
  <c r="H96" i="17"/>
  <c r="C96" i="17"/>
  <c r="D96" i="17" s="1"/>
  <c r="J151" i="17"/>
  <c r="T178" i="17"/>
  <c r="J168" i="17"/>
  <c r="J193" i="17"/>
  <c r="J212" i="17"/>
  <c r="U190" i="17"/>
  <c r="J309" i="17"/>
  <c r="E41" i="17"/>
  <c r="F41" i="17"/>
  <c r="H41" i="17"/>
  <c r="C41" i="17"/>
  <c r="D41" i="17" s="1"/>
  <c r="E69" i="17"/>
  <c r="F69" i="17"/>
  <c r="H69" i="17"/>
  <c r="C69" i="17"/>
  <c r="D69" i="17" s="1"/>
  <c r="E97" i="17"/>
  <c r="F97" i="17"/>
  <c r="H97" i="17"/>
  <c r="C97" i="17"/>
  <c r="D97" i="17" s="1"/>
  <c r="D169" i="17"/>
  <c r="U169" i="17"/>
  <c r="D266" i="17"/>
  <c r="T266" i="17"/>
  <c r="J305" i="17"/>
  <c r="E92" i="17"/>
  <c r="F92" i="17"/>
  <c r="H92" i="17"/>
  <c r="C92" i="17"/>
  <c r="D92" i="17" s="1"/>
  <c r="E42" i="17"/>
  <c r="C42" i="17"/>
  <c r="D42" i="17" s="1"/>
  <c r="F42" i="17"/>
  <c r="H42" i="17"/>
  <c r="E70" i="17"/>
  <c r="C70" i="17"/>
  <c r="D70" i="17" s="1"/>
  <c r="F70" i="17"/>
  <c r="H70" i="17"/>
  <c r="E98" i="17"/>
  <c r="C98" i="17"/>
  <c r="D98" i="17" s="1"/>
  <c r="F98" i="17"/>
  <c r="H98" i="17"/>
  <c r="E43" i="17"/>
  <c r="F43" i="17"/>
  <c r="H43" i="17"/>
  <c r="C43" i="17"/>
  <c r="D43" i="17" s="1"/>
  <c r="E71" i="17"/>
  <c r="F71" i="17"/>
  <c r="H71" i="17"/>
  <c r="C71" i="17"/>
  <c r="D71" i="17" s="1"/>
  <c r="E99" i="17"/>
  <c r="F99" i="17"/>
  <c r="H99" i="17"/>
  <c r="C99" i="17"/>
  <c r="D99" i="17" s="1"/>
  <c r="J276" i="17"/>
  <c r="J280" i="17"/>
  <c r="E16" i="17"/>
  <c r="C16" i="17"/>
  <c r="D16" i="17" s="1"/>
  <c r="H16" i="17"/>
  <c r="F16" i="17"/>
  <c r="E44" i="17"/>
  <c r="F44" i="17"/>
  <c r="H44" i="17"/>
  <c r="C44" i="17"/>
  <c r="D44" i="17" s="1"/>
  <c r="E72" i="17"/>
  <c r="F72" i="17"/>
  <c r="H72" i="17"/>
  <c r="C72" i="17"/>
  <c r="D72" i="17" s="1"/>
  <c r="E100" i="17"/>
  <c r="F100" i="17"/>
  <c r="H100" i="17"/>
  <c r="C100" i="17"/>
  <c r="D100" i="17" s="1"/>
  <c r="D263" i="17"/>
  <c r="T263" i="17"/>
  <c r="T255" i="17"/>
  <c r="J304" i="17"/>
  <c r="C18" i="17"/>
  <c r="D18" i="17" s="1"/>
  <c r="H18" i="17"/>
  <c r="E18" i="17"/>
  <c r="F18" i="17"/>
  <c r="H46" i="17"/>
  <c r="E46" i="17"/>
  <c r="F46" i="17"/>
  <c r="C46" i="17"/>
  <c r="D46" i="17" s="1"/>
  <c r="C74" i="17"/>
  <c r="D74" i="17" s="1"/>
  <c r="E74" i="17"/>
  <c r="F74" i="17"/>
  <c r="H74" i="17"/>
  <c r="H102" i="17"/>
  <c r="E102" i="17"/>
  <c r="F102" i="17"/>
  <c r="C102" i="17"/>
  <c r="D102" i="17" s="1"/>
  <c r="T262" i="17"/>
  <c r="T283" i="17"/>
  <c r="U183" i="17"/>
  <c r="D294" i="17"/>
  <c r="U294" i="17"/>
  <c r="T294" i="17"/>
  <c r="E45" i="17"/>
  <c r="F45" i="17"/>
  <c r="H45" i="17"/>
  <c r="C45" i="17"/>
  <c r="D45" i="17" s="1"/>
  <c r="F19" i="17"/>
  <c r="H19" i="17"/>
  <c r="C19" i="17"/>
  <c r="D19" i="17" s="1"/>
  <c r="E19" i="17"/>
  <c r="F47" i="17"/>
  <c r="H47" i="17"/>
  <c r="E47" i="17"/>
  <c r="C47" i="17"/>
  <c r="D47" i="17" s="1"/>
  <c r="F75" i="17"/>
  <c r="H75" i="17"/>
  <c r="C75" i="17"/>
  <c r="D75" i="17" s="1"/>
  <c r="E75" i="17"/>
  <c r="F103" i="17"/>
  <c r="H103" i="17"/>
  <c r="E103" i="17"/>
  <c r="C103" i="17"/>
  <c r="D103" i="17" s="1"/>
  <c r="D311" i="17"/>
  <c r="J311" i="17"/>
  <c r="J308" i="17"/>
  <c r="T305" i="17"/>
  <c r="E104" i="17"/>
  <c r="F104" i="17"/>
  <c r="H104" i="17"/>
  <c r="C104" i="17"/>
  <c r="D104" i="17" s="1"/>
  <c r="E21" i="17"/>
  <c r="F21" i="17"/>
  <c r="H21" i="17"/>
  <c r="C21" i="17"/>
  <c r="D21" i="17" s="1"/>
  <c r="E49" i="17"/>
  <c r="F49" i="17"/>
  <c r="H49" i="17"/>
  <c r="C49" i="17"/>
  <c r="D49" i="17" s="1"/>
  <c r="E77" i="17"/>
  <c r="F77" i="17"/>
  <c r="H77" i="17"/>
  <c r="C77" i="17"/>
  <c r="D77" i="17" s="1"/>
  <c r="E22" i="17"/>
  <c r="F22" i="17"/>
  <c r="H22" i="17"/>
  <c r="C22" i="17"/>
  <c r="D22" i="17" s="1"/>
  <c r="E50" i="17"/>
  <c r="F50" i="17"/>
  <c r="H50" i="17"/>
  <c r="C50" i="17"/>
  <c r="D50" i="17" s="1"/>
  <c r="E78" i="17"/>
  <c r="F78" i="17"/>
  <c r="H78" i="17"/>
  <c r="C78" i="17"/>
  <c r="D78" i="17" s="1"/>
  <c r="E106" i="17"/>
  <c r="F106" i="17"/>
  <c r="H106" i="17"/>
  <c r="C106" i="17"/>
  <c r="D106" i="17" s="1"/>
  <c r="T126" i="17"/>
  <c r="J265" i="17"/>
  <c r="J266" i="17"/>
  <c r="T183" i="17"/>
  <c r="T304" i="17"/>
  <c r="E48" i="17"/>
  <c r="F48" i="17"/>
  <c r="H48" i="17"/>
  <c r="C48" i="17"/>
  <c r="D48" i="17" s="1"/>
  <c r="E105" i="17"/>
  <c r="F105" i="17"/>
  <c r="H105" i="17"/>
  <c r="C105" i="17"/>
  <c r="D105" i="17" s="1"/>
  <c r="C23" i="17"/>
  <c r="D23" i="17" s="1"/>
  <c r="E23" i="17"/>
  <c r="F23" i="17"/>
  <c r="H23" i="17"/>
  <c r="C51" i="17"/>
  <c r="D51" i="17" s="1"/>
  <c r="E51" i="17"/>
  <c r="F51" i="17"/>
  <c r="H51" i="17"/>
  <c r="C79" i="17"/>
  <c r="D79" i="17" s="1"/>
  <c r="E79" i="17"/>
  <c r="F79" i="17"/>
  <c r="H79" i="17"/>
  <c r="C107" i="17"/>
  <c r="D107" i="17" s="1"/>
  <c r="E107" i="17"/>
  <c r="F107" i="17"/>
  <c r="H107" i="17"/>
  <c r="C24" i="17"/>
  <c r="D24" i="17" s="1"/>
  <c r="F24" i="17"/>
  <c r="H24" i="17"/>
  <c r="E24" i="17"/>
  <c r="C52" i="17"/>
  <c r="D52" i="17" s="1"/>
  <c r="F52" i="17"/>
  <c r="H52" i="17"/>
  <c r="E52" i="17"/>
  <c r="C80" i="17"/>
  <c r="D80" i="17" s="1"/>
  <c r="F80" i="17"/>
  <c r="H80" i="17"/>
  <c r="E80" i="17"/>
  <c r="C108" i="17"/>
  <c r="D108" i="17" s="1"/>
  <c r="F108" i="17"/>
  <c r="H108" i="17"/>
  <c r="E108" i="17"/>
  <c r="U126" i="17"/>
  <c r="J154" i="17"/>
  <c r="J126" i="17"/>
  <c r="J293" i="17"/>
  <c r="U278" i="17"/>
  <c r="T125" i="17"/>
  <c r="J167" i="17"/>
  <c r="C25" i="17"/>
  <c r="D25" i="17" s="1"/>
  <c r="F25" i="17"/>
  <c r="E25" i="17"/>
  <c r="H25" i="17"/>
  <c r="C53" i="17"/>
  <c r="D53" i="17" s="1"/>
  <c r="F53" i="17"/>
  <c r="E53" i="17"/>
  <c r="H53" i="17"/>
  <c r="C81" i="17"/>
  <c r="D81" i="17" s="1"/>
  <c r="E81" i="17"/>
  <c r="F81" i="17"/>
  <c r="H81" i="17"/>
  <c r="C109" i="17"/>
  <c r="D109" i="17" s="1"/>
  <c r="E109" i="17"/>
  <c r="F109" i="17"/>
  <c r="H109" i="17"/>
  <c r="T278" i="17"/>
  <c r="J246" i="17"/>
  <c r="U263" i="17"/>
  <c r="J195" i="17"/>
  <c r="E36" i="17"/>
  <c r="F36" i="17"/>
  <c r="H36" i="17"/>
  <c r="C36" i="17"/>
  <c r="D36" i="17" s="1"/>
  <c r="E73" i="17"/>
  <c r="F73" i="17"/>
  <c r="C73" i="17"/>
  <c r="D73" i="17" s="1"/>
  <c r="H73" i="17"/>
  <c r="H64" i="17"/>
  <c r="C64" i="17"/>
  <c r="D64" i="17" s="1"/>
  <c r="E64" i="17"/>
  <c r="F64" i="17"/>
  <c r="E17" i="17"/>
  <c r="C17" i="17"/>
  <c r="D17" i="17" s="1"/>
  <c r="F17" i="17"/>
  <c r="H17" i="17"/>
  <c r="E20" i="17"/>
  <c r="F20" i="17"/>
  <c r="H20" i="17"/>
  <c r="C20" i="17"/>
  <c r="D20" i="17" s="1"/>
  <c r="C26" i="17"/>
  <c r="F26" i="17"/>
  <c r="E26" i="17"/>
  <c r="H26" i="17"/>
  <c r="C82" i="17"/>
  <c r="D82" i="17" s="1"/>
  <c r="F82" i="17"/>
  <c r="E82" i="17"/>
  <c r="H82" i="17"/>
  <c r="C83" i="17"/>
  <c r="D83" i="17" s="1"/>
  <c r="E83" i="17"/>
  <c r="F83" i="17"/>
  <c r="H83" i="17"/>
  <c r="H28" i="17"/>
  <c r="C28" i="17"/>
  <c r="D28" i="17" s="1"/>
  <c r="E28" i="17"/>
  <c r="F28" i="17"/>
  <c r="H56" i="17"/>
  <c r="C56" i="17"/>
  <c r="D56" i="17" s="1"/>
  <c r="E56" i="17"/>
  <c r="F56" i="17"/>
  <c r="H84" i="17"/>
  <c r="C84" i="17"/>
  <c r="D84" i="17" s="1"/>
  <c r="E84" i="17"/>
  <c r="F84" i="17"/>
  <c r="H112" i="17"/>
  <c r="C112" i="17"/>
  <c r="D112" i="17" s="1"/>
  <c r="E112" i="17"/>
  <c r="F112" i="17"/>
  <c r="T137" i="17"/>
  <c r="T281" i="17"/>
  <c r="J227" i="17"/>
  <c r="J196" i="17"/>
  <c r="O291" i="16"/>
  <c r="P291" i="16"/>
  <c r="J151" i="16"/>
  <c r="E31" i="16"/>
  <c r="H31" i="16"/>
  <c r="F31" i="16"/>
  <c r="C31" i="16"/>
  <c r="D31" i="16" s="1"/>
  <c r="E96" i="16"/>
  <c r="F96" i="16"/>
  <c r="H96" i="16"/>
  <c r="C96" i="16"/>
  <c r="D96" i="16" s="1"/>
  <c r="T152" i="16"/>
  <c r="T188" i="16"/>
  <c r="T126" i="16"/>
  <c r="U215" i="16"/>
  <c r="U151" i="16"/>
  <c r="J124" i="16"/>
  <c r="U310" i="16"/>
  <c r="J214" i="16"/>
  <c r="T255" i="16"/>
  <c r="D274" i="16"/>
  <c r="T274" i="16"/>
  <c r="D288" i="16"/>
  <c r="T288" i="16"/>
  <c r="J288" i="16"/>
  <c r="H16" i="16"/>
  <c r="F16" i="16"/>
  <c r="E16" i="16"/>
  <c r="C16" i="16"/>
  <c r="D16" i="16" s="1"/>
  <c r="E24" i="16"/>
  <c r="F24" i="16"/>
  <c r="H24" i="16"/>
  <c r="C24" i="16"/>
  <c r="D24" i="16" s="1"/>
  <c r="F30" i="16"/>
  <c r="H30" i="16"/>
  <c r="C30" i="16"/>
  <c r="D30" i="16" s="1"/>
  <c r="E30" i="16"/>
  <c r="E40" i="16"/>
  <c r="F40" i="16"/>
  <c r="H40" i="16"/>
  <c r="C40" i="16"/>
  <c r="D40" i="16" s="1"/>
  <c r="E68" i="16"/>
  <c r="F68" i="16"/>
  <c r="H68" i="16"/>
  <c r="C68" i="16"/>
  <c r="D68" i="16" s="1"/>
  <c r="E41" i="16"/>
  <c r="F41" i="16"/>
  <c r="H41" i="16"/>
  <c r="C41" i="16"/>
  <c r="D41" i="16" s="1"/>
  <c r="E69" i="16"/>
  <c r="F69" i="16"/>
  <c r="H69" i="16"/>
  <c r="C69" i="16"/>
  <c r="D69" i="16" s="1"/>
  <c r="E97" i="16"/>
  <c r="F97" i="16"/>
  <c r="H97" i="16"/>
  <c r="C97" i="16"/>
  <c r="D97" i="16" s="1"/>
  <c r="E42" i="16"/>
  <c r="F42" i="16"/>
  <c r="H42" i="16"/>
  <c r="C42" i="16"/>
  <c r="D42" i="16" s="1"/>
  <c r="E70" i="16"/>
  <c r="F70" i="16"/>
  <c r="H70" i="16"/>
  <c r="C70" i="16"/>
  <c r="D70" i="16" s="1"/>
  <c r="E98" i="16"/>
  <c r="F98" i="16"/>
  <c r="H98" i="16"/>
  <c r="C98" i="16"/>
  <c r="D98" i="16" s="1"/>
  <c r="T151" i="16"/>
  <c r="J164" i="16"/>
  <c r="T314" i="16"/>
  <c r="J287" i="16"/>
  <c r="U275" i="16"/>
  <c r="D275" i="16"/>
  <c r="J315" i="16"/>
  <c r="E17" i="16"/>
  <c r="F17" i="16"/>
  <c r="C17" i="16"/>
  <c r="H17" i="16"/>
  <c r="E45" i="16"/>
  <c r="F45" i="16"/>
  <c r="C45" i="16"/>
  <c r="D45" i="16" s="1"/>
  <c r="H45" i="16"/>
  <c r="E73" i="16"/>
  <c r="F73" i="16"/>
  <c r="C73" i="16"/>
  <c r="D73" i="16" s="1"/>
  <c r="H73" i="16"/>
  <c r="E101" i="16"/>
  <c r="F101" i="16"/>
  <c r="C101" i="16"/>
  <c r="D101" i="16" s="1"/>
  <c r="H101" i="16"/>
  <c r="U157" i="16"/>
  <c r="U208" i="16"/>
  <c r="J266" i="16"/>
  <c r="R266" i="16" s="1"/>
  <c r="D174" i="16"/>
  <c r="U314" i="16"/>
  <c r="C20" i="16"/>
  <c r="D20" i="16" s="1"/>
  <c r="E20" i="16"/>
  <c r="F20" i="16"/>
  <c r="H20" i="16"/>
  <c r="U309" i="16"/>
  <c r="J294" i="16"/>
  <c r="D297" i="16"/>
  <c r="T297" i="16"/>
  <c r="U297" i="16"/>
  <c r="K295" i="16"/>
  <c r="L295" i="16"/>
  <c r="D116" i="16"/>
  <c r="U116" i="16"/>
  <c r="C72" i="16"/>
  <c r="D72" i="16" s="1"/>
  <c r="E72" i="16"/>
  <c r="F72" i="16"/>
  <c r="H72" i="16"/>
  <c r="F18" i="16"/>
  <c r="C18" i="16"/>
  <c r="D18" i="16" s="1"/>
  <c r="E18" i="16"/>
  <c r="H18" i="16"/>
  <c r="C46" i="16"/>
  <c r="D46" i="16" s="1"/>
  <c r="F46" i="16"/>
  <c r="E46" i="16"/>
  <c r="H46" i="16"/>
  <c r="F102" i="16"/>
  <c r="C102" i="16"/>
  <c r="D102" i="16" s="1"/>
  <c r="E102" i="16"/>
  <c r="H102" i="16"/>
  <c r="C47" i="16"/>
  <c r="D47" i="16" s="1"/>
  <c r="F47" i="16"/>
  <c r="E47" i="16"/>
  <c r="H47" i="16"/>
  <c r="C75" i="16"/>
  <c r="D75" i="16" s="1"/>
  <c r="E75" i="16"/>
  <c r="F75" i="16"/>
  <c r="H75" i="16"/>
  <c r="C76" i="16"/>
  <c r="D76" i="16" s="1"/>
  <c r="E76" i="16"/>
  <c r="F76" i="16"/>
  <c r="H76" i="16"/>
  <c r="E21" i="16"/>
  <c r="F21" i="16"/>
  <c r="H21" i="16"/>
  <c r="C21" i="16"/>
  <c r="D21" i="16" s="1"/>
  <c r="E49" i="16"/>
  <c r="F49" i="16"/>
  <c r="H49" i="16"/>
  <c r="C49" i="16"/>
  <c r="D49" i="16" s="1"/>
  <c r="E105" i="16"/>
  <c r="F105" i="16"/>
  <c r="H105" i="16"/>
  <c r="C105" i="16"/>
  <c r="D105" i="16" s="1"/>
  <c r="U167" i="16"/>
  <c r="T309" i="16"/>
  <c r="J174" i="16"/>
  <c r="E22" i="16"/>
  <c r="F22" i="16"/>
  <c r="H22" i="16"/>
  <c r="C22" i="16"/>
  <c r="D22" i="16" s="1"/>
  <c r="E50" i="16"/>
  <c r="F50" i="16"/>
  <c r="H50" i="16"/>
  <c r="C50" i="16"/>
  <c r="D50" i="16" s="1"/>
  <c r="E78" i="16"/>
  <c r="F78" i="16"/>
  <c r="H78" i="16"/>
  <c r="C78" i="16"/>
  <c r="D78" i="16" s="1"/>
  <c r="E106" i="16"/>
  <c r="F106" i="16"/>
  <c r="H106" i="16"/>
  <c r="C106" i="16"/>
  <c r="D106" i="16" s="1"/>
  <c r="T139" i="16"/>
  <c r="T204" i="16"/>
  <c r="T170" i="16"/>
  <c r="T199" i="16"/>
  <c r="U265" i="16"/>
  <c r="J227" i="16"/>
  <c r="J188" i="16"/>
  <c r="C74" i="16"/>
  <c r="D74" i="16" s="1"/>
  <c r="F74" i="16"/>
  <c r="E74" i="16"/>
  <c r="H74" i="16"/>
  <c r="C19" i="16"/>
  <c r="D19" i="16" s="1"/>
  <c r="E19" i="16"/>
  <c r="F19" i="16"/>
  <c r="H19" i="16"/>
  <c r="C103" i="16"/>
  <c r="D103" i="16" s="1"/>
  <c r="E103" i="16"/>
  <c r="F103" i="16"/>
  <c r="H103" i="16"/>
  <c r="C48" i="16"/>
  <c r="D48" i="16" s="1"/>
  <c r="E48" i="16"/>
  <c r="F48" i="16"/>
  <c r="H48" i="16"/>
  <c r="C104" i="16"/>
  <c r="D104" i="16" s="1"/>
  <c r="E104" i="16"/>
  <c r="H104" i="16"/>
  <c r="F104" i="16"/>
  <c r="E77" i="16"/>
  <c r="F77" i="16"/>
  <c r="H77" i="16"/>
  <c r="C77" i="16"/>
  <c r="D77" i="16" s="1"/>
  <c r="E23" i="16"/>
  <c r="F23" i="16"/>
  <c r="H23" i="16"/>
  <c r="C23" i="16"/>
  <c r="D23" i="16" s="1"/>
  <c r="E51" i="16"/>
  <c r="F51" i="16"/>
  <c r="H51" i="16"/>
  <c r="C51" i="16"/>
  <c r="D51" i="16" s="1"/>
  <c r="E79" i="16"/>
  <c r="F79" i="16"/>
  <c r="H79" i="16"/>
  <c r="C79" i="16"/>
  <c r="D79" i="16" s="1"/>
  <c r="E107" i="16"/>
  <c r="F107" i="16"/>
  <c r="H107" i="16"/>
  <c r="C107" i="16"/>
  <c r="D107" i="16" s="1"/>
  <c r="U126" i="16"/>
  <c r="N194" i="16"/>
  <c r="U117" i="16"/>
  <c r="J116" i="16"/>
  <c r="T275" i="16"/>
  <c r="T311" i="16"/>
  <c r="E52" i="16"/>
  <c r="F52" i="16"/>
  <c r="H52" i="16"/>
  <c r="C52" i="16"/>
  <c r="D52" i="16" s="1"/>
  <c r="O194" i="16"/>
  <c r="U159" i="16"/>
  <c r="U272" i="16"/>
  <c r="D272" i="16"/>
  <c r="E25" i="16"/>
  <c r="C25" i="16"/>
  <c r="D25" i="16" s="1"/>
  <c r="F25" i="16"/>
  <c r="H25" i="16"/>
  <c r="E53" i="16"/>
  <c r="C53" i="16"/>
  <c r="D53" i="16" s="1"/>
  <c r="F53" i="16"/>
  <c r="H53" i="16"/>
  <c r="C81" i="16"/>
  <c r="D81" i="16" s="1"/>
  <c r="E81" i="16"/>
  <c r="F81" i="16"/>
  <c r="H81" i="16"/>
  <c r="C109" i="16"/>
  <c r="D109" i="16" s="1"/>
  <c r="E109" i="16"/>
  <c r="F109" i="16"/>
  <c r="H109" i="16"/>
  <c r="T130" i="16"/>
  <c r="J167" i="16"/>
  <c r="J191" i="16"/>
  <c r="J272" i="16"/>
  <c r="F26" i="16"/>
  <c r="H26" i="16"/>
  <c r="C26" i="16"/>
  <c r="E26" i="16"/>
  <c r="F54" i="16"/>
  <c r="H54" i="16"/>
  <c r="C54" i="16"/>
  <c r="D54" i="16" s="1"/>
  <c r="E54" i="16"/>
  <c r="F82" i="16"/>
  <c r="H82" i="16"/>
  <c r="E82" i="16"/>
  <c r="C82" i="16"/>
  <c r="D82" i="16" s="1"/>
  <c r="F110" i="16"/>
  <c r="H110" i="16"/>
  <c r="C110" i="16"/>
  <c r="D110" i="16" s="1"/>
  <c r="E110" i="16"/>
  <c r="T143" i="16"/>
  <c r="E99" i="16"/>
  <c r="F99" i="16"/>
  <c r="H99" i="16"/>
  <c r="C99" i="16"/>
  <c r="D99" i="16" s="1"/>
  <c r="H83" i="16"/>
  <c r="E83" i="16"/>
  <c r="F83" i="16"/>
  <c r="C83" i="16"/>
  <c r="D83" i="16" s="1"/>
  <c r="J126" i="16"/>
  <c r="U171" i="16"/>
  <c r="J179" i="16"/>
  <c r="J309" i="16"/>
  <c r="R309" i="16" s="1"/>
  <c r="T232" i="16"/>
  <c r="J232" i="16"/>
  <c r="J130" i="16"/>
  <c r="J180" i="16"/>
  <c r="U145" i="16"/>
  <c r="U246" i="16"/>
  <c r="E27" i="16"/>
  <c r="F27" i="16"/>
  <c r="H27" i="16"/>
  <c r="C27" i="16"/>
  <c r="D27" i="16" s="1"/>
  <c r="H55" i="16"/>
  <c r="E55" i="16"/>
  <c r="F55" i="16"/>
  <c r="C55" i="16"/>
  <c r="E111" i="16"/>
  <c r="H111" i="16"/>
  <c r="F111" i="16"/>
  <c r="C111" i="16"/>
  <c r="D111" i="16" s="1"/>
  <c r="C28" i="16"/>
  <c r="D28" i="16" s="1"/>
  <c r="E28" i="16"/>
  <c r="F28" i="16"/>
  <c r="H28" i="16"/>
  <c r="C56" i="16"/>
  <c r="D56" i="16" s="1"/>
  <c r="E56" i="16"/>
  <c r="F56" i="16"/>
  <c r="H56" i="16"/>
  <c r="C84" i="16"/>
  <c r="D84" i="16" s="1"/>
  <c r="E84" i="16"/>
  <c r="F84" i="16"/>
  <c r="H84" i="16"/>
  <c r="C112" i="16"/>
  <c r="D112" i="16" s="1"/>
  <c r="E112" i="16"/>
  <c r="F112" i="16"/>
  <c r="H112" i="16"/>
  <c r="U214" i="16"/>
  <c r="C29" i="16"/>
  <c r="D29" i="16" s="1"/>
  <c r="F29" i="16"/>
  <c r="H29" i="16"/>
  <c r="E29" i="16"/>
  <c r="C57" i="16"/>
  <c r="D57" i="16" s="1"/>
  <c r="F57" i="16"/>
  <c r="H57" i="16"/>
  <c r="E57" i="16"/>
  <c r="C85" i="16"/>
  <c r="D85" i="16" s="1"/>
  <c r="F85" i="16"/>
  <c r="H85" i="16"/>
  <c r="E85" i="16"/>
  <c r="C113" i="16"/>
  <c r="D113" i="16" s="1"/>
  <c r="F113" i="16"/>
  <c r="H113" i="16"/>
  <c r="E113" i="16"/>
  <c r="T182" i="16"/>
  <c r="U143" i="16"/>
  <c r="J132" i="16"/>
  <c r="U166" i="16"/>
  <c r="J173" i="16"/>
  <c r="U173" i="16"/>
  <c r="T233" i="16"/>
  <c r="J261" i="16"/>
  <c r="T246" i="16"/>
  <c r="F114" i="16"/>
  <c r="H114" i="16"/>
  <c r="C114" i="16"/>
  <c r="D114" i="16" s="1"/>
  <c r="E114" i="16"/>
  <c r="J171" i="16"/>
  <c r="T132" i="16"/>
  <c r="U158" i="16"/>
  <c r="D158" i="16"/>
  <c r="D241" i="16"/>
  <c r="T241" i="16"/>
  <c r="U241" i="16"/>
  <c r="U280" i="16"/>
  <c r="D280" i="16"/>
  <c r="U247" i="16"/>
  <c r="D247" i="16"/>
  <c r="D302" i="16"/>
  <c r="T302" i="16"/>
  <c r="U302" i="16"/>
  <c r="C44" i="16"/>
  <c r="D44" i="16" s="1"/>
  <c r="E44" i="16"/>
  <c r="F44" i="16"/>
  <c r="H44" i="16"/>
  <c r="F58" i="16"/>
  <c r="H58" i="16"/>
  <c r="C58" i="16"/>
  <c r="D58" i="16" s="1"/>
  <c r="E58" i="16"/>
  <c r="E59" i="16"/>
  <c r="F59" i="16"/>
  <c r="C59" i="16"/>
  <c r="D59" i="16" s="1"/>
  <c r="H59" i="16"/>
  <c r="C32" i="16"/>
  <c r="D32" i="16" s="1"/>
  <c r="E32" i="16"/>
  <c r="F32" i="16"/>
  <c r="H32" i="16"/>
  <c r="C60" i="16"/>
  <c r="D60" i="16" s="1"/>
  <c r="E60" i="16"/>
  <c r="F60" i="16"/>
  <c r="H60" i="16"/>
  <c r="C88" i="16"/>
  <c r="D88" i="16" s="1"/>
  <c r="E88" i="16"/>
  <c r="F88" i="16"/>
  <c r="H88" i="16"/>
  <c r="D129" i="16"/>
  <c r="T129" i="16"/>
  <c r="C33" i="16"/>
  <c r="D33" i="16" s="1"/>
  <c r="E33" i="16"/>
  <c r="F33" i="16"/>
  <c r="H33" i="16"/>
  <c r="C61" i="16"/>
  <c r="D61" i="16" s="1"/>
  <c r="E61" i="16"/>
  <c r="F61" i="16"/>
  <c r="H61" i="16"/>
  <c r="C89" i="16"/>
  <c r="D89" i="16" s="1"/>
  <c r="E89" i="16"/>
  <c r="F89" i="16"/>
  <c r="H89" i="16"/>
  <c r="J139" i="16"/>
  <c r="T202" i="16"/>
  <c r="J213" i="16"/>
  <c r="T256" i="16"/>
  <c r="T227" i="16"/>
  <c r="J296" i="16"/>
  <c r="F86" i="16"/>
  <c r="H86" i="16"/>
  <c r="C86" i="16"/>
  <c r="D86" i="16" s="1"/>
  <c r="E86" i="16"/>
  <c r="T174" i="16"/>
  <c r="U260" i="16"/>
  <c r="D260" i="16"/>
  <c r="E115" i="16"/>
  <c r="H115" i="16"/>
  <c r="F115" i="16"/>
  <c r="C115" i="16"/>
  <c r="D115" i="16" s="1"/>
  <c r="U172" i="16"/>
  <c r="D172" i="16"/>
  <c r="H43" i="16"/>
  <c r="E43" i="16"/>
  <c r="F43" i="16"/>
  <c r="C43" i="16"/>
  <c r="D43" i="16" s="1"/>
  <c r="E108" i="16"/>
  <c r="F108" i="16"/>
  <c r="H108" i="16"/>
  <c r="C108" i="16"/>
  <c r="D108" i="16" s="1"/>
  <c r="F34" i="16"/>
  <c r="C34" i="16"/>
  <c r="D34" i="16" s="1"/>
  <c r="E34" i="16"/>
  <c r="H34" i="16"/>
  <c r="C35" i="16"/>
  <c r="D35" i="16" s="1"/>
  <c r="H35" i="16"/>
  <c r="E35" i="16"/>
  <c r="F35" i="16"/>
  <c r="C63" i="16"/>
  <c r="D63" i="16" s="1"/>
  <c r="H63" i="16"/>
  <c r="F63" i="16"/>
  <c r="E63" i="16"/>
  <c r="C91" i="16"/>
  <c r="D91" i="16" s="1"/>
  <c r="H91" i="16"/>
  <c r="E91" i="16"/>
  <c r="F91" i="16"/>
  <c r="U179" i="16"/>
  <c r="C36" i="16"/>
  <c r="D36" i="16" s="1"/>
  <c r="E36" i="16"/>
  <c r="H36" i="16"/>
  <c r="F36" i="16"/>
  <c r="C64" i="16"/>
  <c r="D64" i="16" s="1"/>
  <c r="E64" i="16"/>
  <c r="F64" i="16"/>
  <c r="H64" i="16"/>
  <c r="C92" i="16"/>
  <c r="D92" i="16" s="1"/>
  <c r="E92" i="16"/>
  <c r="F92" i="16"/>
  <c r="H92" i="16"/>
  <c r="T179" i="16"/>
  <c r="T158" i="16"/>
  <c r="T210" i="16"/>
  <c r="U132" i="16"/>
  <c r="J254" i="16"/>
  <c r="J207" i="16"/>
  <c r="T283" i="16"/>
  <c r="T186" i="16"/>
  <c r="D186" i="16"/>
  <c r="U186" i="16"/>
  <c r="E87" i="16"/>
  <c r="F87" i="16"/>
  <c r="C87" i="16"/>
  <c r="D87" i="16" s="1"/>
  <c r="H87" i="16"/>
  <c r="C90" i="16"/>
  <c r="D90" i="16" s="1"/>
  <c r="E90" i="16"/>
  <c r="F90" i="16"/>
  <c r="H90" i="16"/>
  <c r="C37" i="16"/>
  <c r="D37" i="16" s="1"/>
  <c r="E37" i="16"/>
  <c r="F37" i="16"/>
  <c r="H37" i="16"/>
  <c r="C65" i="16"/>
  <c r="D65" i="16" s="1"/>
  <c r="E65" i="16"/>
  <c r="F65" i="16"/>
  <c r="H65" i="16"/>
  <c r="C93" i="16"/>
  <c r="D93" i="16" s="1"/>
  <c r="E93" i="16"/>
  <c r="F93" i="16"/>
  <c r="H93" i="16"/>
  <c r="T167" i="16"/>
  <c r="T214" i="16"/>
  <c r="T181" i="16"/>
  <c r="U300" i="16"/>
  <c r="D300" i="16"/>
  <c r="T300" i="16"/>
  <c r="E71" i="16"/>
  <c r="F71" i="16"/>
  <c r="H71" i="16"/>
  <c r="C71" i="16"/>
  <c r="D71" i="16" s="1"/>
  <c r="D269" i="16"/>
  <c r="T269" i="16"/>
  <c r="U269" i="16"/>
  <c r="C100" i="16"/>
  <c r="D100" i="16" s="1"/>
  <c r="E100" i="16"/>
  <c r="F100" i="16"/>
  <c r="H100" i="16"/>
  <c r="E80" i="16"/>
  <c r="F80" i="16"/>
  <c r="H80" i="16"/>
  <c r="C80" i="16"/>
  <c r="D80" i="16" s="1"/>
  <c r="J275" i="16"/>
  <c r="C62" i="16"/>
  <c r="D62" i="16" s="1"/>
  <c r="E62" i="16"/>
  <c r="F62" i="16"/>
  <c r="H62" i="16"/>
  <c r="C38" i="16"/>
  <c r="D38" i="16" s="1"/>
  <c r="H38" i="16"/>
  <c r="E38" i="16"/>
  <c r="F38" i="16"/>
  <c r="C66" i="16"/>
  <c r="D66" i="16" s="1"/>
  <c r="H66" i="16"/>
  <c r="E66" i="16"/>
  <c r="F66" i="16"/>
  <c r="C94" i="16"/>
  <c r="D94" i="16" s="1"/>
  <c r="H94" i="16"/>
  <c r="E94" i="16"/>
  <c r="F94" i="16"/>
  <c r="T171" i="16"/>
  <c r="H39" i="16"/>
  <c r="C39" i="16"/>
  <c r="D39" i="16" s="1"/>
  <c r="E39" i="16"/>
  <c r="F39" i="16"/>
  <c r="H67" i="16"/>
  <c r="C67" i="16"/>
  <c r="D67" i="16" s="1"/>
  <c r="E67" i="16"/>
  <c r="F67" i="16"/>
  <c r="H95" i="16"/>
  <c r="C95" i="16"/>
  <c r="D95" i="16" s="1"/>
  <c r="E95" i="16"/>
  <c r="F95" i="16"/>
  <c r="J143" i="16"/>
  <c r="U188" i="16"/>
  <c r="J182" i="16"/>
  <c r="U296" i="16"/>
  <c r="U232" i="16"/>
  <c r="U283" i="16"/>
  <c r="U286" i="16"/>
  <c r="E18" i="15"/>
  <c r="F18" i="15"/>
  <c r="H18" i="15"/>
  <c r="C18" i="15"/>
  <c r="D18" i="15" s="1"/>
  <c r="E46" i="15"/>
  <c r="F46" i="15"/>
  <c r="H46" i="15"/>
  <c r="C46" i="15"/>
  <c r="D46" i="15" s="1"/>
  <c r="E74" i="15"/>
  <c r="F74" i="15"/>
  <c r="H74" i="15"/>
  <c r="C74" i="15"/>
  <c r="D74" i="15" s="1"/>
  <c r="E102" i="15"/>
  <c r="F102" i="15"/>
  <c r="H102" i="15"/>
  <c r="C102" i="15"/>
  <c r="D102" i="15" s="1"/>
  <c r="J209" i="15"/>
  <c r="J187" i="15"/>
  <c r="F19" i="15"/>
  <c r="H19" i="15"/>
  <c r="E19" i="15"/>
  <c r="C19" i="15"/>
  <c r="D19" i="15" s="1"/>
  <c r="F47" i="15"/>
  <c r="E47" i="15"/>
  <c r="C47" i="15"/>
  <c r="D47" i="15" s="1"/>
  <c r="H47" i="15"/>
  <c r="F75" i="15"/>
  <c r="H75" i="15"/>
  <c r="E75" i="15"/>
  <c r="C75" i="15"/>
  <c r="D75" i="15" s="1"/>
  <c r="F103" i="15"/>
  <c r="H103" i="15"/>
  <c r="E103" i="15"/>
  <c r="C103" i="15"/>
  <c r="D103" i="15" s="1"/>
  <c r="U139" i="15"/>
  <c r="C20" i="15"/>
  <c r="D20" i="15" s="1"/>
  <c r="E20" i="15"/>
  <c r="F20" i="15"/>
  <c r="H20" i="15"/>
  <c r="C48" i="15"/>
  <c r="D48" i="15" s="1"/>
  <c r="E48" i="15"/>
  <c r="F48" i="15"/>
  <c r="H48" i="15"/>
  <c r="C76" i="15"/>
  <c r="D76" i="15" s="1"/>
  <c r="E76" i="15"/>
  <c r="F76" i="15"/>
  <c r="H76" i="15"/>
  <c r="C104" i="15"/>
  <c r="D104" i="15" s="1"/>
  <c r="F104" i="15"/>
  <c r="E104" i="15"/>
  <c r="H104" i="15"/>
  <c r="J139" i="15"/>
  <c r="T189" i="15"/>
  <c r="U187" i="15"/>
  <c r="J310" i="15"/>
  <c r="J311" i="15"/>
  <c r="D138" i="15"/>
  <c r="T138" i="15"/>
  <c r="U138" i="15"/>
  <c r="C21" i="15"/>
  <c r="D21" i="15" s="1"/>
  <c r="E21" i="15"/>
  <c r="F21" i="15"/>
  <c r="H21" i="15"/>
  <c r="C49" i="15"/>
  <c r="D49" i="15" s="1"/>
  <c r="E49" i="15"/>
  <c r="F49" i="15"/>
  <c r="H49" i="15"/>
  <c r="C77" i="15"/>
  <c r="D77" i="15" s="1"/>
  <c r="E77" i="15"/>
  <c r="F77" i="15"/>
  <c r="H77" i="15"/>
  <c r="C105" i="15"/>
  <c r="D105" i="15" s="1"/>
  <c r="E105" i="15"/>
  <c r="F105" i="15"/>
  <c r="H105" i="15"/>
  <c r="J172" i="15"/>
  <c r="J214" i="15"/>
  <c r="U172" i="15"/>
  <c r="U231" i="15"/>
  <c r="D231" i="15"/>
  <c r="E22" i="15"/>
  <c r="F22" i="15"/>
  <c r="H22" i="15"/>
  <c r="C22" i="15"/>
  <c r="D22" i="15" s="1"/>
  <c r="E50" i="15"/>
  <c r="F50" i="15"/>
  <c r="H50" i="15"/>
  <c r="C50" i="15"/>
  <c r="D50" i="15" s="1"/>
  <c r="E78" i="15"/>
  <c r="F78" i="15"/>
  <c r="H78" i="15"/>
  <c r="C78" i="15"/>
  <c r="D78" i="15" s="1"/>
  <c r="E106" i="15"/>
  <c r="F106" i="15"/>
  <c r="H106" i="15"/>
  <c r="C106" i="15"/>
  <c r="D106" i="15" s="1"/>
  <c r="T159" i="15"/>
  <c r="J192" i="15"/>
  <c r="J233" i="15"/>
  <c r="D144" i="15"/>
  <c r="T144" i="15"/>
  <c r="T125" i="15"/>
  <c r="T137" i="15"/>
  <c r="J133" i="15"/>
  <c r="J200" i="15"/>
  <c r="J163" i="15"/>
  <c r="D287" i="15"/>
  <c r="J165" i="15"/>
  <c r="J201" i="15"/>
  <c r="E82" i="15"/>
  <c r="C82" i="15"/>
  <c r="D82" i="15" s="1"/>
  <c r="F82" i="15"/>
  <c r="H82" i="15"/>
  <c r="D284" i="15"/>
  <c r="J284" i="15"/>
  <c r="D217" i="15"/>
  <c r="T217" i="15"/>
  <c r="U217" i="15"/>
  <c r="E23" i="15"/>
  <c r="F23" i="15"/>
  <c r="H23" i="15"/>
  <c r="C23" i="15"/>
  <c r="E51" i="15"/>
  <c r="F51" i="15"/>
  <c r="H51" i="15"/>
  <c r="C51" i="15"/>
  <c r="D51" i="15" s="1"/>
  <c r="E79" i="15"/>
  <c r="F79" i="15"/>
  <c r="H79" i="15"/>
  <c r="C79" i="15"/>
  <c r="D79" i="15" s="1"/>
  <c r="E24" i="15"/>
  <c r="F24" i="15"/>
  <c r="H24" i="15"/>
  <c r="C24" i="15"/>
  <c r="D24" i="15" s="1"/>
  <c r="E52" i="15"/>
  <c r="F52" i="15"/>
  <c r="H52" i="15"/>
  <c r="C52" i="15"/>
  <c r="D52" i="15" s="1"/>
  <c r="E80" i="15"/>
  <c r="F80" i="15"/>
  <c r="H80" i="15"/>
  <c r="C80" i="15"/>
  <c r="D80" i="15" s="1"/>
  <c r="U137" i="15"/>
  <c r="P273" i="15"/>
  <c r="E109" i="15"/>
  <c r="F109" i="15"/>
  <c r="H109" i="15"/>
  <c r="C109" i="15"/>
  <c r="D109" i="15" s="1"/>
  <c r="E26" i="15"/>
  <c r="C26" i="15"/>
  <c r="F26" i="15"/>
  <c r="H26" i="15"/>
  <c r="E54" i="15"/>
  <c r="F54" i="15"/>
  <c r="H54" i="15"/>
  <c r="C54" i="15"/>
  <c r="D54" i="15" s="1"/>
  <c r="E110" i="15"/>
  <c r="H110" i="15"/>
  <c r="C110" i="15"/>
  <c r="D110" i="15" s="1"/>
  <c r="F110" i="15"/>
  <c r="F27" i="15"/>
  <c r="H27" i="15"/>
  <c r="C27" i="15"/>
  <c r="D27" i="15" s="1"/>
  <c r="E27" i="15"/>
  <c r="U165" i="15"/>
  <c r="C28" i="15"/>
  <c r="D28" i="15" s="1"/>
  <c r="F28" i="15"/>
  <c r="E28" i="15"/>
  <c r="H28" i="15"/>
  <c r="C56" i="15"/>
  <c r="D56" i="15" s="1"/>
  <c r="H56" i="15"/>
  <c r="E56" i="15"/>
  <c r="F56" i="15"/>
  <c r="C84" i="15"/>
  <c r="D84" i="15" s="1"/>
  <c r="H84" i="15"/>
  <c r="E84" i="15"/>
  <c r="F84" i="15"/>
  <c r="C112" i="15"/>
  <c r="D112" i="15" s="1"/>
  <c r="E112" i="15"/>
  <c r="H112" i="15"/>
  <c r="F112" i="15"/>
  <c r="Q198" i="15"/>
  <c r="U161" i="15"/>
  <c r="T165" i="15"/>
  <c r="T195" i="15"/>
  <c r="U173" i="15"/>
  <c r="J124" i="15"/>
  <c r="J116" i="15"/>
  <c r="T226" i="15"/>
  <c r="T296" i="15"/>
  <c r="U166" i="15"/>
  <c r="U124" i="15"/>
  <c r="J307" i="15"/>
  <c r="E107" i="15"/>
  <c r="F107" i="15"/>
  <c r="H107" i="15"/>
  <c r="C107" i="15"/>
  <c r="D107" i="15" s="1"/>
  <c r="E108" i="15"/>
  <c r="F108" i="15"/>
  <c r="H108" i="15"/>
  <c r="C108" i="15"/>
  <c r="D108" i="15" s="1"/>
  <c r="T118" i="15"/>
  <c r="E25" i="15"/>
  <c r="F25" i="15"/>
  <c r="H25" i="15"/>
  <c r="C25" i="15"/>
  <c r="D25" i="15" s="1"/>
  <c r="E53" i="15"/>
  <c r="F53" i="15"/>
  <c r="H53" i="15"/>
  <c r="C53" i="15"/>
  <c r="D53" i="15" s="1"/>
  <c r="E81" i="15"/>
  <c r="F81" i="15"/>
  <c r="H81" i="15"/>
  <c r="C81" i="15"/>
  <c r="D81" i="15" s="1"/>
  <c r="J159" i="15"/>
  <c r="F55" i="15"/>
  <c r="H55" i="15"/>
  <c r="E55" i="15"/>
  <c r="C55" i="15"/>
  <c r="D55" i="15" s="1"/>
  <c r="F83" i="15"/>
  <c r="H83" i="15"/>
  <c r="C83" i="15"/>
  <c r="D83" i="15" s="1"/>
  <c r="E83" i="15"/>
  <c r="F111" i="15"/>
  <c r="H111" i="15"/>
  <c r="E111" i="15"/>
  <c r="C111" i="15"/>
  <c r="D111" i="15" s="1"/>
  <c r="C29" i="15"/>
  <c r="D29" i="15" s="1"/>
  <c r="E29" i="15"/>
  <c r="F29" i="15"/>
  <c r="H29" i="15"/>
  <c r="C57" i="15"/>
  <c r="D57" i="15" s="1"/>
  <c r="E57" i="15"/>
  <c r="F57" i="15"/>
  <c r="H57" i="15"/>
  <c r="C85" i="15"/>
  <c r="D85" i="15" s="1"/>
  <c r="E85" i="15"/>
  <c r="F85" i="15"/>
  <c r="H85" i="15"/>
  <c r="C113" i="15"/>
  <c r="D113" i="15" s="1"/>
  <c r="E113" i="15"/>
  <c r="F113" i="15"/>
  <c r="H113" i="15"/>
  <c r="P198" i="15"/>
  <c r="U189" i="15"/>
  <c r="J134" i="15"/>
  <c r="J226" i="15"/>
  <c r="J296" i="15"/>
  <c r="T166" i="15"/>
  <c r="C30" i="15"/>
  <c r="D30" i="15" s="1"/>
  <c r="F30" i="15"/>
  <c r="H30" i="15"/>
  <c r="E30" i="15"/>
  <c r="C58" i="15"/>
  <c r="D58" i="15" s="1"/>
  <c r="F58" i="15"/>
  <c r="H58" i="15"/>
  <c r="E58" i="15"/>
  <c r="C86" i="15"/>
  <c r="D86" i="15" s="1"/>
  <c r="F86" i="15"/>
  <c r="H86" i="15"/>
  <c r="E86" i="15"/>
  <c r="C114" i="15"/>
  <c r="D114" i="15" s="1"/>
  <c r="F114" i="15"/>
  <c r="H114" i="15"/>
  <c r="E114" i="15"/>
  <c r="U259" i="15"/>
  <c r="D308" i="15"/>
  <c r="T308" i="15"/>
  <c r="T259" i="15"/>
  <c r="F31" i="15"/>
  <c r="H31" i="15"/>
  <c r="C31" i="15"/>
  <c r="D31" i="15" s="1"/>
  <c r="E31" i="15"/>
  <c r="F59" i="15"/>
  <c r="H59" i="15"/>
  <c r="C59" i="15"/>
  <c r="D59" i="15" s="1"/>
  <c r="E59" i="15"/>
  <c r="F87" i="15"/>
  <c r="H87" i="15"/>
  <c r="C87" i="15"/>
  <c r="D87" i="15" s="1"/>
  <c r="E87" i="15"/>
  <c r="F115" i="15"/>
  <c r="H115" i="15"/>
  <c r="C115" i="15"/>
  <c r="D115" i="15" s="1"/>
  <c r="E115" i="15"/>
  <c r="J151" i="15"/>
  <c r="J154" i="15"/>
  <c r="J171" i="15"/>
  <c r="U143" i="15"/>
  <c r="D143" i="15"/>
  <c r="U131" i="15"/>
  <c r="D131" i="15"/>
  <c r="J118" i="15"/>
  <c r="J204" i="15"/>
  <c r="T233" i="15"/>
  <c r="U246" i="15"/>
  <c r="C35" i="15"/>
  <c r="D35" i="15" s="1"/>
  <c r="E35" i="15"/>
  <c r="F35" i="15"/>
  <c r="H35" i="15"/>
  <c r="C63" i="15"/>
  <c r="D63" i="15" s="1"/>
  <c r="E63" i="15"/>
  <c r="F63" i="15"/>
  <c r="H63" i="15"/>
  <c r="C91" i="15"/>
  <c r="D91" i="15" s="1"/>
  <c r="E91" i="15"/>
  <c r="F91" i="15"/>
  <c r="H91" i="15"/>
  <c r="J130" i="15"/>
  <c r="T232" i="15"/>
  <c r="U267" i="15"/>
  <c r="T187" i="15"/>
  <c r="J146" i="15"/>
  <c r="U118" i="15"/>
  <c r="J258" i="15"/>
  <c r="J231" i="15"/>
  <c r="D233" i="15"/>
  <c r="T194" i="15"/>
  <c r="T200" i="15"/>
  <c r="T202" i="15"/>
  <c r="D260" i="15"/>
  <c r="U260" i="15"/>
  <c r="C64" i="15"/>
  <c r="D64" i="15" s="1"/>
  <c r="H64" i="15"/>
  <c r="E64" i="15"/>
  <c r="F64" i="15"/>
  <c r="E88" i="15"/>
  <c r="F88" i="15"/>
  <c r="H88" i="15"/>
  <c r="C88" i="15"/>
  <c r="D88" i="15" s="1"/>
  <c r="D171" i="15"/>
  <c r="T171" i="15"/>
  <c r="E33" i="15"/>
  <c r="C33" i="15"/>
  <c r="D33" i="15" s="1"/>
  <c r="F33" i="15"/>
  <c r="H33" i="15"/>
  <c r="E61" i="15"/>
  <c r="C61" i="15"/>
  <c r="D61" i="15" s="1"/>
  <c r="F61" i="15"/>
  <c r="H61" i="15"/>
  <c r="E89" i="15"/>
  <c r="C89" i="15"/>
  <c r="D89" i="15" s="1"/>
  <c r="F89" i="15"/>
  <c r="H89" i="15"/>
  <c r="T151" i="15"/>
  <c r="D199" i="15"/>
  <c r="U199" i="15"/>
  <c r="C62" i="15"/>
  <c r="D62" i="15" s="1"/>
  <c r="E62" i="15"/>
  <c r="F62" i="15"/>
  <c r="H62" i="15"/>
  <c r="C36" i="15"/>
  <c r="D36" i="15" s="1"/>
  <c r="H36" i="15"/>
  <c r="F36" i="15"/>
  <c r="E36" i="15"/>
  <c r="C65" i="15"/>
  <c r="D65" i="15" s="1"/>
  <c r="E65" i="15"/>
  <c r="F65" i="15"/>
  <c r="H65" i="15"/>
  <c r="C38" i="15"/>
  <c r="D38" i="15" s="1"/>
  <c r="E38" i="15"/>
  <c r="F38" i="15"/>
  <c r="H38" i="15"/>
  <c r="C94" i="15"/>
  <c r="D94" i="15" s="1"/>
  <c r="E94" i="15"/>
  <c r="F94" i="15"/>
  <c r="H94" i="15"/>
  <c r="C39" i="15"/>
  <c r="D39" i="15" s="1"/>
  <c r="H39" i="15"/>
  <c r="E39" i="15"/>
  <c r="F39" i="15"/>
  <c r="C67" i="15"/>
  <c r="D67" i="15" s="1"/>
  <c r="H67" i="15"/>
  <c r="E67" i="15"/>
  <c r="F67" i="15"/>
  <c r="C95" i="15"/>
  <c r="D95" i="15" s="1"/>
  <c r="H95" i="15"/>
  <c r="E95" i="15"/>
  <c r="F95" i="15"/>
  <c r="U202" i="15"/>
  <c r="H40" i="15"/>
  <c r="C40" i="15"/>
  <c r="D40" i="15" s="1"/>
  <c r="E40" i="15"/>
  <c r="F40" i="15"/>
  <c r="H68" i="15"/>
  <c r="C68" i="15"/>
  <c r="D68" i="15" s="1"/>
  <c r="E68" i="15"/>
  <c r="F68" i="15"/>
  <c r="H96" i="15"/>
  <c r="C96" i="15"/>
  <c r="D96" i="15" s="1"/>
  <c r="E96" i="15"/>
  <c r="F96" i="15"/>
  <c r="J180" i="15"/>
  <c r="U240" i="15"/>
  <c r="U254" i="15"/>
  <c r="T315" i="15"/>
  <c r="T287" i="15"/>
  <c r="T117" i="15"/>
  <c r="D117" i="15"/>
  <c r="U289" i="15"/>
  <c r="E32" i="15"/>
  <c r="F32" i="15"/>
  <c r="H32" i="15"/>
  <c r="C32" i="15"/>
  <c r="D32" i="15" s="1"/>
  <c r="E60" i="15"/>
  <c r="F60" i="15"/>
  <c r="H60" i="15"/>
  <c r="C60" i="15"/>
  <c r="D60" i="15" s="1"/>
  <c r="U287" i="15"/>
  <c r="C92" i="15"/>
  <c r="D92" i="15" s="1"/>
  <c r="H92" i="15"/>
  <c r="E92" i="15"/>
  <c r="F92" i="15"/>
  <c r="C37" i="15"/>
  <c r="D37" i="15" s="1"/>
  <c r="E37" i="15"/>
  <c r="F37" i="15"/>
  <c r="H37" i="15"/>
  <c r="C93" i="15"/>
  <c r="D93" i="15" s="1"/>
  <c r="E93" i="15"/>
  <c r="F93" i="15"/>
  <c r="H93" i="15"/>
  <c r="C66" i="15"/>
  <c r="D66" i="15" s="1"/>
  <c r="E66" i="15"/>
  <c r="F66" i="15"/>
  <c r="H66" i="15"/>
  <c r="E41" i="15"/>
  <c r="F41" i="15"/>
  <c r="H41" i="15"/>
  <c r="C41" i="15"/>
  <c r="D41" i="15" s="1"/>
  <c r="E69" i="15"/>
  <c r="F69" i="15"/>
  <c r="H69" i="15"/>
  <c r="C69" i="15"/>
  <c r="D69" i="15" s="1"/>
  <c r="E97" i="15"/>
  <c r="F97" i="15"/>
  <c r="H97" i="15"/>
  <c r="C97" i="15"/>
  <c r="D97" i="15" s="1"/>
  <c r="E42" i="15"/>
  <c r="F42" i="15"/>
  <c r="H42" i="15"/>
  <c r="C42" i="15"/>
  <c r="D42" i="15" s="1"/>
  <c r="E70" i="15"/>
  <c r="F70" i="15"/>
  <c r="H70" i="15"/>
  <c r="C70" i="15"/>
  <c r="D70" i="15" s="1"/>
  <c r="E98" i="15"/>
  <c r="F98" i="15"/>
  <c r="H98" i="15"/>
  <c r="C98" i="15"/>
  <c r="D98" i="15" s="1"/>
  <c r="U116" i="15"/>
  <c r="J123" i="15"/>
  <c r="T116" i="15"/>
  <c r="U230" i="15"/>
  <c r="J240" i="15"/>
  <c r="J254" i="15"/>
  <c r="U200" i="15"/>
  <c r="J179" i="15"/>
  <c r="U270" i="15"/>
  <c r="T289" i="15"/>
  <c r="U295" i="15"/>
  <c r="E71" i="15"/>
  <c r="F71" i="15"/>
  <c r="H71" i="15"/>
  <c r="C71" i="15"/>
  <c r="D71" i="15" s="1"/>
  <c r="U310" i="15"/>
  <c r="J259" i="15"/>
  <c r="J308" i="15"/>
  <c r="D242" i="15"/>
  <c r="U242" i="15"/>
  <c r="U288" i="15"/>
  <c r="D288" i="15"/>
  <c r="T208" i="15"/>
  <c r="C90" i="15"/>
  <c r="D90" i="15" s="1"/>
  <c r="E90" i="15"/>
  <c r="F90" i="15"/>
  <c r="H90" i="15"/>
  <c r="U159" i="15"/>
  <c r="T310" i="15"/>
  <c r="T231" i="15"/>
  <c r="U302" i="15"/>
  <c r="D232" i="15"/>
  <c r="U232" i="15"/>
  <c r="C34" i="15"/>
  <c r="D34" i="15" s="1"/>
  <c r="E34" i="15"/>
  <c r="F34" i="15"/>
  <c r="H34" i="15"/>
  <c r="E43" i="15"/>
  <c r="F43" i="15"/>
  <c r="H43" i="15"/>
  <c r="C43" i="15"/>
  <c r="D43" i="15" s="1"/>
  <c r="E99" i="15"/>
  <c r="F99" i="15"/>
  <c r="H99" i="15"/>
  <c r="C99" i="15"/>
  <c r="D99" i="15" s="1"/>
  <c r="C16" i="15"/>
  <c r="D16" i="15" s="1"/>
  <c r="E16" i="15"/>
  <c r="H16" i="15"/>
  <c r="F16" i="15"/>
  <c r="E44" i="15"/>
  <c r="F44" i="15"/>
  <c r="H44" i="15"/>
  <c r="C44" i="15"/>
  <c r="D44" i="15" s="1"/>
  <c r="E72" i="15"/>
  <c r="F72" i="15"/>
  <c r="H72" i="15"/>
  <c r="C72" i="15"/>
  <c r="D72" i="15" s="1"/>
  <c r="E100" i="15"/>
  <c r="F100" i="15"/>
  <c r="H100" i="15"/>
  <c r="C100" i="15"/>
  <c r="D100" i="15" s="1"/>
  <c r="C17" i="15"/>
  <c r="D17" i="15" s="1"/>
  <c r="E17" i="15"/>
  <c r="F17" i="15"/>
  <c r="H17" i="15"/>
  <c r="C45" i="15"/>
  <c r="D45" i="15" s="1"/>
  <c r="E45" i="15"/>
  <c r="F45" i="15"/>
  <c r="H45" i="15"/>
  <c r="C73" i="15"/>
  <c r="D73" i="15" s="1"/>
  <c r="F73" i="15"/>
  <c r="H73" i="15"/>
  <c r="E73" i="15"/>
  <c r="C101" i="15"/>
  <c r="D101" i="15" s="1"/>
  <c r="F101" i="15"/>
  <c r="E101" i="15"/>
  <c r="H101" i="15"/>
  <c r="J189" i="15"/>
  <c r="U268" i="15"/>
  <c r="J202" i="15"/>
  <c r="T172" i="15"/>
  <c r="J315" i="15"/>
  <c r="T278" i="14"/>
  <c r="D278" i="14"/>
  <c r="H42" i="14"/>
  <c r="C42" i="14"/>
  <c r="D42" i="14" s="1"/>
  <c r="E42" i="14"/>
  <c r="F42" i="14"/>
  <c r="H70" i="14"/>
  <c r="C70" i="14"/>
  <c r="D70" i="14" s="1"/>
  <c r="E70" i="14"/>
  <c r="F70" i="14"/>
  <c r="H98" i="14"/>
  <c r="C98" i="14"/>
  <c r="D98" i="14" s="1"/>
  <c r="E98" i="14"/>
  <c r="F98" i="14"/>
  <c r="U222" i="14"/>
  <c r="H43" i="14"/>
  <c r="C43" i="14"/>
  <c r="D43" i="14" s="1"/>
  <c r="F43" i="14"/>
  <c r="E43" i="14"/>
  <c r="H71" i="14"/>
  <c r="C71" i="14"/>
  <c r="D71" i="14" s="1"/>
  <c r="E71" i="14"/>
  <c r="F71" i="14"/>
  <c r="H99" i="14"/>
  <c r="C99" i="14"/>
  <c r="D99" i="14" s="1"/>
  <c r="E99" i="14"/>
  <c r="F99" i="14"/>
  <c r="U164" i="14"/>
  <c r="J290" i="14"/>
  <c r="D222" i="14"/>
  <c r="U290" i="14"/>
  <c r="D214" i="14"/>
  <c r="U214" i="14"/>
  <c r="D261" i="14"/>
  <c r="U261" i="14"/>
  <c r="T261" i="14"/>
  <c r="C16" i="14"/>
  <c r="E16" i="14"/>
  <c r="F16" i="14"/>
  <c r="H16" i="14"/>
  <c r="H44" i="14"/>
  <c r="C44" i="14"/>
  <c r="D44" i="14" s="1"/>
  <c r="E44" i="14"/>
  <c r="F44" i="14"/>
  <c r="H72" i="14"/>
  <c r="C72" i="14"/>
  <c r="D72" i="14" s="1"/>
  <c r="E72" i="14"/>
  <c r="F72" i="14"/>
  <c r="H100" i="14"/>
  <c r="C100" i="14"/>
  <c r="D100" i="14" s="1"/>
  <c r="E100" i="14"/>
  <c r="F100" i="14"/>
  <c r="U194" i="14"/>
  <c r="J221" i="14"/>
  <c r="J186" i="14"/>
  <c r="J220" i="14"/>
  <c r="F75" i="14"/>
  <c r="H75" i="14"/>
  <c r="C75" i="14"/>
  <c r="D75" i="14" s="1"/>
  <c r="E75" i="14"/>
  <c r="F17" i="14"/>
  <c r="H17" i="14"/>
  <c r="C17" i="14"/>
  <c r="E17" i="14"/>
  <c r="F45" i="14"/>
  <c r="H45" i="14"/>
  <c r="C45" i="14"/>
  <c r="D45" i="14" s="1"/>
  <c r="E45" i="14"/>
  <c r="F73" i="14"/>
  <c r="H73" i="14"/>
  <c r="C73" i="14"/>
  <c r="D73" i="14" s="1"/>
  <c r="E73" i="14"/>
  <c r="F101" i="14"/>
  <c r="H101" i="14"/>
  <c r="C101" i="14"/>
  <c r="D101" i="14" s="1"/>
  <c r="E101" i="14"/>
  <c r="T129" i="14"/>
  <c r="U129" i="14"/>
  <c r="U292" i="14"/>
  <c r="F18" i="14"/>
  <c r="H18" i="14"/>
  <c r="C18" i="14"/>
  <c r="E18" i="14"/>
  <c r="F46" i="14"/>
  <c r="H46" i="14"/>
  <c r="C46" i="14"/>
  <c r="D46" i="14" s="1"/>
  <c r="E46" i="14"/>
  <c r="F74" i="14"/>
  <c r="H74" i="14"/>
  <c r="C74" i="14"/>
  <c r="D74" i="14" s="1"/>
  <c r="E74" i="14"/>
  <c r="F102" i="14"/>
  <c r="H102" i="14"/>
  <c r="C102" i="14"/>
  <c r="D102" i="14" s="1"/>
  <c r="E102" i="14"/>
  <c r="J165" i="14"/>
  <c r="T233" i="14"/>
  <c r="J179" i="14"/>
  <c r="T292" i="14"/>
  <c r="J278" i="14"/>
  <c r="T121" i="14"/>
  <c r="D121" i="14"/>
  <c r="U179" i="14"/>
  <c r="J123" i="14"/>
  <c r="T157" i="14"/>
  <c r="T273" i="14"/>
  <c r="J248" i="14"/>
  <c r="U301" i="14"/>
  <c r="J305" i="14"/>
  <c r="U187" i="14"/>
  <c r="J292" i="14"/>
  <c r="J264" i="14"/>
  <c r="J273" i="14"/>
  <c r="T149" i="14"/>
  <c r="J193" i="14"/>
  <c r="D119" i="14"/>
  <c r="U119" i="14"/>
  <c r="F50" i="14"/>
  <c r="H50" i="14"/>
  <c r="C50" i="14"/>
  <c r="D50" i="14" s="1"/>
  <c r="E50" i="14"/>
  <c r="U273" i="14"/>
  <c r="F19" i="14"/>
  <c r="H19" i="14"/>
  <c r="E19" i="14"/>
  <c r="C19" i="14"/>
  <c r="D19" i="14" s="1"/>
  <c r="F103" i="14"/>
  <c r="H103" i="14"/>
  <c r="E103" i="14"/>
  <c r="C103" i="14"/>
  <c r="D103" i="14" s="1"/>
  <c r="D287" i="14"/>
  <c r="J287" i="14"/>
  <c r="F20" i="14"/>
  <c r="H20" i="14"/>
  <c r="C20" i="14"/>
  <c r="D20" i="14" s="1"/>
  <c r="E20" i="14"/>
  <c r="F76" i="14"/>
  <c r="H76" i="14"/>
  <c r="C76" i="14"/>
  <c r="D76" i="14" s="1"/>
  <c r="E76" i="14"/>
  <c r="D301" i="14"/>
  <c r="T301" i="14"/>
  <c r="F49" i="14"/>
  <c r="H49" i="14"/>
  <c r="C49" i="14"/>
  <c r="D49" i="14" s="1"/>
  <c r="E49" i="14"/>
  <c r="F106" i="14"/>
  <c r="H106" i="14"/>
  <c r="C106" i="14"/>
  <c r="D106" i="14" s="1"/>
  <c r="E106" i="14"/>
  <c r="F52" i="14"/>
  <c r="H52" i="14"/>
  <c r="C52" i="14"/>
  <c r="D52" i="14" s="1"/>
  <c r="E52" i="14"/>
  <c r="J158" i="14"/>
  <c r="U221" i="14"/>
  <c r="T313" i="14"/>
  <c r="D149" i="14"/>
  <c r="U234" i="14"/>
  <c r="D264" i="14"/>
  <c r="T206" i="14"/>
  <c r="F47" i="14"/>
  <c r="H47" i="14"/>
  <c r="C47" i="14"/>
  <c r="D47" i="14" s="1"/>
  <c r="E47" i="14"/>
  <c r="F48" i="14"/>
  <c r="H48" i="14"/>
  <c r="C48" i="14"/>
  <c r="D48" i="14" s="1"/>
  <c r="E48" i="14"/>
  <c r="F104" i="14"/>
  <c r="H104" i="14"/>
  <c r="C104" i="14"/>
  <c r="D104" i="14" s="1"/>
  <c r="E104" i="14"/>
  <c r="F21" i="14"/>
  <c r="H21" i="14"/>
  <c r="C21" i="14"/>
  <c r="D21" i="14" s="1"/>
  <c r="E21" i="14"/>
  <c r="F77" i="14"/>
  <c r="H77" i="14"/>
  <c r="C77" i="14"/>
  <c r="D77" i="14" s="1"/>
  <c r="E77" i="14"/>
  <c r="F22" i="14"/>
  <c r="H22" i="14"/>
  <c r="C22" i="14"/>
  <c r="D22" i="14" s="1"/>
  <c r="E22" i="14"/>
  <c r="F78" i="14"/>
  <c r="H78" i="14"/>
  <c r="C78" i="14"/>
  <c r="D78" i="14" s="1"/>
  <c r="E78" i="14"/>
  <c r="T179" i="14"/>
  <c r="U123" i="14"/>
  <c r="F23" i="14"/>
  <c r="H23" i="14"/>
  <c r="E23" i="14"/>
  <c r="C23" i="14"/>
  <c r="D23" i="14" s="1"/>
  <c r="F51" i="14"/>
  <c r="C51" i="14"/>
  <c r="D51" i="14" s="1"/>
  <c r="H51" i="14"/>
  <c r="E51" i="14"/>
  <c r="F79" i="14"/>
  <c r="E79" i="14"/>
  <c r="C79" i="14"/>
  <c r="D79" i="14" s="1"/>
  <c r="H79" i="14"/>
  <c r="F107" i="14"/>
  <c r="H107" i="14"/>
  <c r="E107" i="14"/>
  <c r="C107" i="14"/>
  <c r="D107" i="14" s="1"/>
  <c r="T123" i="14"/>
  <c r="F24" i="14"/>
  <c r="H24" i="14"/>
  <c r="C24" i="14"/>
  <c r="D24" i="14" s="1"/>
  <c r="E24" i="14"/>
  <c r="F80" i="14"/>
  <c r="H80" i="14"/>
  <c r="C80" i="14"/>
  <c r="D80" i="14" s="1"/>
  <c r="E80" i="14"/>
  <c r="F108" i="14"/>
  <c r="H108" i="14"/>
  <c r="C108" i="14"/>
  <c r="D108" i="14" s="1"/>
  <c r="E108" i="14"/>
  <c r="E25" i="14"/>
  <c r="F25" i="14"/>
  <c r="H25" i="14"/>
  <c r="C25" i="14"/>
  <c r="D25" i="14" s="1"/>
  <c r="E53" i="14"/>
  <c r="F53" i="14"/>
  <c r="H53" i="14"/>
  <c r="C53" i="14"/>
  <c r="D53" i="14" s="1"/>
  <c r="E81" i="14"/>
  <c r="F81" i="14"/>
  <c r="H81" i="14"/>
  <c r="C81" i="14"/>
  <c r="D81" i="14" s="1"/>
  <c r="E109" i="14"/>
  <c r="F109" i="14"/>
  <c r="H109" i="14"/>
  <c r="C109" i="14"/>
  <c r="D109" i="14" s="1"/>
  <c r="U193" i="14"/>
  <c r="T167" i="14"/>
  <c r="U158" i="14"/>
  <c r="T249" i="14"/>
  <c r="J284" i="14"/>
  <c r="U157" i="14"/>
  <c r="J208" i="14"/>
  <c r="D315" i="14"/>
  <c r="T315" i="14"/>
  <c r="U315" i="14"/>
  <c r="J315" i="14"/>
  <c r="F105" i="14"/>
  <c r="H105" i="14"/>
  <c r="C105" i="14"/>
  <c r="D105" i="14" s="1"/>
  <c r="E105" i="14"/>
  <c r="E26" i="14"/>
  <c r="F26" i="14"/>
  <c r="H26" i="14"/>
  <c r="C26" i="14"/>
  <c r="D26" i="14" s="1"/>
  <c r="E54" i="14"/>
  <c r="F54" i="14"/>
  <c r="H54" i="14"/>
  <c r="C54" i="14"/>
  <c r="D54" i="14" s="1"/>
  <c r="E82" i="14"/>
  <c r="F82" i="14"/>
  <c r="H82" i="14"/>
  <c r="C82" i="14"/>
  <c r="D82" i="14" s="1"/>
  <c r="E110" i="14"/>
  <c r="F110" i="14"/>
  <c r="H110" i="14"/>
  <c r="C110" i="14"/>
  <c r="D110" i="14" s="1"/>
  <c r="T124" i="14"/>
  <c r="D161" i="14"/>
  <c r="T161" i="14"/>
  <c r="D177" i="14"/>
  <c r="T177" i="14"/>
  <c r="E27" i="14"/>
  <c r="F27" i="14"/>
  <c r="H27" i="14"/>
  <c r="C27" i="14"/>
  <c r="D27" i="14" s="1"/>
  <c r="E55" i="14"/>
  <c r="F55" i="14"/>
  <c r="H55" i="14"/>
  <c r="C55" i="14"/>
  <c r="D55" i="14" s="1"/>
  <c r="E83" i="14"/>
  <c r="F83" i="14"/>
  <c r="H83" i="14"/>
  <c r="C83" i="14"/>
  <c r="D83" i="14" s="1"/>
  <c r="E111" i="14"/>
  <c r="F111" i="14"/>
  <c r="H111" i="14"/>
  <c r="C111" i="14"/>
  <c r="D111" i="14" s="1"/>
  <c r="T186" i="14"/>
  <c r="D247" i="14"/>
  <c r="T247" i="14"/>
  <c r="U153" i="14"/>
  <c r="T153" i="14"/>
  <c r="J214" i="14"/>
  <c r="E114" i="14"/>
  <c r="F114" i="14"/>
  <c r="C114" i="14"/>
  <c r="D114" i="14" s="1"/>
  <c r="H114" i="14"/>
  <c r="T290" i="14"/>
  <c r="D275" i="14"/>
  <c r="U275" i="14"/>
  <c r="T275" i="14"/>
  <c r="E56" i="14"/>
  <c r="F56" i="14"/>
  <c r="H56" i="14"/>
  <c r="C56" i="14"/>
  <c r="D56" i="14" s="1"/>
  <c r="E115" i="14"/>
  <c r="C115" i="14"/>
  <c r="D115" i="14" s="1"/>
  <c r="H115" i="14"/>
  <c r="F115" i="14"/>
  <c r="T217" i="14"/>
  <c r="D217" i="14"/>
  <c r="E28" i="14"/>
  <c r="F28" i="14"/>
  <c r="H28" i="14"/>
  <c r="C28" i="14"/>
  <c r="D28" i="14" s="1"/>
  <c r="E29" i="14"/>
  <c r="F29" i="14"/>
  <c r="H29" i="14"/>
  <c r="C29" i="14"/>
  <c r="D29" i="14" s="1"/>
  <c r="E58" i="14"/>
  <c r="F58" i="14"/>
  <c r="C58" i="14"/>
  <c r="D58" i="14" s="1"/>
  <c r="H58" i="14"/>
  <c r="E31" i="14"/>
  <c r="C31" i="14"/>
  <c r="D31" i="14" s="1"/>
  <c r="H31" i="14"/>
  <c r="F31" i="14"/>
  <c r="E60" i="14"/>
  <c r="F60" i="14"/>
  <c r="C60" i="14"/>
  <c r="D60" i="14" s="1"/>
  <c r="H60" i="14"/>
  <c r="J153" i="14"/>
  <c r="C33" i="14"/>
  <c r="D33" i="14" s="1"/>
  <c r="E33" i="14"/>
  <c r="F33" i="14"/>
  <c r="H33" i="14"/>
  <c r="C61" i="14"/>
  <c r="D61" i="14" s="1"/>
  <c r="E61" i="14"/>
  <c r="F61" i="14"/>
  <c r="H61" i="14"/>
  <c r="C89" i="14"/>
  <c r="D89" i="14" s="1"/>
  <c r="E89" i="14"/>
  <c r="F89" i="14"/>
  <c r="H89" i="14"/>
  <c r="C34" i="14"/>
  <c r="D34" i="14" s="1"/>
  <c r="E34" i="14"/>
  <c r="F34" i="14"/>
  <c r="H34" i="14"/>
  <c r="C62" i="14"/>
  <c r="D62" i="14" s="1"/>
  <c r="E62" i="14"/>
  <c r="F62" i="14"/>
  <c r="H62" i="14"/>
  <c r="C90" i="14"/>
  <c r="D90" i="14" s="1"/>
  <c r="E90" i="14"/>
  <c r="F90" i="14"/>
  <c r="H90" i="14"/>
  <c r="J151" i="14"/>
  <c r="U124" i="14"/>
  <c r="U237" i="14"/>
  <c r="U305" i="14"/>
  <c r="T209" i="14"/>
  <c r="J293" i="14"/>
  <c r="T214" i="14"/>
  <c r="J236" i="14"/>
  <c r="U247" i="14"/>
  <c r="T305" i="14"/>
  <c r="U233" i="14"/>
  <c r="T236" i="14"/>
  <c r="J256" i="14"/>
  <c r="T259" i="14"/>
  <c r="J314" i="14"/>
  <c r="T287" i="14"/>
  <c r="E86" i="14"/>
  <c r="F86" i="14"/>
  <c r="C86" i="14"/>
  <c r="D86" i="14" s="1"/>
  <c r="H86" i="14"/>
  <c r="E87" i="14"/>
  <c r="F87" i="14"/>
  <c r="C87" i="14"/>
  <c r="D87" i="14" s="1"/>
  <c r="H87" i="14"/>
  <c r="E88" i="14"/>
  <c r="F88" i="14"/>
  <c r="C88" i="14"/>
  <c r="D88" i="14" s="1"/>
  <c r="H88" i="14"/>
  <c r="C63" i="14"/>
  <c r="D63" i="14" s="1"/>
  <c r="E63" i="14"/>
  <c r="F63" i="14"/>
  <c r="H63" i="14"/>
  <c r="C64" i="14"/>
  <c r="D64" i="14" s="1"/>
  <c r="E64" i="14"/>
  <c r="F64" i="14"/>
  <c r="H64" i="14"/>
  <c r="J291" i="14"/>
  <c r="U122" i="14"/>
  <c r="D122" i="14"/>
  <c r="T119" i="14"/>
  <c r="E85" i="14"/>
  <c r="F85" i="14"/>
  <c r="H85" i="14"/>
  <c r="C85" i="14"/>
  <c r="D85" i="14" s="1"/>
  <c r="E113" i="14"/>
  <c r="F113" i="14"/>
  <c r="H113" i="14"/>
  <c r="C113" i="14"/>
  <c r="D113" i="14" s="1"/>
  <c r="J129" i="14"/>
  <c r="E32" i="14"/>
  <c r="F32" i="14"/>
  <c r="C32" i="14"/>
  <c r="D32" i="14" s="1"/>
  <c r="H32" i="14"/>
  <c r="C35" i="14"/>
  <c r="D35" i="14" s="1"/>
  <c r="E35" i="14"/>
  <c r="H35" i="14"/>
  <c r="F35" i="14"/>
  <c r="C91" i="14"/>
  <c r="D91" i="14" s="1"/>
  <c r="E91" i="14"/>
  <c r="H91" i="14"/>
  <c r="F91" i="14"/>
  <c r="C36" i="14"/>
  <c r="D36" i="14" s="1"/>
  <c r="E36" i="14"/>
  <c r="F36" i="14"/>
  <c r="H36" i="14"/>
  <c r="C92" i="14"/>
  <c r="D92" i="14" s="1"/>
  <c r="E92" i="14"/>
  <c r="F92" i="14"/>
  <c r="H92" i="14"/>
  <c r="H37" i="14"/>
  <c r="C37" i="14"/>
  <c r="D37" i="14" s="1"/>
  <c r="E37" i="14"/>
  <c r="F37" i="14"/>
  <c r="H65" i="14"/>
  <c r="C65" i="14"/>
  <c r="D65" i="14" s="1"/>
  <c r="E65" i="14"/>
  <c r="F65" i="14"/>
  <c r="H93" i="14"/>
  <c r="C93" i="14"/>
  <c r="D93" i="14" s="1"/>
  <c r="E93" i="14"/>
  <c r="F93" i="14"/>
  <c r="T133" i="14"/>
  <c r="T185" i="14"/>
  <c r="J205" i="14"/>
  <c r="U243" i="14"/>
  <c r="U278" i="14"/>
  <c r="T289" i="14"/>
  <c r="T264" i="14"/>
  <c r="D231" i="14"/>
  <c r="U231" i="14"/>
  <c r="E84" i="14"/>
  <c r="F84" i="14"/>
  <c r="H84" i="14"/>
  <c r="C84" i="14"/>
  <c r="D84" i="14" s="1"/>
  <c r="U259" i="14"/>
  <c r="U293" i="14"/>
  <c r="D236" i="14"/>
  <c r="E57" i="14"/>
  <c r="F57" i="14"/>
  <c r="H57" i="14"/>
  <c r="C57" i="14"/>
  <c r="D57" i="14" s="1"/>
  <c r="H94" i="14"/>
  <c r="C94" i="14"/>
  <c r="D94" i="14" s="1"/>
  <c r="E94" i="14"/>
  <c r="F94" i="14"/>
  <c r="H95" i="14"/>
  <c r="C95" i="14"/>
  <c r="D95" i="14" s="1"/>
  <c r="E95" i="14"/>
  <c r="F95" i="14"/>
  <c r="J157" i="14"/>
  <c r="K266" i="14"/>
  <c r="U287" i="14"/>
  <c r="J259" i="14"/>
  <c r="J194" i="14"/>
  <c r="E112" i="14"/>
  <c r="F112" i="14"/>
  <c r="H112" i="14"/>
  <c r="C112" i="14"/>
  <c r="D112" i="14" s="1"/>
  <c r="E30" i="14"/>
  <c r="F30" i="14"/>
  <c r="C30" i="14"/>
  <c r="D30" i="14" s="1"/>
  <c r="H30" i="14"/>
  <c r="E59" i="14"/>
  <c r="F59" i="14"/>
  <c r="C59" i="14"/>
  <c r="D59" i="14" s="1"/>
  <c r="H59" i="14"/>
  <c r="H38" i="14"/>
  <c r="C38" i="14"/>
  <c r="D38" i="14" s="1"/>
  <c r="E38" i="14"/>
  <c r="F38" i="14"/>
  <c r="H66" i="14"/>
  <c r="C66" i="14"/>
  <c r="D66" i="14" s="1"/>
  <c r="E66" i="14"/>
  <c r="F66" i="14"/>
  <c r="H39" i="14"/>
  <c r="C39" i="14"/>
  <c r="D39" i="14" s="1"/>
  <c r="E39" i="14"/>
  <c r="F39" i="14"/>
  <c r="H67" i="14"/>
  <c r="C67" i="14"/>
  <c r="D67" i="14" s="1"/>
  <c r="F67" i="14"/>
  <c r="E67" i="14"/>
  <c r="H40" i="14"/>
  <c r="C40" i="14"/>
  <c r="D40" i="14" s="1"/>
  <c r="E40" i="14"/>
  <c r="F40" i="14"/>
  <c r="H68" i="14"/>
  <c r="C68" i="14"/>
  <c r="D68" i="14" s="1"/>
  <c r="E68" i="14"/>
  <c r="F68" i="14"/>
  <c r="H96" i="14"/>
  <c r="C96" i="14"/>
  <c r="D96" i="14" s="1"/>
  <c r="E96" i="14"/>
  <c r="F96" i="14"/>
  <c r="J233" i="14"/>
  <c r="J222" i="14"/>
  <c r="T130" i="14"/>
  <c r="U130" i="14"/>
  <c r="D130" i="14"/>
  <c r="D192" i="14"/>
  <c r="U192" i="14"/>
  <c r="H41" i="14"/>
  <c r="C41" i="14"/>
  <c r="D41" i="14" s="1"/>
  <c r="E41" i="14"/>
  <c r="F41" i="14"/>
  <c r="H69" i="14"/>
  <c r="C69" i="14"/>
  <c r="D69" i="14" s="1"/>
  <c r="E69" i="14"/>
  <c r="F69" i="14"/>
  <c r="H97" i="14"/>
  <c r="C97" i="14"/>
  <c r="D97" i="14" s="1"/>
  <c r="E97" i="14"/>
  <c r="F97" i="14"/>
  <c r="J124" i="14"/>
  <c r="J119" i="14"/>
  <c r="M306" i="13"/>
  <c r="Q306" i="13"/>
  <c r="N306" i="13"/>
  <c r="K306" i="13"/>
  <c r="S306" i="13"/>
  <c r="O306" i="13"/>
  <c r="E28" i="13"/>
  <c r="F28" i="13"/>
  <c r="H28" i="13"/>
  <c r="C28" i="13"/>
  <c r="D28" i="13" s="1"/>
  <c r="C40" i="13"/>
  <c r="D40" i="13" s="1"/>
  <c r="E40" i="13"/>
  <c r="F40" i="13"/>
  <c r="H40" i="13"/>
  <c r="J314" i="13"/>
  <c r="C42" i="13"/>
  <c r="D42" i="13" s="1"/>
  <c r="E42" i="13"/>
  <c r="H42" i="13"/>
  <c r="F42" i="13"/>
  <c r="H24" i="13"/>
  <c r="E24" i="13"/>
  <c r="F24" i="13"/>
  <c r="C24" i="13"/>
  <c r="D24" i="13" s="1"/>
  <c r="H52" i="13"/>
  <c r="E52" i="13"/>
  <c r="F52" i="13"/>
  <c r="C52" i="13"/>
  <c r="D52" i="13" s="1"/>
  <c r="H80" i="13"/>
  <c r="C80" i="13"/>
  <c r="E80" i="13"/>
  <c r="F80" i="13"/>
  <c r="H108" i="13"/>
  <c r="E108" i="13"/>
  <c r="F108" i="13"/>
  <c r="C108" i="13"/>
  <c r="E25" i="13"/>
  <c r="F25" i="13"/>
  <c r="H25" i="13"/>
  <c r="C25" i="13"/>
  <c r="D25" i="13" s="1"/>
  <c r="E53" i="13"/>
  <c r="F53" i="13"/>
  <c r="H53" i="13"/>
  <c r="C53" i="13"/>
  <c r="D53" i="13" s="1"/>
  <c r="E81" i="13"/>
  <c r="F81" i="13"/>
  <c r="H81" i="13"/>
  <c r="C81" i="13"/>
  <c r="E109" i="13"/>
  <c r="F109" i="13"/>
  <c r="H109" i="13"/>
  <c r="C109" i="13"/>
  <c r="U301" i="13"/>
  <c r="J156" i="13"/>
  <c r="T195" i="13"/>
  <c r="O313" i="13"/>
  <c r="J172" i="13"/>
  <c r="U267" i="13"/>
  <c r="U227" i="13"/>
  <c r="J180" i="13"/>
  <c r="E112" i="13"/>
  <c r="F112" i="13"/>
  <c r="H112" i="13"/>
  <c r="C112" i="13"/>
  <c r="J123" i="13"/>
  <c r="U195" i="13"/>
  <c r="T282" i="13"/>
  <c r="J221" i="13"/>
  <c r="T307" i="13"/>
  <c r="J119" i="13"/>
  <c r="H71" i="13"/>
  <c r="F71" i="13"/>
  <c r="C71" i="13"/>
  <c r="D71" i="13" s="1"/>
  <c r="E71" i="13"/>
  <c r="H16" i="13"/>
  <c r="C16" i="13"/>
  <c r="F16" i="13"/>
  <c r="E16" i="13"/>
  <c r="F26" i="13"/>
  <c r="E26" i="13"/>
  <c r="H26" i="13"/>
  <c r="C26" i="13"/>
  <c r="D26" i="13" s="1"/>
  <c r="E54" i="13"/>
  <c r="F54" i="13"/>
  <c r="H54" i="13"/>
  <c r="C54" i="13"/>
  <c r="D54" i="13" s="1"/>
  <c r="E82" i="13"/>
  <c r="F82" i="13"/>
  <c r="H82" i="13"/>
  <c r="C82" i="13"/>
  <c r="E110" i="13"/>
  <c r="F110" i="13"/>
  <c r="H110" i="13"/>
  <c r="C110" i="13"/>
  <c r="E27" i="13"/>
  <c r="F27" i="13"/>
  <c r="H27" i="13"/>
  <c r="C27" i="13"/>
  <c r="D27" i="13" s="1"/>
  <c r="E55" i="13"/>
  <c r="F55" i="13"/>
  <c r="H55" i="13"/>
  <c r="C55" i="13"/>
  <c r="D55" i="13" s="1"/>
  <c r="E83" i="13"/>
  <c r="F83" i="13"/>
  <c r="H83" i="13"/>
  <c r="C83" i="13"/>
  <c r="F111" i="13"/>
  <c r="H111" i="13"/>
  <c r="C111" i="13"/>
  <c r="E111" i="13"/>
  <c r="J189" i="13"/>
  <c r="U221" i="13"/>
  <c r="T258" i="13"/>
  <c r="T305" i="13"/>
  <c r="T172" i="13"/>
  <c r="U170" i="13"/>
  <c r="U307" i="13"/>
  <c r="D307" i="13"/>
  <c r="U193" i="13"/>
  <c r="F30" i="13"/>
  <c r="H30" i="13"/>
  <c r="E30" i="13"/>
  <c r="C30" i="13"/>
  <c r="D30" i="13" s="1"/>
  <c r="F58" i="13"/>
  <c r="H58" i="13"/>
  <c r="E58" i="13"/>
  <c r="C58" i="13"/>
  <c r="D58" i="13" s="1"/>
  <c r="F86" i="13"/>
  <c r="H86" i="13"/>
  <c r="C86" i="13"/>
  <c r="E86" i="13"/>
  <c r="F114" i="13"/>
  <c r="H114" i="13"/>
  <c r="C114" i="13"/>
  <c r="E114" i="13"/>
  <c r="U139" i="13"/>
  <c r="T240" i="13"/>
  <c r="U255" i="13"/>
  <c r="J125" i="13"/>
  <c r="T255" i="13"/>
  <c r="U143" i="13"/>
  <c r="T294" i="13"/>
  <c r="T193" i="13"/>
  <c r="T213" i="13"/>
  <c r="D213" i="13"/>
  <c r="U213" i="13"/>
  <c r="J155" i="13"/>
  <c r="T167" i="13"/>
  <c r="J124" i="13"/>
  <c r="U224" i="13"/>
  <c r="U310" i="13"/>
  <c r="U128" i="13"/>
  <c r="T291" i="13"/>
  <c r="D292" i="13"/>
  <c r="J292" i="13"/>
  <c r="U208" i="13"/>
  <c r="D208" i="13"/>
  <c r="D126" i="13"/>
  <c r="U126" i="13"/>
  <c r="O290" i="13"/>
  <c r="J160" i="13"/>
  <c r="J195" i="13"/>
  <c r="U297" i="13"/>
  <c r="D297" i="13"/>
  <c r="J297" i="13"/>
  <c r="T297" i="13"/>
  <c r="F34" i="13"/>
  <c r="H34" i="13"/>
  <c r="E34" i="13"/>
  <c r="C34" i="13"/>
  <c r="D34" i="13" s="1"/>
  <c r="E56" i="13"/>
  <c r="F56" i="13"/>
  <c r="H56" i="13"/>
  <c r="C56" i="13"/>
  <c r="D56" i="13" s="1"/>
  <c r="E113" i="13"/>
  <c r="H113" i="13"/>
  <c r="C113" i="13"/>
  <c r="F113" i="13"/>
  <c r="E87" i="13"/>
  <c r="F87" i="13"/>
  <c r="H87" i="13"/>
  <c r="C87" i="13"/>
  <c r="H32" i="13"/>
  <c r="C32" i="13"/>
  <c r="D32" i="13" s="1"/>
  <c r="E32" i="13"/>
  <c r="F32" i="13"/>
  <c r="H88" i="13"/>
  <c r="F88" i="13"/>
  <c r="C88" i="13"/>
  <c r="E88" i="13"/>
  <c r="C33" i="13"/>
  <c r="D33" i="13" s="1"/>
  <c r="E33" i="13"/>
  <c r="F33" i="13"/>
  <c r="H33" i="13"/>
  <c r="E89" i="13"/>
  <c r="F89" i="13"/>
  <c r="H89" i="13"/>
  <c r="C89" i="13"/>
  <c r="J259" i="13"/>
  <c r="F62" i="13"/>
  <c r="H62" i="13"/>
  <c r="E62" i="13"/>
  <c r="C62" i="13"/>
  <c r="D62" i="13" s="1"/>
  <c r="F90" i="13"/>
  <c r="H90" i="13"/>
  <c r="E90" i="13"/>
  <c r="C90" i="13"/>
  <c r="D90" i="13" s="1"/>
  <c r="H35" i="13"/>
  <c r="E35" i="13"/>
  <c r="F35" i="13"/>
  <c r="C35" i="13"/>
  <c r="D35" i="13" s="1"/>
  <c r="E63" i="13"/>
  <c r="F63" i="13"/>
  <c r="H63" i="13"/>
  <c r="C63" i="13"/>
  <c r="D63" i="13" s="1"/>
  <c r="E91" i="13"/>
  <c r="F91" i="13"/>
  <c r="H91" i="13"/>
  <c r="C91" i="13"/>
  <c r="U175" i="13"/>
  <c r="J255" i="13"/>
  <c r="P188" i="13"/>
  <c r="J182" i="13"/>
  <c r="J216" i="13"/>
  <c r="U127" i="13"/>
  <c r="T155" i="13"/>
  <c r="E85" i="13"/>
  <c r="H85" i="13"/>
  <c r="C85" i="13"/>
  <c r="F85" i="13"/>
  <c r="E31" i="13"/>
  <c r="F31" i="13"/>
  <c r="H31" i="13"/>
  <c r="C31" i="13"/>
  <c r="D31" i="13" s="1"/>
  <c r="E59" i="13"/>
  <c r="F59" i="13"/>
  <c r="H59" i="13"/>
  <c r="C59" i="13"/>
  <c r="D59" i="13" s="1"/>
  <c r="E115" i="13"/>
  <c r="F115" i="13"/>
  <c r="H115" i="13"/>
  <c r="C115" i="13"/>
  <c r="D143" i="13"/>
  <c r="H60" i="13"/>
  <c r="F60" i="13"/>
  <c r="E60" i="13"/>
  <c r="C60" i="13"/>
  <c r="D60" i="13" s="1"/>
  <c r="E61" i="13"/>
  <c r="F61" i="13"/>
  <c r="H61" i="13"/>
  <c r="C61" i="13"/>
  <c r="D61" i="13" s="1"/>
  <c r="T170" i="13"/>
  <c r="E36" i="13"/>
  <c r="F36" i="13"/>
  <c r="H36" i="13"/>
  <c r="C36" i="13"/>
  <c r="D36" i="13" s="1"/>
  <c r="E64" i="13"/>
  <c r="F64" i="13"/>
  <c r="H64" i="13"/>
  <c r="C64" i="13"/>
  <c r="D64" i="13" s="1"/>
  <c r="E92" i="13"/>
  <c r="F92" i="13"/>
  <c r="H92" i="13"/>
  <c r="C92" i="13"/>
  <c r="J193" i="13"/>
  <c r="U197" i="13"/>
  <c r="T197" i="13"/>
  <c r="T273" i="13"/>
  <c r="U293" i="13"/>
  <c r="J128" i="13"/>
  <c r="D268" i="13"/>
  <c r="U226" i="13"/>
  <c r="T153" i="13"/>
  <c r="J161" i="13"/>
  <c r="D161" i="13"/>
  <c r="T196" i="13"/>
  <c r="J268" i="13"/>
  <c r="C37" i="13"/>
  <c r="D37" i="13" s="1"/>
  <c r="E37" i="13"/>
  <c r="F37" i="13"/>
  <c r="H37" i="13"/>
  <c r="C93" i="13"/>
  <c r="E93" i="13"/>
  <c r="F93" i="13"/>
  <c r="H93" i="13"/>
  <c r="U315" i="13"/>
  <c r="J315" i="13"/>
  <c r="D315" i="13"/>
  <c r="C38" i="13"/>
  <c r="D38" i="13" s="1"/>
  <c r="E38" i="13"/>
  <c r="F38" i="13"/>
  <c r="H38" i="13"/>
  <c r="C66" i="13"/>
  <c r="D66" i="13" s="1"/>
  <c r="E66" i="13"/>
  <c r="F66" i="13"/>
  <c r="H66" i="13"/>
  <c r="C94" i="13"/>
  <c r="E94" i="13"/>
  <c r="F94" i="13"/>
  <c r="H94" i="13"/>
  <c r="T259" i="13"/>
  <c r="T268" i="13"/>
  <c r="J311" i="13"/>
  <c r="T308" i="13"/>
  <c r="D129" i="13"/>
  <c r="T129" i="13"/>
  <c r="E29" i="13"/>
  <c r="H29" i="13"/>
  <c r="C29" i="13"/>
  <c r="D29" i="13" s="1"/>
  <c r="F29" i="13"/>
  <c r="C65" i="13"/>
  <c r="D65" i="13" s="1"/>
  <c r="E65" i="13"/>
  <c r="F65" i="13"/>
  <c r="H65" i="13"/>
  <c r="U259" i="13"/>
  <c r="C39" i="13"/>
  <c r="D39" i="13" s="1"/>
  <c r="E39" i="13"/>
  <c r="H39" i="13"/>
  <c r="F39" i="13"/>
  <c r="C67" i="13"/>
  <c r="D67" i="13" s="1"/>
  <c r="E67" i="13"/>
  <c r="H67" i="13"/>
  <c r="F67" i="13"/>
  <c r="C95" i="13"/>
  <c r="E95" i="13"/>
  <c r="H95" i="13"/>
  <c r="F95" i="13"/>
  <c r="J217" i="13"/>
  <c r="D140" i="13"/>
  <c r="T140" i="13"/>
  <c r="Q313" i="13"/>
  <c r="J203" i="13"/>
  <c r="T221" i="13"/>
  <c r="J138" i="13"/>
  <c r="D123" i="13"/>
  <c r="T123" i="13"/>
  <c r="C70" i="13"/>
  <c r="D70" i="13" s="1"/>
  <c r="E70" i="13"/>
  <c r="F70" i="13"/>
  <c r="H70" i="13"/>
  <c r="T209" i="13"/>
  <c r="U137" i="13"/>
  <c r="P290" i="13"/>
  <c r="D157" i="13"/>
  <c r="T157" i="13"/>
  <c r="U157" i="13"/>
  <c r="E45" i="13"/>
  <c r="F45" i="13"/>
  <c r="H45" i="13"/>
  <c r="C45" i="13"/>
  <c r="D45" i="13" s="1"/>
  <c r="E101" i="13"/>
  <c r="F101" i="13"/>
  <c r="H101" i="13"/>
  <c r="C101" i="13"/>
  <c r="T143" i="13"/>
  <c r="U309" i="13"/>
  <c r="T309" i="13"/>
  <c r="E18" i="13"/>
  <c r="F18" i="13"/>
  <c r="H18" i="13"/>
  <c r="C18" i="13"/>
  <c r="E46" i="13"/>
  <c r="F46" i="13"/>
  <c r="H46" i="13"/>
  <c r="C46" i="13"/>
  <c r="D46" i="13" s="1"/>
  <c r="E74" i="13"/>
  <c r="F74" i="13"/>
  <c r="H74" i="13"/>
  <c r="C74" i="13"/>
  <c r="D74" i="13" s="1"/>
  <c r="E102" i="13"/>
  <c r="F102" i="13"/>
  <c r="H102" i="13"/>
  <c r="C102" i="13"/>
  <c r="J129" i="13"/>
  <c r="T264" i="13"/>
  <c r="J157" i="13"/>
  <c r="N243" i="13"/>
  <c r="J209" i="13"/>
  <c r="D309" i="13"/>
  <c r="J267" i="13"/>
  <c r="J286" i="13"/>
  <c r="U209" i="13"/>
  <c r="D225" i="13"/>
  <c r="U225" i="13"/>
  <c r="C69" i="13"/>
  <c r="D69" i="13" s="1"/>
  <c r="E69" i="13"/>
  <c r="F69" i="13"/>
  <c r="H69" i="13"/>
  <c r="T139" i="13"/>
  <c r="H43" i="13"/>
  <c r="F43" i="13"/>
  <c r="C43" i="13"/>
  <c r="D43" i="13" s="1"/>
  <c r="E43" i="13"/>
  <c r="E44" i="13"/>
  <c r="F44" i="13"/>
  <c r="H44" i="13"/>
  <c r="C44" i="13"/>
  <c r="D44" i="13" s="1"/>
  <c r="E100" i="13"/>
  <c r="F100" i="13"/>
  <c r="H100" i="13"/>
  <c r="C100" i="13"/>
  <c r="E73" i="13"/>
  <c r="F73" i="13"/>
  <c r="H73" i="13"/>
  <c r="C73" i="13"/>
  <c r="D73" i="13" s="1"/>
  <c r="E19" i="13"/>
  <c r="F19" i="13"/>
  <c r="H19" i="13"/>
  <c r="C19" i="13"/>
  <c r="E75" i="13"/>
  <c r="F75" i="13"/>
  <c r="H75" i="13"/>
  <c r="C75" i="13"/>
  <c r="D75" i="13" s="1"/>
  <c r="F104" i="13"/>
  <c r="E104" i="13"/>
  <c r="H104" i="13"/>
  <c r="C104" i="13"/>
  <c r="J122" i="13"/>
  <c r="T171" i="13"/>
  <c r="L290" i="13"/>
  <c r="T311" i="13"/>
  <c r="K243" i="13"/>
  <c r="D189" i="13"/>
  <c r="J273" i="13"/>
  <c r="U249" i="13"/>
  <c r="T236" i="13"/>
  <c r="U200" i="13"/>
  <c r="D200" i="13"/>
  <c r="J227" i="13"/>
  <c r="E57" i="13"/>
  <c r="H57" i="13"/>
  <c r="C57" i="13"/>
  <c r="D57" i="13" s="1"/>
  <c r="F57" i="13"/>
  <c r="C68" i="13"/>
  <c r="D68" i="13" s="1"/>
  <c r="E68" i="13"/>
  <c r="F68" i="13"/>
  <c r="H68" i="13"/>
  <c r="C97" i="13"/>
  <c r="E97" i="13"/>
  <c r="F97" i="13"/>
  <c r="H97" i="13"/>
  <c r="C98" i="13"/>
  <c r="E98" i="13"/>
  <c r="F98" i="13"/>
  <c r="H98" i="13"/>
  <c r="E72" i="13"/>
  <c r="F72" i="13"/>
  <c r="H72" i="13"/>
  <c r="C72" i="13"/>
  <c r="D72" i="13" s="1"/>
  <c r="E17" i="13"/>
  <c r="F17" i="13"/>
  <c r="H17" i="13"/>
  <c r="C17" i="13"/>
  <c r="D17" i="13" s="1"/>
  <c r="E47" i="13"/>
  <c r="F47" i="13"/>
  <c r="H47" i="13"/>
  <c r="C47" i="13"/>
  <c r="D47" i="13" s="1"/>
  <c r="E103" i="13"/>
  <c r="F103" i="13"/>
  <c r="H103" i="13"/>
  <c r="C103" i="13"/>
  <c r="N290" i="13"/>
  <c r="F20" i="13"/>
  <c r="C20" i="13"/>
  <c r="D20" i="13" s="1"/>
  <c r="E20" i="13"/>
  <c r="H20" i="13"/>
  <c r="F48" i="13"/>
  <c r="C48" i="13"/>
  <c r="D48" i="13" s="1"/>
  <c r="E48" i="13"/>
  <c r="H48" i="13"/>
  <c r="F76" i="13"/>
  <c r="E76" i="13"/>
  <c r="H76" i="13"/>
  <c r="C76" i="13"/>
  <c r="C21" i="13"/>
  <c r="D21" i="13" s="1"/>
  <c r="E21" i="13"/>
  <c r="F21" i="13"/>
  <c r="H21" i="13"/>
  <c r="C49" i="13"/>
  <c r="D49" i="13" s="1"/>
  <c r="E49" i="13"/>
  <c r="F49" i="13"/>
  <c r="H49" i="13"/>
  <c r="C77" i="13"/>
  <c r="E77" i="13"/>
  <c r="F77" i="13"/>
  <c r="H77" i="13"/>
  <c r="C105" i="13"/>
  <c r="E105" i="13"/>
  <c r="F105" i="13"/>
  <c r="H105" i="13"/>
  <c r="T128" i="13"/>
  <c r="J171" i="13"/>
  <c r="K290" i="13"/>
  <c r="U311" i="13"/>
  <c r="U172" i="13"/>
  <c r="J196" i="13"/>
  <c r="U216" i="13"/>
  <c r="J264" i="13"/>
  <c r="U292" i="13"/>
  <c r="D295" i="13"/>
  <c r="T295" i="13"/>
  <c r="D241" i="13"/>
  <c r="T241" i="13"/>
  <c r="S290" i="13"/>
  <c r="D196" i="13"/>
  <c r="U155" i="13"/>
  <c r="D270" i="13"/>
  <c r="T270" i="13"/>
  <c r="U270" i="13"/>
  <c r="J293" i="13"/>
  <c r="D279" i="13"/>
  <c r="T279" i="13"/>
  <c r="C96" i="13"/>
  <c r="E96" i="13"/>
  <c r="F96" i="13"/>
  <c r="H96" i="13"/>
  <c r="C41" i="13"/>
  <c r="D41" i="13" s="1"/>
  <c r="E41" i="13"/>
  <c r="F41" i="13"/>
  <c r="H41" i="13"/>
  <c r="H99" i="13"/>
  <c r="F99" i="13"/>
  <c r="E99" i="13"/>
  <c r="C99" i="13"/>
  <c r="E22" i="13"/>
  <c r="F22" i="13"/>
  <c r="C22" i="13"/>
  <c r="H22" i="13"/>
  <c r="E50" i="13"/>
  <c r="F50" i="13"/>
  <c r="C50" i="13"/>
  <c r="D50" i="13" s="1"/>
  <c r="H50" i="13"/>
  <c r="E78" i="13"/>
  <c r="F78" i="13"/>
  <c r="C78" i="13"/>
  <c r="H78" i="13"/>
  <c r="E106" i="13"/>
  <c r="F106" i="13"/>
  <c r="H106" i="13"/>
  <c r="C106" i="13"/>
  <c r="F23" i="13"/>
  <c r="E23" i="13"/>
  <c r="H23" i="13"/>
  <c r="C23" i="13"/>
  <c r="F51" i="13"/>
  <c r="E51" i="13"/>
  <c r="H51" i="13"/>
  <c r="C51" i="13"/>
  <c r="D51" i="13" s="1"/>
  <c r="F79" i="13"/>
  <c r="C79" i="13"/>
  <c r="H79" i="13"/>
  <c r="E79" i="13"/>
  <c r="F107" i="13"/>
  <c r="E107" i="13"/>
  <c r="H107" i="13"/>
  <c r="C107" i="13"/>
  <c r="T226" i="13"/>
  <c r="U133" i="13"/>
  <c r="J153" i="13"/>
  <c r="U281" i="13"/>
  <c r="T141" i="13"/>
  <c r="E84" i="13"/>
  <c r="F84" i="13"/>
  <c r="H84" i="13"/>
  <c r="C84" i="13"/>
  <c r="Q290" i="13"/>
  <c r="J310" i="13"/>
  <c r="D253" i="13"/>
  <c r="T253" i="13"/>
  <c r="T298" i="4"/>
  <c r="J290" i="4"/>
  <c r="T279" i="4"/>
  <c r="T284" i="4"/>
  <c r="J287" i="4"/>
  <c r="J278" i="4"/>
  <c r="U276" i="4"/>
  <c r="T296" i="4"/>
  <c r="T268" i="4"/>
  <c r="J315" i="4"/>
  <c r="D293" i="4"/>
  <c r="U268" i="4"/>
  <c r="U303" i="4"/>
  <c r="J274" i="4"/>
  <c r="J306" i="4"/>
  <c r="U313" i="4"/>
  <c r="J288" i="4"/>
  <c r="U296" i="4"/>
  <c r="J270" i="4"/>
  <c r="J300" i="4"/>
  <c r="J302" i="4"/>
  <c r="J299" i="4"/>
  <c r="J304" i="4"/>
  <c r="T299" i="4"/>
  <c r="J296" i="4"/>
  <c r="J291" i="4"/>
  <c r="T277" i="4"/>
  <c r="J271" i="4"/>
  <c r="J313" i="4"/>
  <c r="J282" i="4"/>
  <c r="J312" i="4"/>
  <c r="J307" i="4"/>
  <c r="T307" i="4"/>
  <c r="J314" i="4"/>
  <c r="U308" i="4"/>
  <c r="J311" i="4"/>
  <c r="J309" i="4"/>
  <c r="J285" i="4"/>
  <c r="U281" i="4"/>
  <c r="J269" i="4"/>
  <c r="U311" i="4"/>
  <c r="J294" i="4"/>
  <c r="J280" i="4"/>
  <c r="J305" i="4"/>
  <c r="J283" i="4"/>
  <c r="J267" i="4"/>
  <c r="J268" i="4"/>
  <c r="J286" i="4"/>
  <c r="J281" i="4"/>
  <c r="U315" i="4"/>
  <c r="J292" i="4"/>
  <c r="T269" i="4"/>
  <c r="J275" i="4"/>
  <c r="U269" i="4"/>
  <c r="J279" i="4"/>
  <c r="U297" i="4"/>
  <c r="J308" i="4"/>
  <c r="J310" i="4"/>
  <c r="J277" i="4"/>
  <c r="J298" i="4"/>
  <c r="J273" i="4"/>
  <c r="T303" i="4"/>
  <c r="P229" i="19"/>
  <c r="Q249" i="19"/>
  <c r="L229" i="19"/>
  <c r="N229" i="19"/>
  <c r="P199" i="19"/>
  <c r="L252" i="19"/>
  <c r="K252" i="19"/>
  <c r="O238" i="19"/>
  <c r="K229" i="19"/>
  <c r="O210" i="19"/>
  <c r="K249" i="19"/>
  <c r="M210" i="19"/>
  <c r="Q284" i="19"/>
  <c r="M284" i="19"/>
  <c r="P298" i="19"/>
  <c r="O298" i="19"/>
  <c r="O231" i="18"/>
  <c r="Q305" i="18"/>
  <c r="P305" i="18"/>
  <c r="N305" i="18"/>
  <c r="M305" i="18"/>
  <c r="P240" i="18"/>
  <c r="O305" i="18"/>
  <c r="Q240" i="18"/>
  <c r="N240" i="18"/>
  <c r="M240" i="18"/>
  <c r="S240" i="18"/>
  <c r="O266" i="18"/>
  <c r="M189" i="18"/>
  <c r="P189" i="18"/>
  <c r="M194" i="16"/>
  <c r="S194" i="16"/>
  <c r="Q194" i="16"/>
  <c r="P194" i="16"/>
  <c r="L194" i="16"/>
  <c r="S273" i="15"/>
  <c r="S222" i="15"/>
  <c r="K222" i="15"/>
  <c r="P120" i="15"/>
  <c r="Q222" i="15"/>
  <c r="Q273" i="15"/>
  <c r="P222" i="15"/>
  <c r="K283" i="14"/>
  <c r="P201" i="14"/>
  <c r="P232" i="14"/>
  <c r="N266" i="14"/>
  <c r="O266" i="14"/>
  <c r="Q266" i="14"/>
  <c r="S283" i="14"/>
  <c r="S232" i="14"/>
  <c r="N283" i="14"/>
  <c r="O202" i="14"/>
  <c r="Q202" i="14"/>
  <c r="N258" i="14"/>
  <c r="P258" i="14"/>
  <c r="M258" i="14"/>
  <c r="N188" i="13"/>
  <c r="S188" i="13"/>
  <c r="Q188" i="13"/>
  <c r="L188" i="13"/>
  <c r="K188" i="13"/>
  <c r="P289" i="4"/>
  <c r="O289" i="4"/>
  <c r="Q289" i="4"/>
  <c r="K289" i="4"/>
  <c r="L289" i="4"/>
  <c r="D280" i="4"/>
  <c r="D298" i="4"/>
  <c r="D269" i="4"/>
  <c r="D308" i="4"/>
  <c r="T308" i="4"/>
  <c r="U272" i="4"/>
  <c r="J272" i="4"/>
  <c r="U275" i="4"/>
  <c r="T275" i="4"/>
  <c r="T292" i="4"/>
  <c r="J284" i="4"/>
  <c r="U273" i="4"/>
  <c r="J293" i="4"/>
  <c r="U298" i="4"/>
  <c r="U274" i="4"/>
  <c r="D315" i="4"/>
  <c r="T293" i="4"/>
  <c r="T310" i="4"/>
  <c r="U310" i="4"/>
  <c r="U295" i="4"/>
  <c r="D294" i="4"/>
  <c r="T283" i="4"/>
  <c r="U283" i="4"/>
  <c r="T291" i="4"/>
  <c r="D284" i="4"/>
  <c r="U284" i="4"/>
  <c r="D286" i="4"/>
  <c r="U287" i="4"/>
  <c r="T287" i="4"/>
  <c r="T289" i="4"/>
  <c r="U289" i="4"/>
  <c r="T286" i="4"/>
  <c r="D292" i="4"/>
  <c r="U292" i="4"/>
  <c r="T280" i="4"/>
  <c r="U280" i="4"/>
  <c r="T294" i="4"/>
  <c r="T282" i="4"/>
  <c r="D279" i="4"/>
  <c r="U279" i="4"/>
  <c r="T290" i="4"/>
  <c r="U282" i="4"/>
  <c r="U290" i="4"/>
  <c r="D299" i="4"/>
  <c r="T313" i="4"/>
  <c r="D304" i="4"/>
  <c r="T304" i="4"/>
  <c r="U304" i="4"/>
  <c r="D285" i="4"/>
  <c r="T285" i="4"/>
  <c r="U285" i="4"/>
  <c r="D270" i="4"/>
  <c r="T270" i="4"/>
  <c r="U270" i="4"/>
  <c r="U288" i="4"/>
  <c r="U309" i="4"/>
  <c r="D309" i="4"/>
  <c r="T309" i="4"/>
  <c r="D302" i="4"/>
  <c r="T302" i="4"/>
  <c r="U302" i="4"/>
  <c r="D305" i="4"/>
  <c r="U305" i="4"/>
  <c r="T311" i="4"/>
  <c r="D311" i="4"/>
  <c r="D272" i="4"/>
  <c r="D271" i="4"/>
  <c r="T271" i="4"/>
  <c r="D274" i="4"/>
  <c r="T281" i="4"/>
  <c r="T274" i="4"/>
  <c r="D297" i="4"/>
  <c r="T297" i="4"/>
  <c r="D300" i="4"/>
  <c r="T300" i="4"/>
  <c r="D278" i="4"/>
  <c r="U278" i="4"/>
  <c r="U314" i="4"/>
  <c r="D314" i="4"/>
  <c r="U271" i="4"/>
  <c r="U277" i="4"/>
  <c r="D277" i="4"/>
  <c r="T301" i="4"/>
  <c r="U301" i="4"/>
  <c r="D312" i="4"/>
  <c r="T312" i="4"/>
  <c r="U312" i="4"/>
  <c r="L249" i="19"/>
  <c r="N210" i="19"/>
  <c r="P284" i="19"/>
  <c r="K210" i="19"/>
  <c r="L210" i="19"/>
  <c r="N249" i="19"/>
  <c r="S305" i="18"/>
  <c r="K194" i="18"/>
  <c r="M194" i="18"/>
  <c r="L305" i="18"/>
  <c r="S185" i="17"/>
  <c r="K147" i="16"/>
  <c r="S202" i="14"/>
  <c r="L283" i="14"/>
  <c r="O198" i="15"/>
  <c r="O222" i="15"/>
  <c r="O273" i="15"/>
  <c r="N273" i="15"/>
  <c r="M273" i="15"/>
  <c r="S198" i="15"/>
  <c r="S274" i="19"/>
  <c r="O291" i="19"/>
  <c r="S291" i="19"/>
  <c r="O228" i="19"/>
  <c r="P228" i="19"/>
  <c r="N228" i="19"/>
  <c r="M228" i="19"/>
  <c r="Q228" i="19"/>
  <c r="L159" i="19"/>
  <c r="S134" i="19"/>
  <c r="K291" i="19"/>
  <c r="Q252" i="19"/>
  <c r="L291" i="19"/>
  <c r="N238" i="19"/>
  <c r="I316" i="19"/>
  <c r="L183" i="19"/>
  <c r="L205" i="19"/>
  <c r="S210" i="19"/>
  <c r="O249" i="19"/>
  <c r="P249" i="19"/>
  <c r="S249" i="19"/>
  <c r="N205" i="19"/>
  <c r="Q210" i="19"/>
  <c r="N244" i="19"/>
  <c r="K244" i="19"/>
  <c r="M266" i="18"/>
  <c r="P296" i="18"/>
  <c r="K241" i="18"/>
  <c r="P241" i="18"/>
  <c r="I316" i="18"/>
  <c r="K230" i="18"/>
  <c r="I316" i="17"/>
  <c r="O158" i="17"/>
  <c r="O257" i="17"/>
  <c r="N257" i="17"/>
  <c r="N277" i="17"/>
  <c r="K277" i="17"/>
  <c r="S257" i="17"/>
  <c r="P257" i="17"/>
  <c r="Q257" i="17"/>
  <c r="L186" i="17"/>
  <c r="N185" i="17"/>
  <c r="O209" i="17"/>
  <c r="Q116" i="17"/>
  <c r="O238" i="17"/>
  <c r="N221" i="16"/>
  <c r="P221" i="16"/>
  <c r="Q221" i="16"/>
  <c r="K221" i="16"/>
  <c r="I316" i="16"/>
  <c r="K271" i="16"/>
  <c r="L241" i="16"/>
  <c r="M264" i="15"/>
  <c r="O264" i="15"/>
  <c r="I316" i="15"/>
  <c r="K167" i="15"/>
  <c r="N295" i="14"/>
  <c r="K295" i="14"/>
  <c r="L295" i="14"/>
  <c r="S295" i="14"/>
  <c r="M295" i="14"/>
  <c r="S286" i="14"/>
  <c r="M201" i="14"/>
  <c r="Q232" i="14"/>
  <c r="Q286" i="14"/>
  <c r="O232" i="14"/>
  <c r="P286" i="14"/>
  <c r="P146" i="14"/>
  <c r="N232" i="14"/>
  <c r="O286" i="14"/>
  <c r="O146" i="14"/>
  <c r="M232" i="14"/>
  <c r="N286" i="14"/>
  <c r="I316" i="14"/>
  <c r="L146" i="14"/>
  <c r="Q146" i="14"/>
  <c r="K168" i="14"/>
  <c r="L232" i="14"/>
  <c r="M286" i="14"/>
  <c r="I316" i="13"/>
  <c r="K225" i="19"/>
  <c r="Q239" i="19"/>
  <c r="S239" i="19"/>
  <c r="K267" i="19"/>
  <c r="L267" i="19"/>
  <c r="M267" i="19"/>
  <c r="N267" i="19"/>
  <c r="O267" i="19"/>
  <c r="P267" i="19"/>
  <c r="Q267" i="19"/>
  <c r="S267" i="19"/>
  <c r="P236" i="19"/>
  <c r="O134" i="19"/>
  <c r="L134" i="19"/>
  <c r="S205" i="19"/>
  <c r="L303" i="18"/>
  <c r="O303" i="18"/>
  <c r="P303" i="18"/>
  <c r="K281" i="18"/>
  <c r="M281" i="18"/>
  <c r="O281" i="18"/>
  <c r="P281" i="18"/>
  <c r="K222" i="18"/>
  <c r="M222" i="18"/>
  <c r="M147" i="18"/>
  <c r="N147" i="18"/>
  <c r="Q222" i="17"/>
  <c r="S233" i="17"/>
  <c r="K233" i="17"/>
  <c r="L233" i="17"/>
  <c r="M233" i="17"/>
  <c r="N233" i="17"/>
  <c r="O233" i="17"/>
  <c r="P233" i="17"/>
  <c r="Q233" i="17"/>
  <c r="Q156" i="17"/>
  <c r="N259" i="16"/>
  <c r="K285" i="15"/>
  <c r="L285" i="15"/>
  <c r="M285" i="15"/>
  <c r="N285" i="15"/>
  <c r="K243" i="15"/>
  <c r="L243" i="15"/>
  <c r="M243" i="15"/>
  <c r="N243" i="15"/>
  <c r="P243" i="15"/>
  <c r="Q243" i="15"/>
  <c r="S243" i="15"/>
  <c r="S213" i="15"/>
  <c r="K213" i="15"/>
  <c r="O213" i="15"/>
  <c r="P213" i="15"/>
  <c r="Q213" i="15"/>
  <c r="L213" i="15"/>
  <c r="M213" i="15"/>
  <c r="N213" i="15"/>
  <c r="L274" i="15"/>
  <c r="M274" i="15"/>
  <c r="N274" i="15"/>
  <c r="O274" i="15"/>
  <c r="P274" i="15"/>
  <c r="Q274" i="15"/>
  <c r="S274" i="15"/>
  <c r="K274" i="15"/>
  <c r="P190" i="15"/>
  <c r="O181" i="15"/>
  <c r="L274" i="14"/>
  <c r="M274" i="14"/>
  <c r="Q274" i="14"/>
  <c r="S274" i="14"/>
  <c r="K247" i="14"/>
  <c r="M247" i="14"/>
  <c r="O247" i="14"/>
  <c r="L282" i="14"/>
  <c r="M282" i="14"/>
  <c r="O282" i="14"/>
  <c r="K244" i="14"/>
  <c r="P244" i="14"/>
  <c r="O244" i="14"/>
  <c r="S244" i="14"/>
  <c r="M244" i="14"/>
  <c r="N244" i="14"/>
  <c r="L244" i="14"/>
  <c r="K226" i="14"/>
  <c r="L226" i="14"/>
  <c r="M226" i="14"/>
  <c r="N226" i="14"/>
  <c r="O226" i="14"/>
  <c r="P226" i="14"/>
  <c r="S226" i="14"/>
  <c r="L201" i="14"/>
  <c r="M146" i="14"/>
  <c r="P202" i="14"/>
  <c r="K202" i="14"/>
  <c r="N146" i="14"/>
  <c r="N202" i="14"/>
  <c r="L253" i="13"/>
  <c r="N229" i="13"/>
  <c r="L229" i="13"/>
  <c r="O126" i="13"/>
  <c r="K232" i="13"/>
  <c r="L232" i="13"/>
  <c r="Q232" i="13"/>
  <c r="O116" i="13"/>
  <c r="N116" i="13"/>
  <c r="Q116" i="13"/>
  <c r="L200" i="13"/>
  <c r="S200" i="13"/>
  <c r="K200" i="13"/>
  <c r="M200" i="13"/>
  <c r="N200" i="13"/>
  <c r="P200" i="13"/>
  <c r="Q200" i="13"/>
  <c r="M161" i="19"/>
  <c r="K161" i="19"/>
  <c r="L171" i="18"/>
  <c r="L132" i="18"/>
  <c r="O204" i="18"/>
  <c r="O147" i="18"/>
  <c r="L147" i="18"/>
  <c r="O152" i="17"/>
  <c r="Q147" i="17"/>
  <c r="L147" i="17"/>
  <c r="M147" i="17"/>
  <c r="P147" i="17"/>
  <c r="S147" i="17"/>
  <c r="N147" i="16"/>
  <c r="M141" i="15"/>
  <c r="S142" i="15"/>
  <c r="P150" i="14"/>
  <c r="P144" i="14"/>
  <c r="P163" i="18"/>
  <c r="K163" i="18"/>
  <c r="L163" i="18"/>
  <c r="M163" i="18"/>
  <c r="L157" i="18"/>
  <c r="K123" i="17"/>
  <c r="K160" i="17"/>
  <c r="O139" i="17"/>
  <c r="N139" i="17"/>
  <c r="S139" i="17"/>
  <c r="Q139" i="17"/>
  <c r="K137" i="16"/>
  <c r="O137" i="16"/>
  <c r="M122" i="16"/>
  <c r="P122" i="16"/>
  <c r="L123" i="16"/>
  <c r="S136" i="15"/>
  <c r="L136" i="15"/>
  <c r="N136" i="15"/>
  <c r="O136" i="15"/>
  <c r="P136" i="15"/>
  <c r="Q136" i="15"/>
  <c r="M145" i="14"/>
  <c r="L143" i="14"/>
  <c r="M143" i="14"/>
  <c r="Q126" i="14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4" i="1"/>
  <c r="S289" i="4" l="1"/>
  <c r="N289" i="4"/>
  <c r="P232" i="13"/>
  <c r="O232" i="13"/>
  <c r="N232" i="13"/>
  <c r="M232" i="13"/>
  <c r="Q199" i="13"/>
  <c r="M199" i="13"/>
  <c r="S199" i="13"/>
  <c r="P229" i="13"/>
  <c r="N313" i="13"/>
  <c r="M313" i="13"/>
  <c r="S313" i="13"/>
  <c r="L313" i="13"/>
  <c r="S260" i="14"/>
  <c r="O258" i="14"/>
  <c r="S168" i="14"/>
  <c r="P189" i="14"/>
  <c r="P132" i="15"/>
  <c r="L132" i="15"/>
  <c r="U67" i="15"/>
  <c r="P264" i="15"/>
  <c r="Q264" i="15"/>
  <c r="N264" i="15"/>
  <c r="K264" i="15"/>
  <c r="S264" i="15"/>
  <c r="S285" i="15"/>
  <c r="N269" i="16"/>
  <c r="L209" i="16"/>
  <c r="O269" i="16"/>
  <c r="S204" i="16"/>
  <c r="P269" i="16"/>
  <c r="L204" i="16"/>
  <c r="P259" i="16"/>
  <c r="M291" i="16"/>
  <c r="S267" i="17"/>
  <c r="Q267" i="17"/>
  <c r="O267" i="17"/>
  <c r="N267" i="17"/>
  <c r="P267" i="17"/>
  <c r="M267" i="17"/>
  <c r="L267" i="17"/>
  <c r="R312" i="13"/>
  <c r="H5" i="20"/>
  <c r="R144" i="14" s="1"/>
  <c r="R288" i="16"/>
  <c r="N241" i="18"/>
  <c r="M241" i="18"/>
  <c r="O241" i="18"/>
  <c r="O269" i="18"/>
  <c r="L241" i="18"/>
  <c r="N272" i="18"/>
  <c r="S171" i="18"/>
  <c r="M313" i="18"/>
  <c r="P269" i="18"/>
  <c r="S297" i="18"/>
  <c r="L313" i="18"/>
  <c r="K313" i="18"/>
  <c r="O313" i="18"/>
  <c r="S243" i="18"/>
  <c r="Q269" i="18"/>
  <c r="L238" i="19"/>
  <c r="K228" i="19"/>
  <c r="S284" i="19"/>
  <c r="M238" i="19"/>
  <c r="S238" i="19"/>
  <c r="Q291" i="19"/>
  <c r="O205" i="19"/>
  <c r="S121" i="19"/>
  <c r="N284" i="19"/>
  <c r="K274" i="19"/>
  <c r="L274" i="19"/>
  <c r="O274" i="19"/>
  <c r="O256" i="19"/>
  <c r="M298" i="19"/>
  <c r="R254" i="16"/>
  <c r="R311" i="16"/>
  <c r="R153" i="13"/>
  <c r="R184" i="13"/>
  <c r="R160" i="13"/>
  <c r="R285" i="19"/>
  <c r="R207" i="19"/>
  <c r="R182" i="19"/>
  <c r="R308" i="19"/>
  <c r="R298" i="19"/>
  <c r="R251" i="19"/>
  <c r="R197" i="19"/>
  <c r="R216" i="19"/>
  <c r="R167" i="19"/>
  <c r="R271" i="19"/>
  <c r="R132" i="19"/>
  <c r="R214" i="19"/>
  <c r="R222" i="19"/>
  <c r="R174" i="19"/>
  <c r="R314" i="19"/>
  <c r="R279" i="19"/>
  <c r="R246" i="19"/>
  <c r="R241" i="19"/>
  <c r="R307" i="19"/>
  <c r="R267" i="19"/>
  <c r="R249" i="19"/>
  <c r="R232" i="19"/>
  <c r="R229" i="19"/>
  <c r="R273" i="19"/>
  <c r="R302" i="19"/>
  <c r="R123" i="19"/>
  <c r="R306" i="19"/>
  <c r="R118" i="19"/>
  <c r="R223" i="19"/>
  <c r="R240" i="19"/>
  <c r="R274" i="19"/>
  <c r="R213" i="19"/>
  <c r="R187" i="19"/>
  <c r="R165" i="19"/>
  <c r="R181" i="19"/>
  <c r="R193" i="19"/>
  <c r="H9" i="20"/>
  <c r="R240" i="18" s="1"/>
  <c r="R294" i="16"/>
  <c r="R159" i="16"/>
  <c r="R284" i="15"/>
  <c r="R211" i="15"/>
  <c r="R236" i="15"/>
  <c r="R133" i="15"/>
  <c r="R267" i="15"/>
  <c r="R315" i="15"/>
  <c r="R308" i="15"/>
  <c r="R298" i="15"/>
  <c r="R311" i="15"/>
  <c r="R310" i="15"/>
  <c r="R266" i="15"/>
  <c r="R305" i="14"/>
  <c r="R287" i="14"/>
  <c r="R166" i="14"/>
  <c r="R243" i="14"/>
  <c r="R278" i="14"/>
  <c r="R158" i="14"/>
  <c r="R214" i="14"/>
  <c r="R180" i="13"/>
  <c r="R138" i="13"/>
  <c r="R133" i="13"/>
  <c r="R189" i="13"/>
  <c r="R161" i="13"/>
  <c r="R195" i="13"/>
  <c r="R186" i="13"/>
  <c r="R249" i="13"/>
  <c r="R267" i="13"/>
  <c r="R314" i="13"/>
  <c r="R298" i="13"/>
  <c r="R177" i="13"/>
  <c r="R202" i="13"/>
  <c r="R162" i="13"/>
  <c r="R311" i="13"/>
  <c r="R294" i="13"/>
  <c r="R228" i="13"/>
  <c r="R193" i="14"/>
  <c r="R245" i="14"/>
  <c r="R195" i="14"/>
  <c r="R145" i="14"/>
  <c r="R314" i="14"/>
  <c r="R310" i="14"/>
  <c r="R169" i="15"/>
  <c r="R222" i="15"/>
  <c r="R254" i="15"/>
  <c r="R258" i="15"/>
  <c r="R296" i="16"/>
  <c r="R291" i="16"/>
  <c r="R232" i="16"/>
  <c r="R169" i="16"/>
  <c r="R313" i="16"/>
  <c r="G11" i="20"/>
  <c r="R248" i="13"/>
  <c r="R292" i="13"/>
  <c r="R273" i="13"/>
  <c r="R303" i="13"/>
  <c r="R158" i="13"/>
  <c r="R203" i="13"/>
  <c r="R167" i="13"/>
  <c r="R313" i="13"/>
  <c r="R243" i="13"/>
  <c r="R286" i="13"/>
  <c r="R128" i="13"/>
  <c r="R302" i="13"/>
  <c r="R274" i="13"/>
  <c r="R144" i="13"/>
  <c r="R272" i="13"/>
  <c r="R278" i="13"/>
  <c r="R141" i="13"/>
  <c r="R232" i="13"/>
  <c r="R193" i="13"/>
  <c r="R306" i="13"/>
  <c r="R200" i="13"/>
  <c r="R310" i="13"/>
  <c r="R227" i="13"/>
  <c r="R252" i="13"/>
  <c r="R116" i="13"/>
  <c r="R293" i="13"/>
  <c r="R315" i="13"/>
  <c r="R289" i="14"/>
  <c r="R128" i="14"/>
  <c r="R194" i="14"/>
  <c r="R248" i="14"/>
  <c r="R226" i="14"/>
  <c r="R208" i="14"/>
  <c r="R285" i="15"/>
  <c r="R163" i="15"/>
  <c r="R274" i="15"/>
  <c r="R179" i="15"/>
  <c r="R119" i="15"/>
  <c r="R137" i="15"/>
  <c r="R243" i="15"/>
  <c r="R151" i="16"/>
  <c r="R314" i="16"/>
  <c r="R146" i="16"/>
  <c r="R130" i="16"/>
  <c r="R304" i="16"/>
  <c r="R195" i="16"/>
  <c r="R272" i="16"/>
  <c r="R122" i="16"/>
  <c r="R257" i="16"/>
  <c r="R126" i="16"/>
  <c r="R315" i="16"/>
  <c r="R287" i="16"/>
  <c r="R219" i="16"/>
  <c r="R242" i="18"/>
  <c r="H8" i="20"/>
  <c r="R173" i="17" s="1"/>
  <c r="I8" i="20"/>
  <c r="R278" i="15"/>
  <c r="R218" i="15"/>
  <c r="R216" i="15"/>
  <c r="R307" i="15"/>
  <c r="R265" i="15"/>
  <c r="R148" i="15"/>
  <c r="R165" i="15"/>
  <c r="R296" i="15"/>
  <c r="R187" i="15"/>
  <c r="R283" i="15"/>
  <c r="R198" i="15"/>
  <c r="R213" i="15"/>
  <c r="R264" i="15"/>
  <c r="I3" i="20"/>
  <c r="H3" i="20"/>
  <c r="R275" i="4" s="1"/>
  <c r="M270" i="19"/>
  <c r="R270" i="19"/>
  <c r="S268" i="19"/>
  <c r="R268" i="19"/>
  <c r="P243" i="19"/>
  <c r="R243" i="19"/>
  <c r="N311" i="19"/>
  <c r="R311" i="19"/>
  <c r="Q195" i="19"/>
  <c r="R195" i="19"/>
  <c r="M265" i="19"/>
  <c r="R265" i="19"/>
  <c r="L242" i="19"/>
  <c r="R242" i="19"/>
  <c r="O245" i="19"/>
  <c r="R245" i="19"/>
  <c r="K144" i="19"/>
  <c r="R144" i="19"/>
  <c r="N303" i="19"/>
  <c r="R303" i="19"/>
  <c r="K309" i="19"/>
  <c r="R309" i="19"/>
  <c r="K170" i="19"/>
  <c r="R170" i="19"/>
  <c r="K171" i="19"/>
  <c r="R171" i="19"/>
  <c r="S133" i="19"/>
  <c r="R133" i="19"/>
  <c r="Q159" i="19"/>
  <c r="R159" i="19"/>
  <c r="L231" i="19"/>
  <c r="R231" i="19"/>
  <c r="K194" i="19"/>
  <c r="R194" i="19"/>
  <c r="Q220" i="19"/>
  <c r="R220" i="19"/>
  <c r="O296" i="19"/>
  <c r="R296" i="19"/>
  <c r="K239" i="19"/>
  <c r="R239" i="19"/>
  <c r="O257" i="19"/>
  <c r="R257" i="19"/>
  <c r="L290" i="19"/>
  <c r="R290" i="19"/>
  <c r="S147" i="19"/>
  <c r="R147" i="19"/>
  <c r="S137" i="19"/>
  <c r="R137" i="19"/>
  <c r="K281" i="19"/>
  <c r="R281" i="19"/>
  <c r="L209" i="19"/>
  <c r="R209" i="19"/>
  <c r="N131" i="19"/>
  <c r="R131" i="19"/>
  <c r="M227" i="19"/>
  <c r="R227" i="19"/>
  <c r="S235" i="19"/>
  <c r="R235" i="19"/>
  <c r="S219" i="19"/>
  <c r="R219" i="19"/>
  <c r="L256" i="19"/>
  <c r="R256" i="19"/>
  <c r="P237" i="19"/>
  <c r="R237" i="19"/>
  <c r="Q191" i="19"/>
  <c r="R191" i="19"/>
  <c r="P200" i="19"/>
  <c r="R200" i="19"/>
  <c r="Q211" i="19"/>
  <c r="R211" i="19"/>
  <c r="M186" i="19"/>
  <c r="R186" i="19"/>
  <c r="N247" i="19"/>
  <c r="R247" i="19"/>
  <c r="K160" i="19"/>
  <c r="R160" i="19"/>
  <c r="M224" i="19"/>
  <c r="R224" i="19"/>
  <c r="K142" i="19"/>
  <c r="R142" i="19"/>
  <c r="P166" i="19"/>
  <c r="R166" i="19"/>
  <c r="M169" i="19"/>
  <c r="R169" i="19"/>
  <c r="O173" i="19"/>
  <c r="R173" i="19"/>
  <c r="L177" i="19"/>
  <c r="R177" i="19"/>
  <c r="N215" i="19"/>
  <c r="R215" i="19"/>
  <c r="N252" i="19"/>
  <c r="Q274" i="19"/>
  <c r="K128" i="19"/>
  <c r="R128" i="19"/>
  <c r="P164" i="19"/>
  <c r="R164" i="19"/>
  <c r="M130" i="19"/>
  <c r="R130" i="19"/>
  <c r="L125" i="19"/>
  <c r="R125" i="19"/>
  <c r="K117" i="19"/>
  <c r="R117" i="19"/>
  <c r="L250" i="19"/>
  <c r="R250" i="19"/>
  <c r="P274" i="19"/>
  <c r="N274" i="19"/>
  <c r="M266" i="19"/>
  <c r="R266" i="19"/>
  <c r="K264" i="19"/>
  <c r="R264" i="19"/>
  <c r="N300" i="19"/>
  <c r="R300" i="19"/>
  <c r="P192" i="19"/>
  <c r="R192" i="19"/>
  <c r="M276" i="19"/>
  <c r="R276" i="19"/>
  <c r="K138" i="19"/>
  <c r="R138" i="19"/>
  <c r="M221" i="19"/>
  <c r="R221" i="19"/>
  <c r="M254" i="19"/>
  <c r="R254" i="19"/>
  <c r="K206" i="19"/>
  <c r="R206" i="19"/>
  <c r="Q205" i="19"/>
  <c r="R205" i="19"/>
  <c r="M283" i="19"/>
  <c r="R283" i="19"/>
  <c r="M116" i="19"/>
  <c r="R116" i="19"/>
  <c r="M287" i="19"/>
  <c r="R287" i="19"/>
  <c r="L143" i="19"/>
  <c r="R143" i="19"/>
  <c r="S119" i="19"/>
  <c r="R119" i="19"/>
  <c r="N154" i="19"/>
  <c r="R154" i="19"/>
  <c r="L259" i="19"/>
  <c r="R259" i="19"/>
  <c r="K295" i="19"/>
  <c r="R295" i="19"/>
  <c r="N162" i="19"/>
  <c r="R162" i="19"/>
  <c r="S252" i="19"/>
  <c r="R252" i="19"/>
  <c r="K253" i="19"/>
  <c r="R253" i="19"/>
  <c r="M261" i="19"/>
  <c r="R261" i="19"/>
  <c r="S179" i="19"/>
  <c r="R179" i="19"/>
  <c r="M269" i="19"/>
  <c r="R269" i="19"/>
  <c r="L172" i="19"/>
  <c r="R172" i="19"/>
  <c r="S212" i="19"/>
  <c r="R212" i="19"/>
  <c r="O258" i="19"/>
  <c r="R258" i="19"/>
  <c r="Q315" i="19"/>
  <c r="R315" i="19"/>
  <c r="K120" i="19"/>
  <c r="R120" i="19"/>
  <c r="K203" i="19"/>
  <c r="R203" i="19"/>
  <c r="K284" i="19"/>
  <c r="R284" i="19"/>
  <c r="L288" i="19"/>
  <c r="R288" i="19"/>
  <c r="K313" i="19"/>
  <c r="R313" i="19"/>
  <c r="O226" i="19"/>
  <c r="R226" i="19"/>
  <c r="Q124" i="19"/>
  <c r="R124" i="19"/>
  <c r="M208" i="19"/>
  <c r="R208" i="19"/>
  <c r="L272" i="19"/>
  <c r="R272" i="19"/>
  <c r="P244" i="19"/>
  <c r="R244" i="19"/>
  <c r="N286" i="19"/>
  <c r="R286" i="19"/>
  <c r="K238" i="19"/>
  <c r="R238" i="19"/>
  <c r="O135" i="19"/>
  <c r="R135" i="19"/>
  <c r="S282" i="19"/>
  <c r="R282" i="19"/>
  <c r="M310" i="19"/>
  <c r="R310" i="19"/>
  <c r="P277" i="19"/>
  <c r="R277" i="19"/>
  <c r="P217" i="19"/>
  <c r="R217" i="19"/>
  <c r="O305" i="19"/>
  <c r="R305" i="19"/>
  <c r="L121" i="19"/>
  <c r="R121" i="19"/>
  <c r="N291" i="19"/>
  <c r="R291" i="19"/>
  <c r="P202" i="19"/>
  <c r="R202" i="19"/>
  <c r="O301" i="19"/>
  <c r="R301" i="19"/>
  <c r="K234" i="19"/>
  <c r="R234" i="19"/>
  <c r="O260" i="19"/>
  <c r="R260" i="19"/>
  <c r="K145" i="19"/>
  <c r="R145" i="19"/>
  <c r="K289" i="19"/>
  <c r="R289" i="19"/>
  <c r="Q156" i="19"/>
  <c r="R156" i="19"/>
  <c r="N140" i="19"/>
  <c r="R140" i="19"/>
  <c r="L228" i="19"/>
  <c r="R228" i="19"/>
  <c r="L278" i="19"/>
  <c r="R278" i="19"/>
  <c r="S299" i="19"/>
  <c r="R299" i="19"/>
  <c r="L225" i="19"/>
  <c r="R225" i="19"/>
  <c r="O201" i="19"/>
  <c r="R201" i="19"/>
  <c r="N190" i="19"/>
  <c r="R190" i="19"/>
  <c r="K150" i="19"/>
  <c r="R150" i="19"/>
  <c r="K149" i="19"/>
  <c r="R149" i="19"/>
  <c r="K236" i="19"/>
  <c r="R236" i="19"/>
  <c r="P158" i="19"/>
  <c r="R158" i="19"/>
  <c r="N163" i="19"/>
  <c r="R163" i="19"/>
  <c r="K127" i="19"/>
  <c r="R127" i="19"/>
  <c r="N148" i="19"/>
  <c r="R148" i="19"/>
  <c r="M189" i="19"/>
  <c r="R189" i="19"/>
  <c r="K122" i="19"/>
  <c r="R122" i="19"/>
  <c r="K126" i="19"/>
  <c r="R126" i="19"/>
  <c r="L199" i="19"/>
  <c r="R199" i="19"/>
  <c r="K293" i="19"/>
  <c r="R293" i="19"/>
  <c r="Q153" i="19"/>
  <c r="R153" i="19"/>
  <c r="N297" i="19"/>
  <c r="R297" i="19"/>
  <c r="S263" i="19"/>
  <c r="R263" i="19"/>
  <c r="K255" i="19"/>
  <c r="R255" i="19"/>
  <c r="P210" i="19"/>
  <c r="R210" i="19"/>
  <c r="M218" i="19"/>
  <c r="R218" i="19"/>
  <c r="P196" i="19"/>
  <c r="R196" i="19"/>
  <c r="N248" i="19"/>
  <c r="R248" i="19"/>
  <c r="P152" i="19"/>
  <c r="R152" i="19"/>
  <c r="N178" i="19"/>
  <c r="R178" i="19"/>
  <c r="O284" i="19"/>
  <c r="Q175" i="19"/>
  <c r="R175" i="19"/>
  <c r="P151" i="19"/>
  <c r="R151" i="19"/>
  <c r="K292" i="19"/>
  <c r="R292" i="19"/>
  <c r="S204" i="19"/>
  <c r="R204" i="19"/>
  <c r="S262" i="19"/>
  <c r="R262" i="19"/>
  <c r="S230" i="19"/>
  <c r="R230" i="19"/>
  <c r="O136" i="19"/>
  <c r="R136" i="19"/>
  <c r="O161" i="19"/>
  <c r="R161" i="19"/>
  <c r="L155" i="19"/>
  <c r="R155" i="19"/>
  <c r="K294" i="19"/>
  <c r="R294" i="19"/>
  <c r="O275" i="19"/>
  <c r="R275" i="19"/>
  <c r="P134" i="19"/>
  <c r="R134" i="19"/>
  <c r="M183" i="19"/>
  <c r="R183" i="19"/>
  <c r="K184" i="19"/>
  <c r="R184" i="19"/>
  <c r="P129" i="19"/>
  <c r="R129" i="19"/>
  <c r="L312" i="19"/>
  <c r="R312" i="19"/>
  <c r="M157" i="19"/>
  <c r="R157" i="19"/>
  <c r="L233" i="19"/>
  <c r="R233" i="19"/>
  <c r="Q238" i="19"/>
  <c r="K172" i="19"/>
  <c r="L244" i="19"/>
  <c r="K198" i="19"/>
  <c r="R198" i="19"/>
  <c r="S188" i="19"/>
  <c r="R188" i="19"/>
  <c r="O141" i="19"/>
  <c r="R141" i="19"/>
  <c r="P304" i="19"/>
  <c r="R304" i="19"/>
  <c r="P176" i="19"/>
  <c r="R176" i="19"/>
  <c r="Q244" i="19"/>
  <c r="K280" i="19"/>
  <c r="R280" i="19"/>
  <c r="S139" i="19"/>
  <c r="R139" i="19"/>
  <c r="M180" i="19"/>
  <c r="R180" i="19"/>
  <c r="S185" i="19"/>
  <c r="R185" i="19"/>
  <c r="M168" i="19"/>
  <c r="R168" i="19"/>
  <c r="K146" i="19"/>
  <c r="R146" i="19"/>
  <c r="O285" i="18"/>
  <c r="M198" i="18"/>
  <c r="M259" i="18"/>
  <c r="P262" i="18"/>
  <c r="K253" i="18"/>
  <c r="O310" i="18"/>
  <c r="K179" i="18"/>
  <c r="P162" i="18"/>
  <c r="N159" i="18"/>
  <c r="N124" i="18"/>
  <c r="O208" i="18"/>
  <c r="N195" i="18"/>
  <c r="K136" i="18"/>
  <c r="L146" i="18"/>
  <c r="Q307" i="18"/>
  <c r="M268" i="18"/>
  <c r="Q291" i="18"/>
  <c r="Q293" i="18"/>
  <c r="N117" i="18"/>
  <c r="L205" i="18"/>
  <c r="L211" i="18"/>
  <c r="L280" i="18"/>
  <c r="Q283" i="18"/>
  <c r="R283" i="18"/>
  <c r="O194" i="18"/>
  <c r="P223" i="18"/>
  <c r="Q295" i="18"/>
  <c r="P134" i="18"/>
  <c r="S120" i="18"/>
  <c r="M161" i="18"/>
  <c r="K204" i="18"/>
  <c r="S245" i="18"/>
  <c r="K151" i="18"/>
  <c r="L167" i="18"/>
  <c r="L312" i="18"/>
  <c r="K212" i="18"/>
  <c r="S119" i="18"/>
  <c r="M152" i="18"/>
  <c r="N207" i="18"/>
  <c r="P148" i="18"/>
  <c r="M247" i="18"/>
  <c r="P309" i="18"/>
  <c r="N163" i="18"/>
  <c r="M302" i="18"/>
  <c r="Q234" i="18"/>
  <c r="P230" i="18"/>
  <c r="L135" i="18"/>
  <c r="N249" i="18"/>
  <c r="O259" i="18"/>
  <c r="N298" i="18"/>
  <c r="L228" i="18"/>
  <c r="K188" i="18"/>
  <c r="L281" i="18"/>
  <c r="S156" i="18"/>
  <c r="O284" i="18"/>
  <c r="N175" i="18"/>
  <c r="S222" i="18"/>
  <c r="N282" i="18"/>
  <c r="L143" i="18"/>
  <c r="K224" i="18"/>
  <c r="N196" i="18"/>
  <c r="K218" i="18"/>
  <c r="L153" i="18"/>
  <c r="S199" i="18"/>
  <c r="O203" i="18"/>
  <c r="P133" i="18"/>
  <c r="M252" i="18"/>
  <c r="K311" i="18"/>
  <c r="K172" i="18"/>
  <c r="O256" i="18"/>
  <c r="L276" i="18"/>
  <c r="Q300" i="18"/>
  <c r="Q238" i="18"/>
  <c r="L270" i="18"/>
  <c r="O278" i="18"/>
  <c r="L164" i="18"/>
  <c r="Q246" i="18"/>
  <c r="O274" i="18"/>
  <c r="K145" i="18"/>
  <c r="S313" i="18"/>
  <c r="S176" i="18"/>
  <c r="Q169" i="18"/>
  <c r="K216" i="18"/>
  <c r="L190" i="18"/>
  <c r="M210" i="18"/>
  <c r="K184" i="18"/>
  <c r="L213" i="18"/>
  <c r="L209" i="18"/>
  <c r="M212" i="18"/>
  <c r="K154" i="18"/>
  <c r="K130" i="18"/>
  <c r="N155" i="18"/>
  <c r="L304" i="18"/>
  <c r="N201" i="18"/>
  <c r="N187" i="18"/>
  <c r="P261" i="18"/>
  <c r="L138" i="18"/>
  <c r="O250" i="18"/>
  <c r="O287" i="18"/>
  <c r="O248" i="18"/>
  <c r="Q266" i="18"/>
  <c r="K202" i="18"/>
  <c r="Q233" i="18"/>
  <c r="S260" i="18"/>
  <c r="M132" i="18"/>
  <c r="K305" i="18"/>
  <c r="M141" i="18"/>
  <c r="Q313" i="18"/>
  <c r="K257" i="18"/>
  <c r="O118" i="18"/>
  <c r="K308" i="18"/>
  <c r="K296" i="18"/>
  <c r="N200" i="18"/>
  <c r="O174" i="18"/>
  <c r="P147" i="18"/>
  <c r="M303" i="18"/>
  <c r="M206" i="18"/>
  <c r="K122" i="18"/>
  <c r="K289" i="18"/>
  <c r="Q186" i="18"/>
  <c r="K231" i="18"/>
  <c r="K229" i="18"/>
  <c r="P149" i="18"/>
  <c r="K286" i="18"/>
  <c r="L173" i="18"/>
  <c r="N158" i="18"/>
  <c r="K269" i="18"/>
  <c r="K177" i="18"/>
  <c r="P271" i="18"/>
  <c r="N235" i="18"/>
  <c r="N215" i="18"/>
  <c r="N150" i="18"/>
  <c r="K185" i="18"/>
  <c r="K165" i="18"/>
  <c r="K183" i="18"/>
  <c r="Q255" i="18"/>
  <c r="K128" i="18"/>
  <c r="M214" i="18"/>
  <c r="N243" i="18"/>
  <c r="K239" i="18"/>
  <c r="P314" i="18"/>
  <c r="M127" i="18"/>
  <c r="N299" i="18"/>
  <c r="P171" i="18"/>
  <c r="Q241" i="18"/>
  <c r="L244" i="18"/>
  <c r="K292" i="18"/>
  <c r="K259" i="18"/>
  <c r="K155" i="18"/>
  <c r="S155" i="18"/>
  <c r="O258" i="18"/>
  <c r="S259" i="18"/>
  <c r="S116" i="18"/>
  <c r="Q160" i="18"/>
  <c r="N254" i="18"/>
  <c r="M157" i="18"/>
  <c r="K131" i="18"/>
  <c r="S139" i="18"/>
  <c r="K182" i="18"/>
  <c r="Q166" i="18"/>
  <c r="L189" i="18"/>
  <c r="L155" i="18"/>
  <c r="L142" i="18"/>
  <c r="L267" i="18"/>
  <c r="M272" i="18"/>
  <c r="S178" i="18"/>
  <c r="L197" i="18"/>
  <c r="L273" i="18"/>
  <c r="K125" i="18"/>
  <c r="K126" i="18"/>
  <c r="P226" i="18"/>
  <c r="L129" i="18"/>
  <c r="K140" i="18"/>
  <c r="L180" i="18"/>
  <c r="O191" i="18"/>
  <c r="N222" i="18"/>
  <c r="K144" i="18"/>
  <c r="N297" i="18"/>
  <c r="K159" i="18"/>
  <c r="Q145" i="18"/>
  <c r="Q294" i="18"/>
  <c r="N313" i="18"/>
  <c r="K168" i="18"/>
  <c r="N121" i="18"/>
  <c r="P142" i="17"/>
  <c r="N298" i="17"/>
  <c r="L215" i="17"/>
  <c r="L226" i="17"/>
  <c r="N153" i="17"/>
  <c r="O133" i="17"/>
  <c r="M292" i="17"/>
  <c r="R292" i="17"/>
  <c r="S123" i="17"/>
  <c r="M294" i="17"/>
  <c r="P290" i="17"/>
  <c r="O244" i="17"/>
  <c r="L132" i="17"/>
  <c r="P125" i="17"/>
  <c r="N191" i="17"/>
  <c r="S236" i="17"/>
  <c r="M166" i="17"/>
  <c r="K163" i="17"/>
  <c r="P284" i="17"/>
  <c r="M197" i="17"/>
  <c r="S188" i="17"/>
  <c r="K136" i="17"/>
  <c r="N158" i="17"/>
  <c r="Q272" i="17"/>
  <c r="K194" i="17"/>
  <c r="L303" i="17"/>
  <c r="M154" i="17"/>
  <c r="P168" i="17"/>
  <c r="L285" i="17"/>
  <c r="N177" i="17"/>
  <c r="L254" i="17"/>
  <c r="K228" i="17"/>
  <c r="K183" i="17"/>
  <c r="M174" i="17"/>
  <c r="K223" i="17"/>
  <c r="M203" i="17"/>
  <c r="L126" i="17"/>
  <c r="Q193" i="17"/>
  <c r="N189" i="17"/>
  <c r="K122" i="17"/>
  <c r="M169" i="17"/>
  <c r="K262" i="17"/>
  <c r="M235" i="17"/>
  <c r="K255" i="17"/>
  <c r="M192" i="17"/>
  <c r="L273" i="17"/>
  <c r="L307" i="17"/>
  <c r="L218" i="17"/>
  <c r="P286" i="17"/>
  <c r="N173" i="17"/>
  <c r="Q297" i="17"/>
  <c r="K145" i="17"/>
  <c r="O231" i="17"/>
  <c r="Q216" i="17"/>
  <c r="O288" i="17"/>
  <c r="K176" i="17"/>
  <c r="S156" i="17"/>
  <c r="Q208" i="17"/>
  <c r="M289" i="17"/>
  <c r="L214" i="17"/>
  <c r="M284" i="17"/>
  <c r="L282" i="17"/>
  <c r="P219" i="17"/>
  <c r="N281" i="17"/>
  <c r="S198" i="17"/>
  <c r="O284" i="17"/>
  <c r="Q182" i="17"/>
  <c r="M171" i="17"/>
  <c r="M246" i="17"/>
  <c r="P179" i="17"/>
  <c r="M130" i="17"/>
  <c r="L295" i="17"/>
  <c r="K284" i="17"/>
  <c r="M185" i="17"/>
  <c r="P240" i="17"/>
  <c r="S224" i="17"/>
  <c r="Q199" i="17"/>
  <c r="S279" i="17"/>
  <c r="N121" i="17"/>
  <c r="N314" i="17"/>
  <c r="K278" i="17"/>
  <c r="K147" i="17"/>
  <c r="Q284" i="17"/>
  <c r="M164" i="17"/>
  <c r="Q204" i="17"/>
  <c r="K315" i="17"/>
  <c r="O170" i="17"/>
  <c r="L201" i="17"/>
  <c r="K300" i="17"/>
  <c r="L141" i="17"/>
  <c r="K200" i="17"/>
  <c r="K187" i="17"/>
  <c r="L134" i="17"/>
  <c r="N310" i="17"/>
  <c r="Q207" i="17"/>
  <c r="Q175" i="17"/>
  <c r="N135" i="17"/>
  <c r="K140" i="17"/>
  <c r="L159" i="17"/>
  <c r="K210" i="17"/>
  <c r="K131" i="17"/>
  <c r="N190" i="17"/>
  <c r="S205" i="17"/>
  <c r="P157" i="17"/>
  <c r="O132" i="17"/>
  <c r="S165" i="17"/>
  <c r="K217" i="17"/>
  <c r="L172" i="17"/>
  <c r="K162" i="17"/>
  <c r="S243" i="17"/>
  <c r="K257" i="17"/>
  <c r="P139" i="17"/>
  <c r="N147" i="17"/>
  <c r="L257" i="17"/>
  <c r="P132" i="17"/>
  <c r="Q249" i="17"/>
  <c r="Q301" i="17"/>
  <c r="P225" i="17"/>
  <c r="S256" i="17"/>
  <c r="P138" i="17"/>
  <c r="Q277" i="17"/>
  <c r="Q152" i="17"/>
  <c r="M128" i="17"/>
  <c r="N263" i="17"/>
  <c r="L302" i="17"/>
  <c r="O148" i="17"/>
  <c r="N291" i="17"/>
  <c r="M242" i="17"/>
  <c r="S146" i="17"/>
  <c r="S119" i="17"/>
  <c r="K116" i="17"/>
  <c r="Q266" i="17"/>
  <c r="K129" i="17"/>
  <c r="N261" i="17"/>
  <c r="L150" i="17"/>
  <c r="S232" i="17"/>
  <c r="P274" i="17"/>
  <c r="M251" i="17"/>
  <c r="M124" i="17"/>
  <c r="M260" i="17"/>
  <c r="N149" i="17"/>
  <c r="S287" i="17"/>
  <c r="Q241" i="17"/>
  <c r="L247" i="17"/>
  <c r="O143" i="17"/>
  <c r="S117" i="17"/>
  <c r="L227" i="17"/>
  <c r="Q283" i="17"/>
  <c r="O144" i="17"/>
  <c r="N116" i="17"/>
  <c r="N265" i="17"/>
  <c r="P181" i="17"/>
  <c r="M139" i="17"/>
  <c r="N201" i="17"/>
  <c r="L116" i="17"/>
  <c r="M116" i="17"/>
  <c r="O312" i="17"/>
  <c r="S118" i="17"/>
  <c r="N229" i="17"/>
  <c r="L137" i="17"/>
  <c r="M186" i="17"/>
  <c r="N238" i="17"/>
  <c r="L239" i="17"/>
  <c r="K127" i="17"/>
  <c r="P234" i="17"/>
  <c r="M220" i="17"/>
  <c r="L271" i="17"/>
  <c r="K275" i="17"/>
  <c r="S120" i="17"/>
  <c r="R120" i="17"/>
  <c r="S238" i="17"/>
  <c r="O116" i="17"/>
  <c r="P201" i="17"/>
  <c r="M238" i="17"/>
  <c r="K139" i="17"/>
  <c r="O264" i="17"/>
  <c r="O220" i="17"/>
  <c r="K259" i="17"/>
  <c r="K245" i="17"/>
  <c r="M252" i="17"/>
  <c r="S196" i="17"/>
  <c r="O206" i="17"/>
  <c r="L238" i="17"/>
  <c r="P175" i="17"/>
  <c r="S116" i="17"/>
  <c r="L139" i="17"/>
  <c r="M257" i="17"/>
  <c r="Q238" i="17"/>
  <c r="L284" i="17"/>
  <c r="K220" i="17"/>
  <c r="N230" i="17"/>
  <c r="Q269" i="17"/>
  <c r="K253" i="17"/>
  <c r="N299" i="17"/>
  <c r="O296" i="17"/>
  <c r="O250" i="17"/>
  <c r="L160" i="17"/>
  <c r="L161" i="17"/>
  <c r="K209" i="17"/>
  <c r="K139" i="16"/>
  <c r="R139" i="16"/>
  <c r="L280" i="16"/>
  <c r="R280" i="16"/>
  <c r="L273" i="16"/>
  <c r="R273" i="16"/>
  <c r="N138" i="16"/>
  <c r="R138" i="16"/>
  <c r="P145" i="16"/>
  <c r="R145" i="16"/>
  <c r="L277" i="16"/>
  <c r="R277" i="16"/>
  <c r="Q271" i="16"/>
  <c r="R271" i="16"/>
  <c r="O292" i="16"/>
  <c r="R292" i="16"/>
  <c r="P265" i="16"/>
  <c r="R265" i="16"/>
  <c r="K223" i="16"/>
  <c r="R223" i="16"/>
  <c r="N141" i="16"/>
  <c r="R141" i="16"/>
  <c r="K261" i="16"/>
  <c r="R261" i="16"/>
  <c r="N300" i="16"/>
  <c r="R300" i="16"/>
  <c r="M236" i="16"/>
  <c r="R236" i="16"/>
  <c r="M209" i="16"/>
  <c r="K143" i="16"/>
  <c r="R143" i="16"/>
  <c r="L246" i="16"/>
  <c r="R246" i="16"/>
  <c r="L258" i="16"/>
  <c r="R258" i="16"/>
  <c r="K140" i="16"/>
  <c r="R140" i="16"/>
  <c r="K264" i="16"/>
  <c r="R264" i="16"/>
  <c r="K299" i="16"/>
  <c r="R299" i="16"/>
  <c r="M180" i="16"/>
  <c r="R180" i="16"/>
  <c r="L154" i="16"/>
  <c r="R154" i="16"/>
  <c r="O206" i="16"/>
  <c r="R206" i="16"/>
  <c r="M118" i="16"/>
  <c r="R118" i="16"/>
  <c r="K281" i="16"/>
  <c r="R281" i="16"/>
  <c r="Q141" i="16"/>
  <c r="Q209" i="16"/>
  <c r="S291" i="16"/>
  <c r="K235" i="16"/>
  <c r="R235" i="16"/>
  <c r="S165" i="16"/>
  <c r="R165" i="16"/>
  <c r="M133" i="16"/>
  <c r="R133" i="16"/>
  <c r="L252" i="16"/>
  <c r="R252" i="16"/>
  <c r="L256" i="16"/>
  <c r="R256" i="16"/>
  <c r="P226" i="16"/>
  <c r="R226" i="16"/>
  <c r="S233" i="16"/>
  <c r="R233" i="16"/>
  <c r="P119" i="16"/>
  <c r="R119" i="16"/>
  <c r="K148" i="16"/>
  <c r="R148" i="16"/>
  <c r="S215" i="16"/>
  <c r="R215" i="16"/>
  <c r="L297" i="16"/>
  <c r="R297" i="16"/>
  <c r="M229" i="16"/>
  <c r="R229" i="16"/>
  <c r="O132" i="16"/>
  <c r="R132" i="16"/>
  <c r="S191" i="16"/>
  <c r="R191" i="16"/>
  <c r="K291" i="16"/>
  <c r="R172" i="16"/>
  <c r="K212" i="16"/>
  <c r="R212" i="16"/>
  <c r="S237" i="16"/>
  <c r="R237" i="16"/>
  <c r="O185" i="16"/>
  <c r="R185" i="16"/>
  <c r="N245" i="16"/>
  <c r="R245" i="16"/>
  <c r="M179" i="16"/>
  <c r="R179" i="16"/>
  <c r="P200" i="16"/>
  <c r="R200" i="16"/>
  <c r="O121" i="16"/>
  <c r="R121" i="16"/>
  <c r="O170" i="16"/>
  <c r="R170" i="16"/>
  <c r="O209" i="16"/>
  <c r="P167" i="16"/>
  <c r="R167" i="16"/>
  <c r="O116" i="16"/>
  <c r="R116" i="16"/>
  <c r="N291" i="16"/>
  <c r="N135" i="16"/>
  <c r="R135" i="16"/>
  <c r="K155" i="16"/>
  <c r="R155" i="16"/>
  <c r="N307" i="16"/>
  <c r="R307" i="16"/>
  <c r="O166" i="16"/>
  <c r="R166" i="16"/>
  <c r="L160" i="16"/>
  <c r="R160" i="16"/>
  <c r="S203" i="16"/>
  <c r="R203" i="16"/>
  <c r="L202" i="16"/>
  <c r="R202" i="16"/>
  <c r="N117" i="16"/>
  <c r="R117" i="16"/>
  <c r="Q278" i="16"/>
  <c r="R278" i="16"/>
  <c r="M251" i="16"/>
  <c r="R251" i="16"/>
  <c r="M161" i="16"/>
  <c r="R161" i="16"/>
  <c r="M186" i="16"/>
  <c r="R186" i="16"/>
  <c r="S295" i="16"/>
  <c r="R295" i="16"/>
  <c r="O275" i="16"/>
  <c r="R275" i="16"/>
  <c r="N208" i="16"/>
  <c r="R208" i="16"/>
  <c r="S301" i="16"/>
  <c r="R301" i="16"/>
  <c r="K134" i="16"/>
  <c r="R134" i="16"/>
  <c r="P141" i="16"/>
  <c r="Q255" i="16"/>
  <c r="R255" i="16"/>
  <c r="N211" i="16"/>
  <c r="R211" i="16"/>
  <c r="N310" i="16"/>
  <c r="R310" i="16"/>
  <c r="L152" i="16"/>
  <c r="R152" i="16"/>
  <c r="K158" i="16"/>
  <c r="R158" i="16"/>
  <c r="O221" i="16"/>
  <c r="R221" i="16"/>
  <c r="M295" i="16"/>
  <c r="Q291" i="16"/>
  <c r="L284" i="16"/>
  <c r="R284" i="16"/>
  <c r="Q279" i="16"/>
  <c r="R279" i="16"/>
  <c r="S262" i="16"/>
  <c r="R262" i="16"/>
  <c r="Q276" i="16"/>
  <c r="R276" i="16"/>
  <c r="Q263" i="16"/>
  <c r="R263" i="16"/>
  <c r="K149" i="16"/>
  <c r="R149" i="16"/>
  <c r="K189" i="16"/>
  <c r="R189" i="16"/>
  <c r="S308" i="16"/>
  <c r="R308" i="16"/>
  <c r="S244" i="16"/>
  <c r="R244" i="16"/>
  <c r="N312" i="16"/>
  <c r="R312" i="16"/>
  <c r="K239" i="16"/>
  <c r="R239" i="16"/>
  <c r="L228" i="16"/>
  <c r="R228" i="16"/>
  <c r="P268" i="16"/>
  <c r="R268" i="16"/>
  <c r="L214" i="16"/>
  <c r="R214" i="16"/>
  <c r="S181" i="16"/>
  <c r="R181" i="16"/>
  <c r="P295" i="16"/>
  <c r="N274" i="16"/>
  <c r="R274" i="16"/>
  <c r="O210" i="16"/>
  <c r="R210" i="16"/>
  <c r="S196" i="16"/>
  <c r="R196" i="16"/>
  <c r="P153" i="16"/>
  <c r="R153" i="16"/>
  <c r="O162" i="16"/>
  <c r="R162" i="16"/>
  <c r="S305" i="16"/>
  <c r="R305" i="16"/>
  <c r="N238" i="16"/>
  <c r="R238" i="16"/>
  <c r="N190" i="16"/>
  <c r="R190" i="16"/>
  <c r="M199" i="16"/>
  <c r="R199" i="16"/>
  <c r="S230" i="16"/>
  <c r="R230" i="16"/>
  <c r="L260" i="16"/>
  <c r="R260" i="16"/>
  <c r="K267" i="16"/>
  <c r="R267" i="16"/>
  <c r="O150" i="16"/>
  <c r="R150" i="16"/>
  <c r="N124" i="16"/>
  <c r="R124" i="16"/>
  <c r="M168" i="16"/>
  <c r="R168" i="16"/>
  <c r="N303" i="16"/>
  <c r="R303" i="16"/>
  <c r="N197" i="16"/>
  <c r="R197" i="16"/>
  <c r="K222" i="16"/>
  <c r="R222" i="16"/>
  <c r="P156" i="16"/>
  <c r="R156" i="16"/>
  <c r="N282" i="16"/>
  <c r="R282" i="16"/>
  <c r="S205" i="16"/>
  <c r="R205" i="16"/>
  <c r="N293" i="16"/>
  <c r="R293" i="16"/>
  <c r="O242" i="16"/>
  <c r="R242" i="16"/>
  <c r="L129" i="16"/>
  <c r="R129" i="16"/>
  <c r="N127" i="16"/>
  <c r="R127" i="16"/>
  <c r="L164" i="16"/>
  <c r="R164" i="16"/>
  <c r="K243" i="16"/>
  <c r="R243" i="16"/>
  <c r="N286" i="16"/>
  <c r="R286" i="16"/>
  <c r="P178" i="16"/>
  <c r="R178" i="16"/>
  <c r="S259" i="16"/>
  <c r="R259" i="16"/>
  <c r="K182" i="16"/>
  <c r="R182" i="16"/>
  <c r="O173" i="16"/>
  <c r="R173" i="16"/>
  <c r="K174" i="16"/>
  <c r="R174" i="16"/>
  <c r="O176" i="16"/>
  <c r="R176" i="16"/>
  <c r="N120" i="16"/>
  <c r="R120" i="16"/>
  <c r="L298" i="16"/>
  <c r="R298" i="16"/>
  <c r="S123" i="16"/>
  <c r="R123" i="16"/>
  <c r="L147" i="16"/>
  <c r="R147" i="16"/>
  <c r="M136" i="16"/>
  <c r="R136" i="16"/>
  <c r="L163" i="16"/>
  <c r="R163" i="16"/>
  <c r="O270" i="16"/>
  <c r="R270" i="16"/>
  <c r="O193" i="16"/>
  <c r="R193" i="16"/>
  <c r="Q157" i="16"/>
  <c r="R157" i="16"/>
  <c r="K302" i="16"/>
  <c r="R302" i="16"/>
  <c r="K218" i="16"/>
  <c r="R218" i="16"/>
  <c r="L137" i="16"/>
  <c r="R137" i="16"/>
  <c r="L184" i="16"/>
  <c r="R184" i="16"/>
  <c r="K183" i="16"/>
  <c r="R183" i="16"/>
  <c r="S207" i="16"/>
  <c r="R207" i="16"/>
  <c r="P177" i="16"/>
  <c r="R177" i="16"/>
  <c r="N171" i="16"/>
  <c r="R171" i="16"/>
  <c r="K188" i="16"/>
  <c r="R188" i="16"/>
  <c r="N290" i="16"/>
  <c r="R290" i="16"/>
  <c r="K283" i="16"/>
  <c r="R283" i="16"/>
  <c r="M285" i="16"/>
  <c r="R285" i="16"/>
  <c r="Q306" i="16"/>
  <c r="R306" i="16"/>
  <c r="Q220" i="16"/>
  <c r="R220" i="16"/>
  <c r="K225" i="16"/>
  <c r="R225" i="16"/>
  <c r="S187" i="16"/>
  <c r="R187" i="16"/>
  <c r="K142" i="16"/>
  <c r="R142" i="16"/>
  <c r="Q131" i="16"/>
  <c r="R131" i="16"/>
  <c r="K240" i="16"/>
  <c r="R240" i="16"/>
  <c r="O234" i="16"/>
  <c r="R234" i="16"/>
  <c r="O295" i="16"/>
  <c r="S224" i="16"/>
  <c r="R224" i="16"/>
  <c r="N248" i="16"/>
  <c r="R248" i="16"/>
  <c r="M198" i="16"/>
  <c r="R198" i="16"/>
  <c r="K192" i="16"/>
  <c r="R192" i="16"/>
  <c r="P204" i="16"/>
  <c r="R204" i="16"/>
  <c r="Q269" i="16"/>
  <c r="R269" i="16"/>
  <c r="K253" i="16"/>
  <c r="R253" i="16"/>
  <c r="K128" i="16"/>
  <c r="R128" i="16"/>
  <c r="L221" i="16"/>
  <c r="O213" i="16"/>
  <c r="R213" i="16"/>
  <c r="Q227" i="16"/>
  <c r="R227" i="16"/>
  <c r="M201" i="16"/>
  <c r="R201" i="16"/>
  <c r="M289" i="16"/>
  <c r="R289" i="16"/>
  <c r="O216" i="16"/>
  <c r="R216" i="16"/>
  <c r="N231" i="16"/>
  <c r="R231" i="16"/>
  <c r="Q217" i="16"/>
  <c r="R217" i="16"/>
  <c r="O175" i="16"/>
  <c r="R175" i="16"/>
  <c r="R250" i="16"/>
  <c r="Q241" i="16"/>
  <c r="R241" i="16"/>
  <c r="K194" i="16"/>
  <c r="R194" i="16"/>
  <c r="N209" i="16"/>
  <c r="R209" i="16"/>
  <c r="S144" i="16"/>
  <c r="R144" i="16"/>
  <c r="Q125" i="16"/>
  <c r="R125" i="16"/>
  <c r="Q249" i="16"/>
  <c r="R249" i="16"/>
  <c r="M247" i="16"/>
  <c r="R247" i="16"/>
  <c r="L248" i="15"/>
  <c r="R248" i="15"/>
  <c r="S301" i="15"/>
  <c r="R301" i="15"/>
  <c r="P312" i="15"/>
  <c r="R312" i="15"/>
  <c r="Q196" i="15"/>
  <c r="R196" i="15"/>
  <c r="K304" i="15"/>
  <c r="R304" i="15"/>
  <c r="P306" i="15"/>
  <c r="R306" i="15"/>
  <c r="Q202" i="15"/>
  <c r="R202" i="15"/>
  <c r="L195" i="15"/>
  <c r="R195" i="15"/>
  <c r="P189" i="15"/>
  <c r="R189" i="15"/>
  <c r="O139" i="15"/>
  <c r="R139" i="15"/>
  <c r="P256" i="15"/>
  <c r="R256" i="15"/>
  <c r="O162" i="15"/>
  <c r="R162" i="15"/>
  <c r="K181" i="15"/>
  <c r="R181" i="15"/>
  <c r="Q227" i="15"/>
  <c r="R227" i="15"/>
  <c r="K247" i="15"/>
  <c r="R247" i="15"/>
  <c r="K270" i="15"/>
  <c r="R270" i="15"/>
  <c r="S290" i="15"/>
  <c r="R290" i="15"/>
  <c r="S168" i="15"/>
  <c r="R168" i="15"/>
  <c r="M201" i="15"/>
  <c r="R201" i="15"/>
  <c r="M226" i="15"/>
  <c r="R226" i="15"/>
  <c r="K302" i="15"/>
  <c r="R302" i="15"/>
  <c r="K121" i="15"/>
  <c r="R121" i="15"/>
  <c r="Q147" i="15"/>
  <c r="R147" i="15"/>
  <c r="M200" i="15"/>
  <c r="R200" i="15"/>
  <c r="N144" i="15"/>
  <c r="R144" i="15"/>
  <c r="S150" i="15"/>
  <c r="R150" i="15"/>
  <c r="K116" i="15"/>
  <c r="R116" i="15"/>
  <c r="Q172" i="15"/>
  <c r="R172" i="15"/>
  <c r="K156" i="15"/>
  <c r="R156" i="15"/>
  <c r="K224" i="15"/>
  <c r="R224" i="15"/>
  <c r="N250" i="15"/>
  <c r="R250" i="15"/>
  <c r="N149" i="15"/>
  <c r="R149" i="15"/>
  <c r="M289" i="15"/>
  <c r="R289" i="15"/>
  <c r="O262" i="15"/>
  <c r="R262" i="15"/>
  <c r="O255" i="15"/>
  <c r="R255" i="15"/>
  <c r="P259" i="15"/>
  <c r="R259" i="15"/>
  <c r="P159" i="15"/>
  <c r="R159" i="15"/>
  <c r="O124" i="15"/>
  <c r="R124" i="15"/>
  <c r="K166" i="15"/>
  <c r="R166" i="15"/>
  <c r="K184" i="15"/>
  <c r="R184" i="15"/>
  <c r="P160" i="15"/>
  <c r="R160" i="15"/>
  <c r="Q188" i="15"/>
  <c r="R188" i="15"/>
  <c r="L194" i="15"/>
  <c r="R194" i="15"/>
  <c r="S313" i="15"/>
  <c r="R313" i="15"/>
  <c r="M153" i="15"/>
  <c r="R153" i="15"/>
  <c r="L232" i="15"/>
  <c r="R232" i="15"/>
  <c r="M221" i="15"/>
  <c r="R221" i="15"/>
  <c r="K203" i="15"/>
  <c r="R203" i="15"/>
  <c r="N277" i="15"/>
  <c r="R277" i="15"/>
  <c r="M145" i="15"/>
  <c r="R145" i="15"/>
  <c r="O134" i="15"/>
  <c r="R134" i="15"/>
  <c r="L209" i="15"/>
  <c r="R209" i="15"/>
  <c r="S125" i="15"/>
  <c r="R125" i="15"/>
  <c r="L138" i="15"/>
  <c r="R138" i="15"/>
  <c r="S122" i="15"/>
  <c r="R122" i="15"/>
  <c r="Q303" i="15"/>
  <c r="R303" i="15"/>
  <c r="N291" i="15"/>
  <c r="R291" i="15"/>
  <c r="L230" i="15"/>
  <c r="R230" i="15"/>
  <c r="N214" i="15"/>
  <c r="R214" i="15"/>
  <c r="M186" i="15"/>
  <c r="R186" i="15"/>
  <c r="S297" i="15"/>
  <c r="R297" i="15"/>
  <c r="P164" i="15"/>
  <c r="R164" i="15"/>
  <c r="N237" i="15"/>
  <c r="R237" i="15"/>
  <c r="O193" i="15"/>
  <c r="R193" i="15"/>
  <c r="N233" i="15"/>
  <c r="R233" i="15"/>
  <c r="P245" i="15"/>
  <c r="R245" i="15"/>
  <c r="P268" i="15"/>
  <c r="R268" i="15"/>
  <c r="K177" i="15"/>
  <c r="R177" i="15"/>
  <c r="Q234" i="15"/>
  <c r="R234" i="15"/>
  <c r="N249" i="15"/>
  <c r="R249" i="15"/>
  <c r="K282" i="15"/>
  <c r="R282" i="15"/>
  <c r="M235" i="15"/>
  <c r="R235" i="15"/>
  <c r="P127" i="15"/>
  <c r="R127" i="15"/>
  <c r="O135" i="15"/>
  <c r="R135" i="15"/>
  <c r="N183" i="15"/>
  <c r="R183" i="15"/>
  <c r="P280" i="15"/>
  <c r="R280" i="15"/>
  <c r="K273" i="15"/>
  <c r="R273" i="15"/>
  <c r="S118" i="15"/>
  <c r="R118" i="15"/>
  <c r="M238" i="15"/>
  <c r="R238" i="15"/>
  <c r="M286" i="15"/>
  <c r="R286" i="15"/>
  <c r="N246" i="15"/>
  <c r="R246" i="15"/>
  <c r="S287" i="15"/>
  <c r="R287" i="15"/>
  <c r="Q219" i="15"/>
  <c r="R219" i="15"/>
  <c r="P155" i="15"/>
  <c r="R155" i="15"/>
  <c r="L210" i="15"/>
  <c r="R210" i="15"/>
  <c r="O175" i="15"/>
  <c r="R175" i="15"/>
  <c r="K257" i="15"/>
  <c r="R257" i="15"/>
  <c r="K136" i="15"/>
  <c r="R136" i="15"/>
  <c r="N295" i="15"/>
  <c r="R295" i="15"/>
  <c r="L272" i="15"/>
  <c r="R272" i="15"/>
  <c r="S241" i="15"/>
  <c r="R241" i="15"/>
  <c r="S205" i="15"/>
  <c r="R205" i="15"/>
  <c r="K288" i="15"/>
  <c r="R288" i="15"/>
  <c r="O269" i="15"/>
  <c r="R269" i="15"/>
  <c r="S192" i="15"/>
  <c r="R192" i="15"/>
  <c r="Q217" i="15"/>
  <c r="R217" i="15"/>
  <c r="K314" i="15"/>
  <c r="R314" i="15"/>
  <c r="N128" i="15"/>
  <c r="R128" i="15"/>
  <c r="P231" i="15"/>
  <c r="R231" i="15"/>
  <c r="O207" i="15"/>
  <c r="R207" i="15"/>
  <c r="S206" i="15"/>
  <c r="R206" i="15"/>
  <c r="L260" i="15"/>
  <c r="R260" i="15"/>
  <c r="L300" i="15"/>
  <c r="R300" i="15"/>
  <c r="M228" i="15"/>
  <c r="R228" i="15"/>
  <c r="N276" i="15"/>
  <c r="R276" i="15"/>
  <c r="K171" i="15"/>
  <c r="R171" i="15"/>
  <c r="K240" i="15"/>
  <c r="R240" i="15"/>
  <c r="M154" i="15"/>
  <c r="R154" i="15"/>
  <c r="P117" i="15"/>
  <c r="R117" i="15"/>
  <c r="N176" i="15"/>
  <c r="R176" i="15"/>
  <c r="Q263" i="15"/>
  <c r="R263" i="15"/>
  <c r="N281" i="15"/>
  <c r="R281" i="15"/>
  <c r="L309" i="15"/>
  <c r="R309" i="15"/>
  <c r="M136" i="15"/>
  <c r="O243" i="15"/>
  <c r="L146" i="15"/>
  <c r="R146" i="15"/>
  <c r="P151" i="15"/>
  <c r="R151" i="15"/>
  <c r="M294" i="15"/>
  <c r="R294" i="15"/>
  <c r="O185" i="15"/>
  <c r="R185" i="15"/>
  <c r="Q239" i="15"/>
  <c r="R239" i="15"/>
  <c r="P299" i="15"/>
  <c r="R299" i="15"/>
  <c r="O143" i="15"/>
  <c r="R143" i="15"/>
  <c r="L129" i="15"/>
  <c r="R129" i="15"/>
  <c r="K132" i="15"/>
  <c r="R132" i="15"/>
  <c r="K174" i="15"/>
  <c r="R174" i="15"/>
  <c r="N244" i="15"/>
  <c r="R244" i="15"/>
  <c r="S212" i="15"/>
  <c r="R212" i="15"/>
  <c r="L140" i="15"/>
  <c r="R140" i="15"/>
  <c r="Q123" i="15"/>
  <c r="R123" i="15"/>
  <c r="O305" i="15"/>
  <c r="R305" i="15"/>
  <c r="K292" i="15"/>
  <c r="R292" i="15"/>
  <c r="K252" i="15"/>
  <c r="R252" i="15"/>
  <c r="K170" i="15"/>
  <c r="R170" i="15"/>
  <c r="O178" i="15"/>
  <c r="R178" i="15"/>
  <c r="Q199" i="15"/>
  <c r="R199" i="15"/>
  <c r="L126" i="15"/>
  <c r="R126" i="15"/>
  <c r="N141" i="15"/>
  <c r="R141" i="15"/>
  <c r="N190" i="15"/>
  <c r="R190" i="15"/>
  <c r="S161" i="15"/>
  <c r="R161" i="15"/>
  <c r="K271" i="15"/>
  <c r="R271" i="15"/>
  <c r="N131" i="15"/>
  <c r="R131" i="15"/>
  <c r="M197" i="15"/>
  <c r="R197" i="15"/>
  <c r="N182" i="15"/>
  <c r="R182" i="15"/>
  <c r="M208" i="15"/>
  <c r="R208" i="15"/>
  <c r="L181" i="15"/>
  <c r="P180" i="15"/>
  <c r="R180" i="15"/>
  <c r="L130" i="15"/>
  <c r="R130" i="15"/>
  <c r="M120" i="15"/>
  <c r="R120" i="15"/>
  <c r="O261" i="15"/>
  <c r="R261" i="15"/>
  <c r="N167" i="15"/>
  <c r="R167" i="15"/>
  <c r="K191" i="15"/>
  <c r="R191" i="15"/>
  <c r="L157" i="15"/>
  <c r="R157" i="15"/>
  <c r="N215" i="15"/>
  <c r="R215" i="15"/>
  <c r="K279" i="15"/>
  <c r="R279" i="15"/>
  <c r="M225" i="15"/>
  <c r="R225" i="15"/>
  <c r="M152" i="15"/>
  <c r="R152" i="15"/>
  <c r="M220" i="15"/>
  <c r="R220" i="15"/>
  <c r="L204" i="15"/>
  <c r="R204" i="15"/>
  <c r="P223" i="15"/>
  <c r="R223" i="15"/>
  <c r="L203" i="15"/>
  <c r="O119" i="15"/>
  <c r="Q285" i="15"/>
  <c r="P252" i="15"/>
  <c r="Q173" i="15"/>
  <c r="R173" i="15"/>
  <c r="O253" i="15"/>
  <c r="R253" i="15"/>
  <c r="Q158" i="15"/>
  <c r="R158" i="15"/>
  <c r="L275" i="15"/>
  <c r="R275" i="15"/>
  <c r="M293" i="15"/>
  <c r="R293" i="15"/>
  <c r="P285" i="15"/>
  <c r="M252" i="15"/>
  <c r="O242" i="15"/>
  <c r="R242" i="15"/>
  <c r="K229" i="15"/>
  <c r="R229" i="15"/>
  <c r="O251" i="15"/>
  <c r="R251" i="15"/>
  <c r="L142" i="15"/>
  <c r="R142" i="15"/>
  <c r="S251" i="14"/>
  <c r="R251" i="14"/>
  <c r="Q152" i="14"/>
  <c r="R152" i="14"/>
  <c r="O185" i="14"/>
  <c r="R185" i="14"/>
  <c r="N298" i="14"/>
  <c r="R298" i="14"/>
  <c r="K118" i="14"/>
  <c r="R118" i="14"/>
  <c r="Q210" i="14"/>
  <c r="R210" i="14"/>
  <c r="M132" i="14"/>
  <c r="R132" i="14"/>
  <c r="K150" i="14"/>
  <c r="R150" i="14"/>
  <c r="S237" i="14"/>
  <c r="R237" i="14"/>
  <c r="S178" i="14"/>
  <c r="R178" i="14"/>
  <c r="P291" i="14"/>
  <c r="R291" i="14"/>
  <c r="O225" i="14"/>
  <c r="R225" i="14"/>
  <c r="P181" i="14"/>
  <c r="R181" i="14"/>
  <c r="P183" i="14"/>
  <c r="R183" i="14"/>
  <c r="L206" i="14"/>
  <c r="R206" i="14"/>
  <c r="O253" i="14"/>
  <c r="R253" i="14"/>
  <c r="P294" i="14"/>
  <c r="R294" i="14"/>
  <c r="K159" i="14"/>
  <c r="R159" i="14"/>
  <c r="K170" i="14"/>
  <c r="R170" i="14"/>
  <c r="K236" i="14"/>
  <c r="R236" i="14"/>
  <c r="K273" i="14"/>
  <c r="R273" i="14"/>
  <c r="K290" i="14"/>
  <c r="R290" i="14"/>
  <c r="O299" i="14"/>
  <c r="R299" i="14"/>
  <c r="O267" i="14"/>
  <c r="R267" i="14"/>
  <c r="K184" i="14"/>
  <c r="R184" i="14"/>
  <c r="M212" i="14"/>
  <c r="R212" i="14"/>
  <c r="K252" i="14"/>
  <c r="R252" i="14"/>
  <c r="M269" i="14"/>
  <c r="R269" i="14"/>
  <c r="P176" i="14"/>
  <c r="R176" i="14"/>
  <c r="L134" i="14"/>
  <c r="R134" i="14"/>
  <c r="L288" i="14"/>
  <c r="R288" i="14"/>
  <c r="K119" i="14"/>
  <c r="R119" i="14"/>
  <c r="M264" i="14"/>
  <c r="R264" i="14"/>
  <c r="Q220" i="14"/>
  <c r="R220" i="14"/>
  <c r="Q307" i="14"/>
  <c r="R307" i="14"/>
  <c r="O137" i="14"/>
  <c r="R137" i="14"/>
  <c r="L154" i="14"/>
  <c r="R154" i="14"/>
  <c r="K155" i="14"/>
  <c r="R155" i="14"/>
  <c r="P190" i="14"/>
  <c r="R190" i="14"/>
  <c r="K217" i="14"/>
  <c r="P124" i="14"/>
  <c r="R124" i="14"/>
  <c r="S293" i="14"/>
  <c r="R293" i="14"/>
  <c r="L292" i="14"/>
  <c r="R292" i="14"/>
  <c r="N186" i="14"/>
  <c r="R186" i="14"/>
  <c r="L131" i="14"/>
  <c r="R131" i="14"/>
  <c r="K116" i="14"/>
  <c r="R116" i="14"/>
  <c r="K246" i="14"/>
  <c r="R246" i="14"/>
  <c r="O221" i="14"/>
  <c r="R221" i="14"/>
  <c r="K173" i="14"/>
  <c r="R173" i="14"/>
  <c r="P304" i="14"/>
  <c r="R304" i="14"/>
  <c r="P139" i="14"/>
  <c r="R139" i="14"/>
  <c r="N144" i="14"/>
  <c r="M260" i="14"/>
  <c r="O153" i="14"/>
  <c r="R153" i="14"/>
  <c r="P249" i="14"/>
  <c r="R249" i="14"/>
  <c r="N161" i="14"/>
  <c r="R161" i="14"/>
  <c r="K231" i="14"/>
  <c r="R231" i="14"/>
  <c r="P272" i="14"/>
  <c r="R272" i="14"/>
  <c r="S240" i="14"/>
  <c r="R240" i="14"/>
  <c r="S282" i="14"/>
  <c r="R282" i="14"/>
  <c r="L160" i="14"/>
  <c r="R160" i="14"/>
  <c r="N260" i="14"/>
  <c r="P121" i="14"/>
  <c r="R121" i="14"/>
  <c r="O171" i="14"/>
  <c r="R171" i="14"/>
  <c r="Q143" i="14"/>
  <c r="R143" i="14"/>
  <c r="P230" i="14"/>
  <c r="R230" i="14"/>
  <c r="N274" i="14"/>
  <c r="R274" i="14"/>
  <c r="R315" i="14"/>
  <c r="O301" i="14"/>
  <c r="R301" i="14"/>
  <c r="K242" i="14"/>
  <c r="R242" i="14"/>
  <c r="S265" i="14"/>
  <c r="R265" i="14"/>
  <c r="K187" i="14"/>
  <c r="R187" i="14"/>
  <c r="L259" i="14"/>
  <c r="R259" i="14"/>
  <c r="L151" i="14"/>
  <c r="R151" i="14"/>
  <c r="L297" i="14"/>
  <c r="R297" i="14"/>
  <c r="P180" i="14"/>
  <c r="R180" i="14"/>
  <c r="L156" i="14"/>
  <c r="R156" i="14"/>
  <c r="O198" i="14"/>
  <c r="R198" i="14"/>
  <c r="Q263" i="14"/>
  <c r="R263" i="14"/>
  <c r="K182" i="14"/>
  <c r="R182" i="14"/>
  <c r="M227" i="14"/>
  <c r="R227" i="14"/>
  <c r="S207" i="14"/>
  <c r="R207" i="14"/>
  <c r="P123" i="14"/>
  <c r="R123" i="14"/>
  <c r="L250" i="14"/>
  <c r="R250" i="14"/>
  <c r="L167" i="14"/>
  <c r="R167" i="14"/>
  <c r="K204" i="14"/>
  <c r="R204" i="14"/>
  <c r="P302" i="14"/>
  <c r="R302" i="14"/>
  <c r="P311" i="14"/>
  <c r="R311" i="14"/>
  <c r="K239" i="14"/>
  <c r="R239" i="14"/>
  <c r="P224" i="14"/>
  <c r="R224" i="14"/>
  <c r="K255" i="14"/>
  <c r="R255" i="14"/>
  <c r="O296" i="14"/>
  <c r="R296" i="14"/>
  <c r="M306" i="14"/>
  <c r="R306" i="14"/>
  <c r="S213" i="14"/>
  <c r="R213" i="14"/>
  <c r="M205" i="14"/>
  <c r="R205" i="14"/>
  <c r="P238" i="14"/>
  <c r="R238" i="14"/>
  <c r="K130" i="14"/>
  <c r="R130" i="14"/>
  <c r="N157" i="14"/>
  <c r="R157" i="14"/>
  <c r="P235" i="14"/>
  <c r="R235" i="14"/>
  <c r="L271" i="14"/>
  <c r="R271" i="14"/>
  <c r="K175" i="14"/>
  <c r="R175" i="14"/>
  <c r="S279" i="14"/>
  <c r="R279" i="14"/>
  <c r="P133" i="14"/>
  <c r="R133" i="14"/>
  <c r="S211" i="14"/>
  <c r="R211" i="14"/>
  <c r="Q247" i="14"/>
  <c r="R247" i="14"/>
  <c r="K241" i="14"/>
  <c r="R241" i="14"/>
  <c r="K276" i="14"/>
  <c r="R276" i="14"/>
  <c r="K313" i="14"/>
  <c r="R313" i="14"/>
  <c r="M257" i="14"/>
  <c r="R257" i="14"/>
  <c r="P149" i="14"/>
  <c r="R149" i="14"/>
  <c r="O164" i="14"/>
  <c r="R164" i="14"/>
  <c r="M163" i="14"/>
  <c r="R163" i="14"/>
  <c r="K177" i="14"/>
  <c r="R177" i="14"/>
  <c r="Q197" i="14"/>
  <c r="R197" i="14"/>
  <c r="S146" i="14"/>
  <c r="R146" i="14"/>
  <c r="K258" i="14"/>
  <c r="R258" i="14"/>
  <c r="L202" i="14"/>
  <c r="R202" i="14"/>
  <c r="O201" i="14"/>
  <c r="R201" i="14"/>
  <c r="O295" i="14"/>
  <c r="R295" i="14"/>
  <c r="M147" i="14"/>
  <c r="R147" i="14"/>
  <c r="K140" i="14"/>
  <c r="R140" i="14"/>
  <c r="K142" i="14"/>
  <c r="R142" i="14"/>
  <c r="K270" i="14"/>
  <c r="R270" i="14"/>
  <c r="O262" i="14"/>
  <c r="R262" i="14"/>
  <c r="M217" i="14"/>
  <c r="R217" i="14"/>
  <c r="K260" i="14"/>
  <c r="R260" i="14"/>
  <c r="K219" i="14"/>
  <c r="R219" i="14"/>
  <c r="O229" i="14"/>
  <c r="R229" i="14"/>
  <c r="S191" i="14"/>
  <c r="R191" i="14"/>
  <c r="S174" i="14"/>
  <c r="R174" i="14"/>
  <c r="Q168" i="14"/>
  <c r="R168" i="14"/>
  <c r="P165" i="14"/>
  <c r="R165" i="14"/>
  <c r="N308" i="14"/>
  <c r="R308" i="14"/>
  <c r="O117" i="14"/>
  <c r="R117" i="14"/>
  <c r="P309" i="14"/>
  <c r="R309" i="14"/>
  <c r="S209" i="14"/>
  <c r="R209" i="14"/>
  <c r="P192" i="14"/>
  <c r="R192" i="14"/>
  <c r="P218" i="14"/>
  <c r="R218" i="14"/>
  <c r="Q244" i="14"/>
  <c r="R244" i="14"/>
  <c r="P138" i="14"/>
  <c r="R138" i="14"/>
  <c r="K148" i="14"/>
  <c r="R148" i="14"/>
  <c r="S312" i="14"/>
  <c r="R312" i="14"/>
  <c r="L215" i="14"/>
  <c r="R215" i="14"/>
  <c r="N300" i="14"/>
  <c r="R300" i="14"/>
  <c r="K126" i="14"/>
  <c r="R126" i="14"/>
  <c r="K286" i="14"/>
  <c r="R286" i="14"/>
  <c r="L216" i="14"/>
  <c r="R216" i="14"/>
  <c r="M136" i="14"/>
  <c r="R136" i="14"/>
  <c r="S223" i="14"/>
  <c r="R223" i="14"/>
  <c r="K280" i="14"/>
  <c r="R280" i="14"/>
  <c r="K129" i="14"/>
  <c r="R129" i="14"/>
  <c r="K216" i="14"/>
  <c r="Q222" i="14"/>
  <c r="R222" i="14"/>
  <c r="P266" i="14"/>
  <c r="R266" i="14"/>
  <c r="P126" i="14"/>
  <c r="N134" i="14"/>
  <c r="P217" i="14"/>
  <c r="M266" i="14"/>
  <c r="L233" i="14"/>
  <c r="R233" i="14"/>
  <c r="M203" i="14"/>
  <c r="R203" i="14"/>
  <c r="K169" i="14"/>
  <c r="R169" i="14"/>
  <c r="S141" i="14"/>
  <c r="R141" i="14"/>
  <c r="Q283" i="14"/>
  <c r="R283" i="14"/>
  <c r="K232" i="14"/>
  <c r="R232" i="14"/>
  <c r="K120" i="14"/>
  <c r="R120" i="14"/>
  <c r="P162" i="14"/>
  <c r="R162" i="14"/>
  <c r="M199" i="14"/>
  <c r="R199" i="14"/>
  <c r="P122" i="14"/>
  <c r="R122" i="14"/>
  <c r="L179" i="14"/>
  <c r="R179" i="14"/>
  <c r="N196" i="14"/>
  <c r="R196" i="14"/>
  <c r="Q216" i="14"/>
  <c r="Q135" i="14"/>
  <c r="R135" i="14"/>
  <c r="M126" i="14"/>
  <c r="L286" i="14"/>
  <c r="Q295" i="14"/>
  <c r="K261" i="14"/>
  <c r="R261" i="14"/>
  <c r="Q188" i="14"/>
  <c r="R188" i="14"/>
  <c r="P234" i="14"/>
  <c r="R234" i="14"/>
  <c r="K172" i="14"/>
  <c r="R172" i="14"/>
  <c r="Q189" i="14"/>
  <c r="R189" i="14"/>
  <c r="K254" i="14"/>
  <c r="R254" i="14"/>
  <c r="K284" i="14"/>
  <c r="R284" i="14"/>
  <c r="M285" i="14"/>
  <c r="R285" i="14"/>
  <c r="N277" i="14"/>
  <c r="R277" i="14"/>
  <c r="L303" i="14"/>
  <c r="R303" i="14"/>
  <c r="N143" i="14"/>
  <c r="L168" i="14"/>
  <c r="P295" i="14"/>
  <c r="L266" i="14"/>
  <c r="K256" i="14"/>
  <c r="R256" i="14"/>
  <c r="P275" i="14"/>
  <c r="R275" i="14"/>
  <c r="S228" i="14"/>
  <c r="R228" i="14"/>
  <c r="P200" i="14"/>
  <c r="R200" i="14"/>
  <c r="N281" i="14"/>
  <c r="R281" i="14"/>
  <c r="N268" i="14"/>
  <c r="R268" i="14"/>
  <c r="O125" i="14"/>
  <c r="R125" i="14"/>
  <c r="N127" i="14"/>
  <c r="R127" i="14"/>
  <c r="S254" i="13"/>
  <c r="R254" i="13"/>
  <c r="O170" i="13"/>
  <c r="R170" i="13"/>
  <c r="K121" i="13"/>
  <c r="R121" i="13"/>
  <c r="Q136" i="13"/>
  <c r="R136" i="13"/>
  <c r="K218" i="13"/>
  <c r="R218" i="13"/>
  <c r="S242" i="13"/>
  <c r="N190" i="13"/>
  <c r="N124" i="13"/>
  <c r="R124" i="13"/>
  <c r="P123" i="13"/>
  <c r="R123" i="13"/>
  <c r="L276" i="13"/>
  <c r="R276" i="13"/>
  <c r="N210" i="13"/>
  <c r="R210" i="13"/>
  <c r="O270" i="13"/>
  <c r="R270" i="13"/>
  <c r="O188" i="13"/>
  <c r="R188" i="13"/>
  <c r="P307" i="13"/>
  <c r="R307" i="13"/>
  <c r="K152" i="13"/>
  <c r="R152" i="13"/>
  <c r="O242" i="13"/>
  <c r="M155" i="13"/>
  <c r="R155" i="13"/>
  <c r="L208" i="13"/>
  <c r="R208" i="13"/>
  <c r="M261" i="13"/>
  <c r="R261" i="13"/>
  <c r="O137" i="13"/>
  <c r="R137" i="13"/>
  <c r="K126" i="13"/>
  <c r="R126" i="13"/>
  <c r="N213" i="13"/>
  <c r="R213" i="13"/>
  <c r="P241" i="13"/>
  <c r="R241" i="13"/>
  <c r="S281" i="13"/>
  <c r="R281" i="13"/>
  <c r="Q220" i="13"/>
  <c r="R220" i="13"/>
  <c r="O150" i="13"/>
  <c r="R150" i="13"/>
  <c r="K222" i="13"/>
  <c r="R222" i="13"/>
  <c r="N117" i="13"/>
  <c r="R117" i="13"/>
  <c r="M233" i="13"/>
  <c r="R233" i="13"/>
  <c r="K244" i="13"/>
  <c r="R244" i="13"/>
  <c r="O271" i="13"/>
  <c r="R271" i="13"/>
  <c r="M120" i="13"/>
  <c r="R120" i="13"/>
  <c r="Q198" i="13"/>
  <c r="R198" i="13"/>
  <c r="N175" i="13"/>
  <c r="R175" i="13"/>
  <c r="L291" i="13"/>
  <c r="R291" i="13"/>
  <c r="N131" i="13"/>
  <c r="R131" i="13"/>
  <c r="N237" i="13"/>
  <c r="R237" i="13"/>
  <c r="K285" i="13"/>
  <c r="R285" i="13"/>
  <c r="O256" i="13"/>
  <c r="R256" i="13"/>
  <c r="L118" i="13"/>
  <c r="N259" i="13"/>
  <c r="R259" i="13"/>
  <c r="O279" i="13"/>
  <c r="R279" i="13"/>
  <c r="P275" i="13"/>
  <c r="R275" i="13"/>
  <c r="O168" i="13"/>
  <c r="R168" i="13"/>
  <c r="Q176" i="13"/>
  <c r="R176" i="13"/>
  <c r="M163" i="13"/>
  <c r="R163" i="13"/>
  <c r="L301" i="13"/>
  <c r="R301" i="13"/>
  <c r="S287" i="13"/>
  <c r="R287" i="13"/>
  <c r="L194" i="13"/>
  <c r="R194" i="13"/>
  <c r="Q251" i="13"/>
  <c r="R251" i="13"/>
  <c r="P178" i="13"/>
  <c r="R178" i="13"/>
  <c r="N173" i="13"/>
  <c r="R173" i="13"/>
  <c r="S122" i="13"/>
  <c r="R122" i="13"/>
  <c r="M172" i="13"/>
  <c r="R172" i="13"/>
  <c r="S216" i="13"/>
  <c r="R216" i="13"/>
  <c r="O159" i="13"/>
  <c r="R159" i="13"/>
  <c r="N235" i="13"/>
  <c r="R235" i="13"/>
  <c r="M250" i="13"/>
  <c r="R250" i="13"/>
  <c r="O147" i="13"/>
  <c r="R147" i="13"/>
  <c r="O265" i="13"/>
  <c r="R265" i="13"/>
  <c r="N191" i="13"/>
  <c r="R191" i="13"/>
  <c r="N219" i="13"/>
  <c r="R219" i="13"/>
  <c r="R268" i="13"/>
  <c r="O197" i="13"/>
  <c r="R197" i="13"/>
  <c r="O140" i="13"/>
  <c r="R140" i="13"/>
  <c r="Q288" i="13"/>
  <c r="R288" i="13"/>
  <c r="L130" i="13"/>
  <c r="R130" i="13"/>
  <c r="K149" i="13"/>
  <c r="R149" i="13"/>
  <c r="M192" i="13"/>
  <c r="R192" i="13"/>
  <c r="P199" i="13"/>
  <c r="P264" i="13"/>
  <c r="R264" i="13"/>
  <c r="N255" i="13"/>
  <c r="R255" i="13"/>
  <c r="R297" i="13"/>
  <c r="Q305" i="13"/>
  <c r="R305" i="13"/>
  <c r="S245" i="13"/>
  <c r="R245" i="13"/>
  <c r="L236" i="13"/>
  <c r="R236" i="13"/>
  <c r="N246" i="13"/>
  <c r="R246" i="13"/>
  <c r="L282" i="13"/>
  <c r="R282" i="13"/>
  <c r="L214" i="13"/>
  <c r="R214" i="13"/>
  <c r="Q182" i="13"/>
  <c r="R182" i="13"/>
  <c r="M125" i="13"/>
  <c r="R125" i="13"/>
  <c r="S201" i="13"/>
  <c r="R201" i="13"/>
  <c r="Q231" i="13"/>
  <c r="R231" i="13"/>
  <c r="M260" i="13"/>
  <c r="R260" i="13"/>
  <c r="O262" i="13"/>
  <c r="R262" i="13"/>
  <c r="M156" i="13"/>
  <c r="R156" i="13"/>
  <c r="M118" i="13"/>
  <c r="L166" i="13"/>
  <c r="R166" i="13"/>
  <c r="M247" i="13"/>
  <c r="R247" i="13"/>
  <c r="M299" i="13"/>
  <c r="R299" i="13"/>
  <c r="S139" i="13"/>
  <c r="R139" i="13"/>
  <c r="O145" i="13"/>
  <c r="R145" i="13"/>
  <c r="K217" i="13"/>
  <c r="R217" i="13"/>
  <c r="S146" i="13"/>
  <c r="R146" i="13"/>
  <c r="P151" i="13"/>
  <c r="R151" i="13"/>
  <c r="Q239" i="13"/>
  <c r="R239" i="13"/>
  <c r="N196" i="13"/>
  <c r="R196" i="13"/>
  <c r="O183" i="13"/>
  <c r="R183" i="13"/>
  <c r="S209" i="13"/>
  <c r="R209" i="13"/>
  <c r="O280" i="13"/>
  <c r="R280" i="13"/>
  <c r="Q132" i="13"/>
  <c r="R132" i="13"/>
  <c r="Q240" i="13"/>
  <c r="R240" i="13"/>
  <c r="P258" i="13"/>
  <c r="R258" i="13"/>
  <c r="P242" i="13"/>
  <c r="R242" i="13"/>
  <c r="M263" i="13"/>
  <c r="R263" i="13"/>
  <c r="L181" i="13"/>
  <c r="R181" i="13"/>
  <c r="M215" i="13"/>
  <c r="R215" i="13"/>
  <c r="Q169" i="13"/>
  <c r="R169" i="13"/>
  <c r="S165" i="13"/>
  <c r="R165" i="13"/>
  <c r="P179" i="13"/>
  <c r="R179" i="13"/>
  <c r="Q212" i="13"/>
  <c r="R212" i="13"/>
  <c r="L230" i="13"/>
  <c r="R230" i="13"/>
  <c r="M229" i="13"/>
  <c r="O200" i="13"/>
  <c r="K229" i="13"/>
  <c r="P224" i="13"/>
  <c r="R224" i="13"/>
  <c r="K207" i="13"/>
  <c r="R207" i="13"/>
  <c r="K304" i="13"/>
  <c r="R304" i="13"/>
  <c r="S205" i="13"/>
  <c r="R205" i="13"/>
  <c r="N283" i="13"/>
  <c r="R283" i="13"/>
  <c r="Q185" i="13"/>
  <c r="R185" i="13"/>
  <c r="O206" i="13"/>
  <c r="R206" i="13"/>
  <c r="L234" i="13"/>
  <c r="R234" i="13"/>
  <c r="L226" i="13"/>
  <c r="R226" i="13"/>
  <c r="N225" i="13"/>
  <c r="R225" i="13"/>
  <c r="L269" i="13"/>
  <c r="R269" i="13"/>
  <c r="S289" i="13"/>
  <c r="R289" i="13"/>
  <c r="N134" i="13"/>
  <c r="R134" i="13"/>
  <c r="N164" i="13"/>
  <c r="R164" i="13"/>
  <c r="K296" i="13"/>
  <c r="R296" i="13"/>
  <c r="N199" i="13"/>
  <c r="R199" i="13"/>
  <c r="P118" i="13"/>
  <c r="R118" i="13"/>
  <c r="M174" i="13"/>
  <c r="R174" i="13"/>
  <c r="N143" i="13"/>
  <c r="R143" i="13"/>
  <c r="L119" i="13"/>
  <c r="R119" i="13"/>
  <c r="M211" i="13"/>
  <c r="R211" i="13"/>
  <c r="O129" i="13"/>
  <c r="R129" i="13"/>
  <c r="S154" i="13"/>
  <c r="R154" i="13"/>
  <c r="O277" i="13"/>
  <c r="R277" i="13"/>
  <c r="S187" i="13"/>
  <c r="R187" i="13"/>
  <c r="L148" i="13"/>
  <c r="R148" i="13"/>
  <c r="M300" i="13"/>
  <c r="R300" i="13"/>
  <c r="P143" i="13"/>
  <c r="P173" i="13"/>
  <c r="L221" i="13"/>
  <c r="R221" i="13"/>
  <c r="N309" i="13"/>
  <c r="R309" i="13"/>
  <c r="K204" i="13"/>
  <c r="R204" i="13"/>
  <c r="O127" i="13"/>
  <c r="R127" i="13"/>
  <c r="M257" i="13"/>
  <c r="R257" i="13"/>
  <c r="P135" i="13"/>
  <c r="R135" i="13"/>
  <c r="N295" i="13"/>
  <c r="R295" i="13"/>
  <c r="L190" i="13"/>
  <c r="R190" i="13"/>
  <c r="L171" i="13"/>
  <c r="R171" i="13"/>
  <c r="M142" i="13"/>
  <c r="R142" i="13"/>
  <c r="M253" i="13"/>
  <c r="R253" i="13"/>
  <c r="Q229" i="13"/>
  <c r="R229" i="13"/>
  <c r="K157" i="13"/>
  <c r="R157" i="13"/>
  <c r="Q143" i="13"/>
  <c r="S229" i="13"/>
  <c r="P253" i="13"/>
  <c r="M188" i="13"/>
  <c r="Q173" i="13"/>
  <c r="N253" i="13"/>
  <c r="P266" i="13"/>
  <c r="R266" i="13"/>
  <c r="P308" i="13"/>
  <c r="R308" i="13"/>
  <c r="N284" i="13"/>
  <c r="R284" i="13"/>
  <c r="S238" i="13"/>
  <c r="R238" i="13"/>
  <c r="M290" i="13"/>
  <c r="R290" i="13"/>
  <c r="M291" i="4"/>
  <c r="O294" i="4"/>
  <c r="N296" i="4"/>
  <c r="O292" i="4"/>
  <c r="P304" i="4"/>
  <c r="M299" i="4"/>
  <c r="L286" i="4"/>
  <c r="K295" i="4"/>
  <c r="K297" i="4"/>
  <c r="K276" i="4"/>
  <c r="K302" i="4"/>
  <c r="S303" i="4"/>
  <c r="N301" i="4"/>
  <c r="Q301" i="4"/>
  <c r="K268" i="4"/>
  <c r="M270" i="4"/>
  <c r="M283" i="4"/>
  <c r="Q288" i="4"/>
  <c r="Q266" i="4"/>
  <c r="M305" i="4"/>
  <c r="S280" i="4"/>
  <c r="S306" i="4"/>
  <c r="N274" i="4"/>
  <c r="O269" i="4"/>
  <c r="Q309" i="4"/>
  <c r="P311" i="4"/>
  <c r="O287" i="4"/>
  <c r="Q312" i="4"/>
  <c r="P277" i="4"/>
  <c r="L282" i="4"/>
  <c r="P290" i="4"/>
  <c r="O285" i="4"/>
  <c r="K314" i="4"/>
  <c r="N278" i="4"/>
  <c r="S307" i="4"/>
  <c r="R307" i="4"/>
  <c r="K271" i="4"/>
  <c r="O315" i="4"/>
  <c r="N273" i="4"/>
  <c r="L313" i="4"/>
  <c r="K279" i="4"/>
  <c r="M199" i="19"/>
  <c r="L261" i="19"/>
  <c r="Q199" i="19"/>
  <c r="Q206" i="19"/>
  <c r="P205" i="19"/>
  <c r="M291" i="19"/>
  <c r="P252" i="19"/>
  <c r="Q141" i="19"/>
  <c r="M252" i="19"/>
  <c r="S236" i="19"/>
  <c r="N206" i="19"/>
  <c r="O215" i="19"/>
  <c r="P121" i="19"/>
  <c r="S199" i="19"/>
  <c r="Q236" i="19"/>
  <c r="O236" i="19"/>
  <c r="N236" i="19"/>
  <c r="M236" i="19"/>
  <c r="L236" i="19"/>
  <c r="O121" i="19"/>
  <c r="O199" i="19"/>
  <c r="N199" i="19"/>
  <c r="Q189" i="18"/>
  <c r="L297" i="18"/>
  <c r="O297" i="18"/>
  <c r="M297" i="18"/>
  <c r="P126" i="18"/>
  <c r="O165" i="18"/>
  <c r="N165" i="18"/>
  <c r="N126" i="18"/>
  <c r="P165" i="18"/>
  <c r="M126" i="18"/>
  <c r="S165" i="18"/>
  <c r="S189" i="18"/>
  <c r="M165" i="18"/>
  <c r="S144" i="18"/>
  <c r="S231" i="18"/>
  <c r="M269" i="18"/>
  <c r="N183" i="18"/>
  <c r="P212" i="18"/>
  <c r="L183" i="18"/>
  <c r="Q297" i="18"/>
  <c r="N259" i="18"/>
  <c r="L259" i="18"/>
  <c r="Q183" i="18"/>
  <c r="M183" i="18"/>
  <c r="K297" i="18"/>
  <c r="K243" i="18"/>
  <c r="K256" i="18"/>
  <c r="O183" i="18"/>
  <c r="K189" i="18"/>
  <c r="N281" i="18"/>
  <c r="O123" i="18"/>
  <c r="N189" i="18"/>
  <c r="Q259" i="18"/>
  <c r="P183" i="18"/>
  <c r="Q153" i="18"/>
  <c r="Q281" i="18"/>
  <c r="S183" i="18"/>
  <c r="O189" i="18"/>
  <c r="N222" i="17"/>
  <c r="S143" i="17"/>
  <c r="Q282" i="17"/>
  <c r="S263" i="17"/>
  <c r="M263" i="17"/>
  <c r="P119" i="17"/>
  <c r="K119" i="17"/>
  <c r="Q119" i="17"/>
  <c r="K263" i="17"/>
  <c r="L263" i="17"/>
  <c r="P303" i="17"/>
  <c r="M119" i="17"/>
  <c r="N119" i="17"/>
  <c r="O119" i="17"/>
  <c r="Q191" i="17"/>
  <c r="Q263" i="17"/>
  <c r="L119" i="17"/>
  <c r="Q270" i="17"/>
  <c r="K174" i="17"/>
  <c r="P263" i="17"/>
  <c r="O204" i="16"/>
  <c r="O195" i="16"/>
  <c r="M204" i="16"/>
  <c r="N247" i="16"/>
  <c r="K269" i="16"/>
  <c r="Q268" i="16"/>
  <c r="L189" i="16"/>
  <c r="K209" i="16"/>
  <c r="L269" i="16"/>
  <c r="P212" i="16"/>
  <c r="S209" i="16"/>
  <c r="S184" i="16"/>
  <c r="S137" i="16"/>
  <c r="K123" i="16"/>
  <c r="S122" i="16"/>
  <c r="O184" i="16"/>
  <c r="M241" i="16"/>
  <c r="Q122" i="16"/>
  <c r="M269" i="16"/>
  <c r="S314" i="16"/>
  <c r="N197" i="15"/>
  <c r="P197" i="15"/>
  <c r="P144" i="15"/>
  <c r="O197" i="15"/>
  <c r="L197" i="15"/>
  <c r="K217" i="15"/>
  <c r="M131" i="15"/>
  <c r="L131" i="15"/>
  <c r="K158" i="15"/>
  <c r="K197" i="15"/>
  <c r="K131" i="15"/>
  <c r="P251" i="15"/>
  <c r="S131" i="15"/>
  <c r="O142" i="15"/>
  <c r="Q131" i="15"/>
  <c r="L119" i="15"/>
  <c r="P131" i="15"/>
  <c r="O131" i="15"/>
  <c r="S271" i="15"/>
  <c r="Q271" i="15"/>
  <c r="S197" i="15"/>
  <c r="P271" i="15"/>
  <c r="O271" i="15"/>
  <c r="M271" i="15"/>
  <c r="O168" i="15"/>
  <c r="N271" i="15"/>
  <c r="L271" i="15"/>
  <c r="Q225" i="15"/>
  <c r="P242" i="14"/>
  <c r="Q224" i="14"/>
  <c r="N243" i="14"/>
  <c r="K224" i="14"/>
  <c r="Q243" i="14"/>
  <c r="P243" i="14"/>
  <c r="L243" i="14"/>
  <c r="K243" i="14"/>
  <c r="N186" i="13"/>
  <c r="O186" i="13"/>
  <c r="L186" i="13"/>
  <c r="K173" i="13"/>
  <c r="L256" i="13"/>
  <c r="S173" i="13"/>
  <c r="Q253" i="13"/>
  <c r="K118" i="13"/>
  <c r="S282" i="13"/>
  <c r="Q118" i="13"/>
  <c r="K253" i="13"/>
  <c r="S253" i="13"/>
  <c r="N118" i="13"/>
  <c r="M149" i="13"/>
  <c r="S249" i="13"/>
  <c r="Q218" i="15"/>
  <c r="P218" i="15"/>
  <c r="M218" i="15"/>
  <c r="L218" i="15"/>
  <c r="N132" i="15"/>
  <c r="Q132" i="15"/>
  <c r="M132" i="15"/>
  <c r="N267" i="15"/>
  <c r="O218" i="15"/>
  <c r="N218" i="15"/>
  <c r="S298" i="16"/>
  <c r="S141" i="16"/>
  <c r="S221" i="16"/>
  <c r="Q259" i="16"/>
  <c r="M221" i="16"/>
  <c r="L193" i="16"/>
  <c r="O247" i="16"/>
  <c r="O147" i="16"/>
  <c r="K297" i="16"/>
  <c r="N234" i="16"/>
  <c r="O298" i="16"/>
  <c r="Q295" i="16"/>
  <c r="N295" i="16"/>
  <c r="P184" i="16"/>
  <c r="Q123" i="16"/>
  <c r="M141" i="16"/>
  <c r="Q212" i="16"/>
  <c r="N308" i="16"/>
  <c r="K141" i="16"/>
  <c r="M123" i="16"/>
  <c r="O141" i="16"/>
  <c r="P185" i="17"/>
  <c r="L185" i="17"/>
  <c r="L162" i="17"/>
  <c r="N270" i="17"/>
  <c r="O263" i="17"/>
  <c r="M270" i="17"/>
  <c r="N220" i="17"/>
  <c r="L270" i="17"/>
  <c r="O227" i="17"/>
  <c r="P270" i="17"/>
  <c r="O172" i="19"/>
  <c r="P286" i="19"/>
  <c r="K199" i="19"/>
  <c r="U78" i="19"/>
  <c r="O139" i="19"/>
  <c r="N139" i="19"/>
  <c r="L139" i="19"/>
  <c r="P139" i="19"/>
  <c r="K205" i="19"/>
  <c r="S286" i="19"/>
  <c r="Q286" i="19"/>
  <c r="O286" i="19"/>
  <c r="M286" i="19"/>
  <c r="L286" i="19"/>
  <c r="P172" i="19"/>
  <c r="K286" i="19"/>
  <c r="O272" i="19"/>
  <c r="L162" i="19"/>
  <c r="S292" i="19"/>
  <c r="S183" i="19"/>
  <c r="M162" i="19"/>
  <c r="O162" i="19"/>
  <c r="S190" i="19"/>
  <c r="O292" i="19"/>
  <c r="S162" i="19"/>
  <c r="Q162" i="19"/>
  <c r="M187" i="19"/>
  <c r="P161" i="19"/>
  <c r="P305" i="19"/>
  <c r="Q161" i="19"/>
  <c r="K303" i="18"/>
  <c r="S163" i="18"/>
  <c r="Q165" i="18"/>
  <c r="K147" i="18"/>
  <c r="N170" i="18"/>
  <c r="P256" i="18"/>
  <c r="N146" i="18"/>
  <c r="M204" i="18"/>
  <c r="L269" i="18"/>
  <c r="N192" i="18"/>
  <c r="L139" i="18"/>
  <c r="S303" i="18"/>
  <c r="Q303" i="18"/>
  <c r="L266" i="18"/>
  <c r="N303" i="18"/>
  <c r="S126" i="18"/>
  <c r="L165" i="18"/>
  <c r="M175" i="17"/>
  <c r="K144" i="17"/>
  <c r="K161" i="17"/>
  <c r="K175" i="17"/>
  <c r="P144" i="17"/>
  <c r="Q278" i="17"/>
  <c r="Q221" i="17"/>
  <c r="Q144" i="17"/>
  <c r="N175" i="17"/>
  <c r="P278" i="17"/>
  <c r="L209" i="17"/>
  <c r="M144" i="17"/>
  <c r="N278" i="17"/>
  <c r="P209" i="17"/>
  <c r="S222" i="17"/>
  <c r="M209" i="17"/>
  <c r="L144" i="17"/>
  <c r="S209" i="17"/>
  <c r="N209" i="17"/>
  <c r="Q209" i="17"/>
  <c r="M201" i="17"/>
  <c r="P153" i="17"/>
  <c r="O201" i="17"/>
  <c r="L221" i="17"/>
  <c r="K201" i="17"/>
  <c r="K221" i="17"/>
  <c r="P221" i="17"/>
  <c r="S201" i="17"/>
  <c r="Q163" i="17"/>
  <c r="N163" i="17"/>
  <c r="N161" i="17"/>
  <c r="K238" i="17"/>
  <c r="S144" i="17"/>
  <c r="N164" i="17"/>
  <c r="M161" i="17"/>
  <c r="N198" i="17"/>
  <c r="N144" i="17"/>
  <c r="S303" i="17"/>
  <c r="S282" i="17"/>
  <c r="Q201" i="17"/>
  <c r="U87" i="17"/>
  <c r="O147" i="17"/>
  <c r="M132" i="17"/>
  <c r="Q303" i="17"/>
  <c r="K270" i="17"/>
  <c r="M221" i="17"/>
  <c r="S175" i="17"/>
  <c r="N221" i="17"/>
  <c r="S152" i="17"/>
  <c r="P116" i="17"/>
  <c r="L175" i="17"/>
  <c r="S270" i="17"/>
  <c r="N195" i="16"/>
  <c r="S234" i="16"/>
  <c r="K234" i="16"/>
  <c r="O241" i="16"/>
  <c r="O281" i="16"/>
  <c r="L234" i="16"/>
  <c r="S250" i="16"/>
  <c r="P281" i="16"/>
  <c r="O122" i="16"/>
  <c r="O250" i="16"/>
  <c r="K195" i="16"/>
  <c r="Q250" i="16"/>
  <c r="P195" i="16"/>
  <c r="P250" i="16"/>
  <c r="S195" i="16"/>
  <c r="Q195" i="16"/>
  <c r="N250" i="16"/>
  <c r="M234" i="16"/>
  <c r="Q234" i="16"/>
  <c r="L250" i="16"/>
  <c r="N122" i="16"/>
  <c r="M195" i="16"/>
  <c r="K250" i="16"/>
  <c r="L122" i="16"/>
  <c r="Q204" i="16"/>
  <c r="N184" i="16"/>
  <c r="K247" i="16"/>
  <c r="S241" i="16"/>
  <c r="M250" i="16"/>
  <c r="L195" i="16"/>
  <c r="K122" i="16"/>
  <c r="N204" i="16"/>
  <c r="K241" i="16"/>
  <c r="P302" i="16"/>
  <c r="N212" i="16"/>
  <c r="S158" i="15"/>
  <c r="K234" i="15"/>
  <c r="P158" i="15"/>
  <c r="Q280" i="15"/>
  <c r="M142" i="15"/>
  <c r="N142" i="15"/>
  <c r="O158" i="15"/>
  <c r="M158" i="15"/>
  <c r="P142" i="15"/>
  <c r="K142" i="15"/>
  <c r="N158" i="15"/>
  <c r="L246" i="15"/>
  <c r="Q142" i="15"/>
  <c r="K167" i="14"/>
  <c r="N224" i="14"/>
  <c r="Q156" i="14"/>
  <c r="O134" i="14"/>
  <c r="M156" i="14"/>
  <c r="O143" i="14"/>
  <c r="Q133" i="14"/>
  <c r="P206" i="14"/>
  <c r="O228" i="14"/>
  <c r="Q254" i="14"/>
  <c r="Q221" i="14"/>
  <c r="O254" i="14"/>
  <c r="M254" i="14"/>
  <c r="M250" i="14"/>
  <c r="L254" i="14"/>
  <c r="Q149" i="14"/>
  <c r="L176" i="14"/>
  <c r="S217" i="14"/>
  <c r="S254" i="14"/>
  <c r="P254" i="14"/>
  <c r="N254" i="14"/>
  <c r="Q217" i="14"/>
  <c r="Q176" i="14"/>
  <c r="O224" i="14"/>
  <c r="L169" i="14"/>
  <c r="O150" i="14"/>
  <c r="S247" i="14"/>
  <c r="O168" i="14"/>
  <c r="K274" i="14"/>
  <c r="S227" i="14"/>
  <c r="S258" i="14"/>
  <c r="Q282" i="14"/>
  <c r="N225" i="14"/>
  <c r="P126" i="13"/>
  <c r="L218" i="13"/>
  <c r="K164" i="13"/>
  <c r="M116" i="13"/>
  <c r="O218" i="13"/>
  <c r="S116" i="13"/>
  <c r="K175" i="13"/>
  <c r="L136" i="13"/>
  <c r="O238" i="13"/>
  <c r="S118" i="13"/>
  <c r="Q257" i="13"/>
  <c r="O228" i="13"/>
  <c r="P164" i="13"/>
  <c r="N299" i="13"/>
  <c r="S164" i="13"/>
  <c r="L306" i="13"/>
  <c r="P292" i="19"/>
  <c r="O244" i="19"/>
  <c r="K217" i="19"/>
  <c r="S140" i="19"/>
  <c r="Q140" i="19"/>
  <c r="P140" i="19"/>
  <c r="Q149" i="19"/>
  <c r="O140" i="19"/>
  <c r="M140" i="19"/>
  <c r="P212" i="19"/>
  <c r="K140" i="19"/>
  <c r="M149" i="19"/>
  <c r="Q122" i="19"/>
  <c r="S157" i="19"/>
  <c r="L140" i="19"/>
  <c r="N126" i="19"/>
  <c r="O203" i="19"/>
  <c r="L157" i="19"/>
  <c r="P122" i="19"/>
  <c r="K305" i="19"/>
  <c r="N305" i="19"/>
  <c r="M122" i="19"/>
  <c r="L218" i="19"/>
  <c r="L122" i="19"/>
  <c r="M212" i="19"/>
  <c r="N122" i="19"/>
  <c r="P193" i="19"/>
  <c r="L212" i="19"/>
  <c r="Q212" i="19"/>
  <c r="S206" i="19"/>
  <c r="M233" i="19"/>
  <c r="S244" i="19"/>
  <c r="K121" i="19"/>
  <c r="T77" i="19"/>
  <c r="O212" i="19"/>
  <c r="L161" i="19"/>
  <c r="K157" i="19"/>
  <c r="U86" i="19"/>
  <c r="M245" i="19"/>
  <c r="M244" i="19"/>
  <c r="P256" i="19"/>
  <c r="S159" i="18"/>
  <c r="K129" i="18"/>
  <c r="N231" i="18"/>
  <c r="N129" i="18"/>
  <c r="Q129" i="18"/>
  <c r="Q219" i="18"/>
  <c r="O306" i="18"/>
  <c r="P207" i="18"/>
  <c r="Q231" i="18"/>
  <c r="Q223" i="18"/>
  <c r="N306" i="18"/>
  <c r="L306" i="18"/>
  <c r="M306" i="18"/>
  <c r="K306" i="18"/>
  <c r="L296" i="18"/>
  <c r="L231" i="18"/>
  <c r="S281" i="18"/>
  <c r="M152" i="17"/>
  <c r="L222" i="17"/>
  <c r="L194" i="17"/>
  <c r="O169" i="17"/>
  <c r="O270" i="17"/>
  <c r="S158" i="17"/>
  <c r="N152" i="17"/>
  <c r="N184" i="17"/>
  <c r="K152" i="17"/>
  <c r="L152" i="17"/>
  <c r="P184" i="17"/>
  <c r="L174" i="17"/>
  <c r="P174" i="17"/>
  <c r="O303" i="17"/>
  <c r="N303" i="17"/>
  <c r="Q158" i="17"/>
  <c r="O286" i="17"/>
  <c r="N174" i="17"/>
  <c r="K286" i="17"/>
  <c r="P158" i="17"/>
  <c r="P250" i="17"/>
  <c r="N146" i="17"/>
  <c r="Q185" i="17"/>
  <c r="P194" i="17"/>
  <c r="S286" i="17"/>
  <c r="Q146" i="17"/>
  <c r="N250" i="17"/>
  <c r="O282" i="17"/>
  <c r="S174" i="17"/>
  <c r="N286" i="17"/>
  <c r="S295" i="17"/>
  <c r="M194" i="17"/>
  <c r="Q286" i="17"/>
  <c r="M183" i="17"/>
  <c r="M286" i="17"/>
  <c r="M158" i="17"/>
  <c r="K158" i="17"/>
  <c r="N169" i="17"/>
  <c r="Q193" i="16"/>
  <c r="P193" i="16"/>
  <c r="K193" i="16"/>
  <c r="N193" i="16"/>
  <c r="K262" i="16"/>
  <c r="P123" i="16"/>
  <c r="L119" i="16"/>
  <c r="Q184" i="16"/>
  <c r="N270" i="16"/>
  <c r="Q281" i="16"/>
  <c r="N123" i="16"/>
  <c r="P234" i="16"/>
  <c r="S193" i="16"/>
  <c r="O131" i="16"/>
  <c r="S271" i="16"/>
  <c r="M271" i="16"/>
  <c r="N271" i="16"/>
  <c r="L271" i="16"/>
  <c r="Q253" i="16"/>
  <c r="M193" i="16"/>
  <c r="P271" i="16"/>
  <c r="Q146" i="16"/>
  <c r="P241" i="16"/>
  <c r="M308" i="16"/>
  <c r="O271" i="16"/>
  <c r="N262" i="16"/>
  <c r="N137" i="16"/>
  <c r="O132" i="15"/>
  <c r="M224" i="15"/>
  <c r="Q164" i="15"/>
  <c r="Q279" i="15"/>
  <c r="S140" i="15"/>
  <c r="K164" i="15"/>
  <c r="P279" i="15"/>
  <c r="Q269" i="15"/>
  <c r="P309" i="15"/>
  <c r="M269" i="15"/>
  <c r="S215" i="15"/>
  <c r="Q140" i="15"/>
  <c r="K269" i="15"/>
  <c r="L215" i="15"/>
  <c r="S181" i="15"/>
  <c r="O309" i="15"/>
  <c r="M309" i="15"/>
  <c r="N140" i="15"/>
  <c r="S269" i="15"/>
  <c r="K215" i="15"/>
  <c r="P140" i="15"/>
  <c r="K309" i="15"/>
  <c r="O140" i="15"/>
  <c r="K140" i="15"/>
  <c r="M140" i="15"/>
  <c r="S141" i="15"/>
  <c r="P141" i="15"/>
  <c r="S309" i="15"/>
  <c r="N224" i="15"/>
  <c r="Q181" i="15"/>
  <c r="Q141" i="14"/>
  <c r="Q132" i="14"/>
  <c r="N192" i="14"/>
  <c r="O243" i="14"/>
  <c r="Q159" i="14"/>
  <c r="L150" i="14"/>
  <c r="M150" i="14"/>
  <c r="M183" i="14"/>
  <c r="T30" i="14"/>
  <c r="U30" i="14"/>
  <c r="S150" i="14"/>
  <c r="O159" i="14"/>
  <c r="K181" i="14"/>
  <c r="S126" i="14"/>
  <c r="K133" i="14"/>
  <c r="K127" i="14"/>
  <c r="P274" i="14"/>
  <c r="S159" i="14"/>
  <c r="N150" i="14"/>
  <c r="L127" i="14"/>
  <c r="N228" i="14"/>
  <c r="S125" i="14"/>
  <c r="L275" i="14"/>
  <c r="S127" i="14"/>
  <c r="Q125" i="14"/>
  <c r="Q127" i="14"/>
  <c r="P127" i="14"/>
  <c r="P247" i="14"/>
  <c r="L132" i="14"/>
  <c r="P159" i="14"/>
  <c r="N132" i="14"/>
  <c r="M160" i="14"/>
  <c r="O132" i="14"/>
  <c r="N125" i="14"/>
  <c r="L159" i="14"/>
  <c r="N247" i="14"/>
  <c r="S132" i="14"/>
  <c r="P125" i="14"/>
  <c r="M125" i="14"/>
  <c r="L125" i="14"/>
  <c r="P132" i="14"/>
  <c r="L247" i="14"/>
  <c r="Q150" i="14"/>
  <c r="O127" i="14"/>
  <c r="M127" i="14"/>
  <c r="K125" i="14"/>
  <c r="M159" i="14"/>
  <c r="K171" i="14"/>
  <c r="K240" i="14"/>
  <c r="P116" i="13"/>
  <c r="N228" i="13"/>
  <c r="L228" i="13"/>
  <c r="K150" i="13"/>
  <c r="S150" i="13"/>
  <c r="O135" i="13"/>
  <c r="K116" i="13"/>
  <c r="P150" i="13"/>
  <c r="Q305" i="19"/>
  <c r="O242" i="19"/>
  <c r="M184" i="19"/>
  <c r="M173" i="19"/>
  <c r="Q280" i="19"/>
  <c r="L282" i="19"/>
  <c r="S256" i="19"/>
  <c r="M280" i="19"/>
  <c r="Q270" i="19"/>
  <c r="N171" i="19"/>
  <c r="S202" i="18"/>
  <c r="S266" i="18"/>
  <c r="O272" i="18"/>
  <c r="Q147" i="18"/>
  <c r="Q296" i="18"/>
  <c r="S272" i="18"/>
  <c r="S147" i="18"/>
  <c r="O223" i="18"/>
  <c r="L222" i="18"/>
  <c r="N266" i="18"/>
  <c r="O222" i="18"/>
  <c r="K182" i="17"/>
  <c r="Q153" i="17"/>
  <c r="L236" i="17"/>
  <c r="L145" i="17"/>
  <c r="K303" i="17"/>
  <c r="K229" i="17"/>
  <c r="M125" i="17"/>
  <c r="L125" i="17"/>
  <c r="L158" i="17"/>
  <c r="M303" i="17"/>
  <c r="S182" i="17"/>
  <c r="S221" i="17"/>
  <c r="O221" i="17"/>
  <c r="Q132" i="17"/>
  <c r="O185" i="17"/>
  <c r="N132" i="17"/>
  <c r="L286" i="17"/>
  <c r="O174" i="17"/>
  <c r="K185" i="17"/>
  <c r="M184" i="17"/>
  <c r="Q174" i="17"/>
  <c r="O175" i="17"/>
  <c r="N299" i="16"/>
  <c r="K308" i="16"/>
  <c r="O299" i="16"/>
  <c r="P308" i="16"/>
  <c r="S299" i="16"/>
  <c r="Q299" i="16"/>
  <c r="L229" i="16"/>
  <c r="Q137" i="16"/>
  <c r="N158" i="16"/>
  <c r="N170" i="16"/>
  <c r="K229" i="16"/>
  <c r="N229" i="16"/>
  <c r="M170" i="16"/>
  <c r="O229" i="16"/>
  <c r="P137" i="16"/>
  <c r="P229" i="16"/>
  <c r="S286" i="16"/>
  <c r="M137" i="16"/>
  <c r="S119" i="16"/>
  <c r="N297" i="16"/>
  <c r="S189" i="16"/>
  <c r="K184" i="16"/>
  <c r="S229" i="16"/>
  <c r="M297" i="16"/>
  <c r="O308" i="16"/>
  <c r="Q229" i="16"/>
  <c r="K170" i="16"/>
  <c r="S170" i="16"/>
  <c r="M184" i="16"/>
  <c r="N281" i="16"/>
  <c r="M299" i="16"/>
  <c r="N241" i="16"/>
  <c r="Q308" i="16"/>
  <c r="Q170" i="16"/>
  <c r="L212" i="16"/>
  <c r="P297" i="16"/>
  <c r="L308" i="16"/>
  <c r="O212" i="16"/>
  <c r="P120" i="16"/>
  <c r="M239" i="15"/>
  <c r="S251" i="15"/>
  <c r="O155" i="15"/>
  <c r="P146" i="15"/>
  <c r="S225" i="15"/>
  <c r="O225" i="15"/>
  <c r="S160" i="15"/>
  <c r="P225" i="15"/>
  <c r="P216" i="15"/>
  <c r="Q216" i="15"/>
  <c r="S216" i="15"/>
  <c r="M216" i="15"/>
  <c r="L225" i="15"/>
  <c r="K225" i="15"/>
  <c r="K160" i="15"/>
  <c r="N225" i="15"/>
  <c r="L216" i="15"/>
  <c r="N216" i="15"/>
  <c r="O216" i="15"/>
  <c r="K216" i="15"/>
  <c r="K155" i="15"/>
  <c r="P182" i="15"/>
  <c r="L155" i="15"/>
  <c r="K152" i="15"/>
  <c r="K144" i="14"/>
  <c r="Q288" i="14"/>
  <c r="K143" i="14"/>
  <c r="P288" i="14"/>
  <c r="O149" i="14"/>
  <c r="P216" i="14"/>
  <c r="P171" i="14"/>
  <c r="K201" i="14"/>
  <c r="O288" i="14"/>
  <c r="N180" i="14"/>
  <c r="P170" i="14"/>
  <c r="K282" i="14"/>
  <c r="Q160" i="14"/>
  <c r="O260" i="14"/>
  <c r="L180" i="14"/>
  <c r="O274" i="14"/>
  <c r="P289" i="14"/>
  <c r="O160" i="14"/>
  <c r="S171" i="14"/>
  <c r="P260" i="14"/>
  <c r="N289" i="14"/>
  <c r="M155" i="14"/>
  <c r="U45" i="14"/>
  <c r="L145" i="14"/>
  <c r="M177" i="14"/>
  <c r="O126" i="14"/>
  <c r="K269" i="14"/>
  <c r="P160" i="14"/>
  <c r="N126" i="14"/>
  <c r="Q171" i="14"/>
  <c r="M240" i="14"/>
  <c r="N299" i="14"/>
  <c r="S143" i="14"/>
  <c r="O144" i="14"/>
  <c r="K212" i="14"/>
  <c r="S160" i="14"/>
  <c r="P128" i="14"/>
  <c r="S212" i="14"/>
  <c r="K160" i="14"/>
  <c r="P143" i="14"/>
  <c r="Q144" i="14"/>
  <c r="M187" i="14"/>
  <c r="S163" i="13"/>
  <c r="K163" i="13"/>
  <c r="P186" i="13"/>
  <c r="K294" i="13"/>
  <c r="P306" i="13"/>
  <c r="M205" i="13"/>
  <c r="S143" i="13"/>
  <c r="Q164" i="13"/>
  <c r="N281" i="13"/>
  <c r="K307" i="13"/>
  <c r="M307" i="13"/>
  <c r="L307" i="13"/>
  <c r="O173" i="13"/>
  <c r="L199" i="13"/>
  <c r="M173" i="13"/>
  <c r="K199" i="13"/>
  <c r="L308" i="13"/>
  <c r="L173" i="13"/>
  <c r="L116" i="19"/>
  <c r="S203" i="19"/>
  <c r="M193" i="19"/>
  <c r="P156" i="19"/>
  <c r="M203" i="19"/>
  <c r="K218" i="19"/>
  <c r="K141" i="19"/>
  <c r="O157" i="19"/>
  <c r="Q223" i="19"/>
  <c r="T87" i="19"/>
  <c r="L305" i="19"/>
  <c r="N212" i="19"/>
  <c r="S129" i="18"/>
  <c r="N202" i="18"/>
  <c r="P249" i="18"/>
  <c r="K266" i="18"/>
  <c r="U115" i="18"/>
  <c r="P203" i="18"/>
  <c r="P129" i="18"/>
  <c r="Q272" i="18"/>
  <c r="Q164" i="18"/>
  <c r="O141" i="18"/>
  <c r="O137" i="18"/>
  <c r="Q155" i="18"/>
  <c r="L230" i="18"/>
  <c r="O193" i="18"/>
  <c r="N256" i="18"/>
  <c r="Q213" i="18"/>
  <c r="L219" i="18"/>
  <c r="N230" i="18"/>
  <c r="S153" i="18"/>
  <c r="S253" i="18"/>
  <c r="L202" i="18"/>
  <c r="U106" i="18"/>
  <c r="U49" i="18"/>
  <c r="N213" i="18"/>
  <c r="M205" i="17"/>
  <c r="N210" i="17"/>
  <c r="M295" i="17"/>
  <c r="T73" i="17"/>
  <c r="S133" i="17"/>
  <c r="P205" i="17"/>
  <c r="P150" i="17"/>
  <c r="K222" i="17"/>
  <c r="Q157" i="17"/>
  <c r="S191" i="17"/>
  <c r="M157" i="17"/>
  <c r="L157" i="17"/>
  <c r="T46" i="17"/>
  <c r="P253" i="17"/>
  <c r="K157" i="17"/>
  <c r="K205" i="17"/>
  <c r="P229" i="17"/>
  <c r="P162" i="17"/>
  <c r="M268" i="17"/>
  <c r="M162" i="17"/>
  <c r="K285" i="17"/>
  <c r="S132" i="17"/>
  <c r="Q162" i="17"/>
  <c r="N243" i="17"/>
  <c r="K132" i="17"/>
  <c r="O243" i="17"/>
  <c r="M243" i="17"/>
  <c r="P220" i="16"/>
  <c r="M235" i="16"/>
  <c r="M281" i="16"/>
  <c r="Q257" i="16"/>
  <c r="N220" i="16"/>
  <c r="Q247" i="16"/>
  <c r="M206" i="16"/>
  <c r="P235" i="16"/>
  <c r="K286" i="16"/>
  <c r="P257" i="16"/>
  <c r="P247" i="16"/>
  <c r="S240" i="16"/>
  <c r="O286" i="16"/>
  <c r="L247" i="16"/>
  <c r="M302" i="16"/>
  <c r="N240" i="16"/>
  <c r="L222" i="16"/>
  <c r="Q240" i="16"/>
  <c r="O267" i="16"/>
  <c r="S281" i="16"/>
  <c r="S247" i="16"/>
  <c r="K175" i="16"/>
  <c r="Q238" i="16"/>
  <c r="L240" i="16"/>
  <c r="M240" i="16"/>
  <c r="M262" i="16"/>
  <c r="L128" i="16"/>
  <c r="K238" i="16"/>
  <c r="J109" i="16"/>
  <c r="L281" i="16"/>
  <c r="Q128" i="16"/>
  <c r="K217" i="16"/>
  <c r="M220" i="16"/>
  <c r="L220" i="16"/>
  <c r="O168" i="16"/>
  <c r="K220" i="16"/>
  <c r="M217" i="16"/>
  <c r="O220" i="16"/>
  <c r="O262" i="16"/>
  <c r="L211" i="16"/>
  <c r="S220" i="16"/>
  <c r="N192" i="16"/>
  <c r="L299" i="16"/>
  <c r="P128" i="16"/>
  <c r="O240" i="16"/>
  <c r="S128" i="16"/>
  <c r="P175" i="16"/>
  <c r="P240" i="16"/>
  <c r="Q175" i="16"/>
  <c r="M175" i="16"/>
  <c r="T29" i="16"/>
  <c r="P299" i="16"/>
  <c r="K183" i="15"/>
  <c r="L141" i="15"/>
  <c r="Q160" i="15"/>
  <c r="L293" i="15"/>
  <c r="N300" i="15"/>
  <c r="O280" i="15"/>
  <c r="O148" i="15"/>
  <c r="S148" i="15"/>
  <c r="K175" i="15"/>
  <c r="Q175" i="15"/>
  <c r="O141" i="15"/>
  <c r="L148" i="15"/>
  <c r="P148" i="15"/>
  <c r="M148" i="15"/>
  <c r="L158" i="15"/>
  <c r="S176" i="15"/>
  <c r="Q148" i="15"/>
  <c r="N148" i="15"/>
  <c r="L175" i="15"/>
  <c r="K148" i="15"/>
  <c r="Q183" i="15"/>
  <c r="O245" i="15"/>
  <c r="K168" i="15"/>
  <c r="O183" i="15"/>
  <c r="L168" i="15"/>
  <c r="U25" i="15"/>
  <c r="Q168" i="15"/>
  <c r="Q309" i="15"/>
  <c r="N168" i="15"/>
  <c r="M168" i="15"/>
  <c r="U72" i="15"/>
  <c r="P168" i="15"/>
  <c r="T72" i="15"/>
  <c r="N309" i="15"/>
  <c r="N280" i="15"/>
  <c r="Q241" i="15"/>
  <c r="K141" i="15"/>
  <c r="Q156" i="15"/>
  <c r="Q141" i="15"/>
  <c r="L272" i="14"/>
  <c r="M134" i="14"/>
  <c r="O206" i="14"/>
  <c r="Q134" i="14"/>
  <c r="K192" i="14"/>
  <c r="L171" i="14"/>
  <c r="Q240" i="14"/>
  <c r="L126" i="14"/>
  <c r="M202" i="14"/>
  <c r="S288" i="14"/>
  <c r="O240" i="14"/>
  <c r="N168" i="14"/>
  <c r="K146" i="14"/>
  <c r="L137" i="14"/>
  <c r="N171" i="14"/>
  <c r="N212" i="14"/>
  <c r="M224" i="14"/>
  <c r="N288" i="14"/>
  <c r="L212" i="14"/>
  <c r="N160" i="14"/>
  <c r="K176" i="14"/>
  <c r="L224" i="14"/>
  <c r="S192" i="14"/>
  <c r="M225" i="14"/>
  <c r="S134" i="14"/>
  <c r="M141" i="14"/>
  <c r="L289" i="14"/>
  <c r="O216" i="14"/>
  <c r="K134" i="14"/>
  <c r="P141" i="14"/>
  <c r="M171" i="14"/>
  <c r="O272" i="14"/>
  <c r="M289" i="14"/>
  <c r="N216" i="14"/>
  <c r="S272" i="14"/>
  <c r="O141" i="14"/>
  <c r="N272" i="14"/>
  <c r="K289" i="14"/>
  <c r="P168" i="14"/>
  <c r="M216" i="14"/>
  <c r="L260" i="14"/>
  <c r="P303" i="14"/>
  <c r="K141" i="14"/>
  <c r="Q201" i="14"/>
  <c r="M272" i="14"/>
  <c r="S201" i="14"/>
  <c r="P299" i="14"/>
  <c r="M186" i="13"/>
  <c r="N192" i="13"/>
  <c r="K309" i="13"/>
  <c r="K186" i="13"/>
  <c r="K192" i="13"/>
  <c r="Q309" i="13"/>
  <c r="S186" i="13"/>
  <c r="S223" i="13"/>
  <c r="O254" i="13"/>
  <c r="M139" i="13"/>
  <c r="U19" i="13"/>
  <c r="S214" i="13"/>
  <c r="L150" i="13"/>
  <c r="L242" i="13"/>
  <c r="L164" i="13"/>
  <c r="Q186" i="13"/>
  <c r="N150" i="13"/>
  <c r="N172" i="13"/>
  <c r="M249" i="13"/>
  <c r="M164" i="13"/>
  <c r="O236" i="13"/>
  <c r="M309" i="13"/>
  <c r="N135" i="19"/>
  <c r="K261" i="19"/>
  <c r="P162" i="19"/>
  <c r="M217" i="19"/>
  <c r="N183" i="19"/>
  <c r="L270" i="19"/>
  <c r="K223" i="19"/>
  <c r="N270" i="19"/>
  <c r="K248" i="19"/>
  <c r="T16" i="19"/>
  <c r="O223" i="19"/>
  <c r="K270" i="19"/>
  <c r="P239" i="19"/>
  <c r="S270" i="19"/>
  <c r="K275" i="19"/>
  <c r="K162" i="19"/>
  <c r="K263" i="19"/>
  <c r="P117" i="19"/>
  <c r="P183" i="19"/>
  <c r="M117" i="19"/>
  <c r="S146" i="19"/>
  <c r="T110" i="19"/>
  <c r="O169" i="19"/>
  <c r="Q173" i="19"/>
  <c r="M272" i="19"/>
  <c r="P312" i="19"/>
  <c r="S153" i="19"/>
  <c r="M207" i="19"/>
  <c r="Q139" i="19"/>
  <c r="T60" i="19"/>
  <c r="S169" i="19"/>
  <c r="Q169" i="19"/>
  <c r="P146" i="19"/>
  <c r="P153" i="19"/>
  <c r="O309" i="19"/>
  <c r="K169" i="19"/>
  <c r="K183" i="19"/>
  <c r="L146" i="19"/>
  <c r="N309" i="19"/>
  <c r="P169" i="19"/>
  <c r="L230" i="19"/>
  <c r="P206" i="19"/>
  <c r="K233" i="19"/>
  <c r="N153" i="19"/>
  <c r="N146" i="19"/>
  <c r="Q309" i="19"/>
  <c r="S248" i="18"/>
  <c r="Q127" i="18"/>
  <c r="N199" i="18"/>
  <c r="M296" i="18"/>
  <c r="P188" i="18"/>
  <c r="S212" i="18"/>
  <c r="T65" i="18"/>
  <c r="N308" i="18"/>
  <c r="N260" i="18"/>
  <c r="P204" i="18"/>
  <c r="Q306" i="18"/>
  <c r="K203" i="18"/>
  <c r="K272" i="18"/>
  <c r="L260" i="18"/>
  <c r="Q260" i="18"/>
  <c r="P218" i="18"/>
  <c r="O139" i="18"/>
  <c r="M167" i="18"/>
  <c r="P306" i="18"/>
  <c r="P202" i="18"/>
  <c r="O202" i="18"/>
  <c r="L272" i="18"/>
  <c r="N180" i="18"/>
  <c r="Q156" i="18"/>
  <c r="K180" i="18"/>
  <c r="O156" i="18"/>
  <c r="P180" i="18"/>
  <c r="O160" i="18"/>
  <c r="M180" i="18"/>
  <c r="M160" i="18"/>
  <c r="L126" i="18"/>
  <c r="P213" i="18"/>
  <c r="Q180" i="18"/>
  <c r="S273" i="18"/>
  <c r="L271" i="18"/>
  <c r="M218" i="18"/>
  <c r="O218" i="18"/>
  <c r="P248" i="18"/>
  <c r="P174" i="18"/>
  <c r="N218" i="18"/>
  <c r="U73" i="17"/>
  <c r="K295" i="17"/>
  <c r="K184" i="17"/>
  <c r="P241" i="17"/>
  <c r="U72" i="17"/>
  <c r="S278" i="17"/>
  <c r="P277" i="17"/>
  <c r="O277" i="17"/>
  <c r="M259" i="17"/>
  <c r="O278" i="17"/>
  <c r="L277" i="17"/>
  <c r="N259" i="17"/>
  <c r="M278" i="17"/>
  <c r="L278" i="17"/>
  <c r="Q232" i="17"/>
  <c r="S292" i="17"/>
  <c r="N241" i="17"/>
  <c r="O292" i="17"/>
  <c r="N171" i="17"/>
  <c r="M287" i="17"/>
  <c r="S125" i="17"/>
  <c r="P287" i="17"/>
  <c r="O287" i="17"/>
  <c r="S259" i="17"/>
  <c r="O125" i="17"/>
  <c r="N287" i="17"/>
  <c r="L199" i="17"/>
  <c r="N207" i="17"/>
  <c r="P199" i="17"/>
  <c r="L207" i="17"/>
  <c r="K243" i="17"/>
  <c r="Q194" i="17"/>
  <c r="M182" i="17"/>
  <c r="U88" i="17"/>
  <c r="N199" i="17"/>
  <c r="S160" i="16"/>
  <c r="Q186" i="16"/>
  <c r="N206" i="16"/>
  <c r="N205" i="16"/>
  <c r="S157" i="16"/>
  <c r="P157" i="16"/>
  <c r="K226" i="16"/>
  <c r="O237" i="16"/>
  <c r="S168" i="16"/>
  <c r="M128" i="16"/>
  <c r="L286" i="16"/>
  <c r="T112" i="16"/>
  <c r="N160" i="16"/>
  <c r="N264" i="16"/>
  <c r="O125" i="15"/>
  <c r="N125" i="15"/>
  <c r="Q282" i="15"/>
  <c r="Q288" i="15"/>
  <c r="K145" i="15"/>
  <c r="M246" i="15"/>
  <c r="L292" i="15"/>
  <c r="S145" i="15"/>
  <c r="O186" i="15"/>
  <c r="K293" i="15"/>
  <c r="P203" i="15"/>
  <c r="N120" i="15"/>
  <c r="P170" i="15"/>
  <c r="Q193" i="15"/>
  <c r="N117" i="15"/>
  <c r="Q170" i="15"/>
  <c r="K212" i="15"/>
  <c r="N205" i="15"/>
  <c r="P291" i="15"/>
  <c r="O291" i="15"/>
  <c r="L170" i="15"/>
  <c r="P296" i="15"/>
  <c r="N296" i="15"/>
  <c r="N170" i="15"/>
  <c r="L288" i="15"/>
  <c r="U28" i="15"/>
  <c r="N269" i="15"/>
  <c r="N196" i="15"/>
  <c r="N239" i="15"/>
  <c r="L186" i="15"/>
  <c r="L269" i="15"/>
  <c r="K218" i="15"/>
  <c r="N217" i="15"/>
  <c r="O152" i="15"/>
  <c r="M160" i="15"/>
  <c r="P269" i="15"/>
  <c r="S218" i="15"/>
  <c r="P281" i="15"/>
  <c r="J102" i="15"/>
  <c r="R102" i="15" s="1"/>
  <c r="K119" i="15"/>
  <c r="K245" i="15"/>
  <c r="Q125" i="15"/>
  <c r="P125" i="15"/>
  <c r="P288" i="15"/>
  <c r="N156" i="14"/>
  <c r="O156" i="14"/>
  <c r="L155" i="14"/>
  <c r="N190" i="14"/>
  <c r="P156" i="14"/>
  <c r="L189" i="14"/>
  <c r="K190" i="14"/>
  <c r="K156" i="14"/>
  <c r="O189" i="14"/>
  <c r="N267" i="14"/>
  <c r="P184" i="14"/>
  <c r="J30" i="14"/>
  <c r="L133" i="14"/>
  <c r="N155" i="14"/>
  <c r="S189" i="14"/>
  <c r="P134" i="14"/>
  <c r="L279" i="14"/>
  <c r="K294" i="14"/>
  <c r="S170" i="14"/>
  <c r="M221" i="14"/>
  <c r="M189" i="14"/>
  <c r="M206" i="14"/>
  <c r="M133" i="14"/>
  <c r="Q206" i="14"/>
  <c r="N206" i="14"/>
  <c r="M246" i="14"/>
  <c r="P246" i="14"/>
  <c r="S206" i="14"/>
  <c r="O249" i="14"/>
  <c r="Q246" i="14"/>
  <c r="Q281" i="14"/>
  <c r="K206" i="14"/>
  <c r="L184" i="14"/>
  <c r="P155" i="14"/>
  <c r="Q187" i="14"/>
  <c r="Q155" i="14"/>
  <c r="S133" i="14"/>
  <c r="S246" i="14"/>
  <c r="L170" i="14"/>
  <c r="O279" i="14"/>
  <c r="Q170" i="14"/>
  <c r="N170" i="14"/>
  <c r="N211" i="14"/>
  <c r="Q192" i="14"/>
  <c r="O155" i="14"/>
  <c r="K189" i="14"/>
  <c r="O169" i="14"/>
  <c r="S239" i="14"/>
  <c r="L246" i="14"/>
  <c r="O200" i="14"/>
  <c r="K122" i="14"/>
  <c r="P161" i="14"/>
  <c r="N169" i="14"/>
  <c r="K132" i="14"/>
  <c r="M170" i="14"/>
  <c r="S187" i="14"/>
  <c r="S224" i="14"/>
  <c r="M122" i="14"/>
  <c r="N159" i="14"/>
  <c r="S156" i="14"/>
  <c r="O170" i="14"/>
  <c r="K135" i="13"/>
  <c r="S183" i="13"/>
  <c r="M135" i="13"/>
  <c r="N170" i="13"/>
  <c r="U42" i="13"/>
  <c r="S135" i="13"/>
  <c r="L159" i="13"/>
  <c r="L304" i="13"/>
  <c r="O121" i="13"/>
  <c r="N135" i="13"/>
  <c r="L255" i="13"/>
  <c r="P136" i="13"/>
  <c r="N256" i="13"/>
  <c r="Q256" i="13"/>
  <c r="Q304" i="13"/>
  <c r="K151" i="13"/>
  <c r="O257" i="13"/>
  <c r="Q158" i="13"/>
  <c r="L257" i="13"/>
  <c r="S158" i="13"/>
  <c r="K257" i="13"/>
  <c r="N158" i="13"/>
  <c r="P249" i="13"/>
  <c r="M304" i="13"/>
  <c r="L249" i="13"/>
  <c r="P257" i="13"/>
  <c r="K158" i="13"/>
  <c r="P304" i="13"/>
  <c r="N201" i="13"/>
  <c r="L158" i="13"/>
  <c r="M176" i="13"/>
  <c r="M256" i="13"/>
  <c r="M158" i="13"/>
  <c r="N257" i="13"/>
  <c r="K176" i="13"/>
  <c r="S176" i="13"/>
  <c r="P256" i="13"/>
  <c r="O220" i="13"/>
  <c r="O176" i="13"/>
  <c r="Q170" i="13"/>
  <c r="M201" i="13"/>
  <c r="M220" i="13"/>
  <c r="L220" i="13"/>
  <c r="N176" i="13"/>
  <c r="L176" i="13"/>
  <c r="S256" i="13"/>
  <c r="P176" i="13"/>
  <c r="S220" i="13"/>
  <c r="Q184" i="13"/>
  <c r="P220" i="13"/>
  <c r="Q135" i="13"/>
  <c r="M184" i="13"/>
  <c r="K170" i="13"/>
  <c r="P218" i="13"/>
  <c r="S257" i="13"/>
  <c r="O158" i="13"/>
  <c r="L183" i="13"/>
  <c r="L135" i="13"/>
  <c r="L184" i="13"/>
  <c r="L184" i="19"/>
  <c r="Q131" i="19"/>
  <c r="P133" i="19"/>
  <c r="N184" i="19"/>
  <c r="Q184" i="19"/>
  <c r="J105" i="19"/>
  <c r="M105" i="19" s="1"/>
  <c r="N117" i="19"/>
  <c r="K133" i="19"/>
  <c r="S131" i="19"/>
  <c r="O133" i="19"/>
  <c r="K187" i="19"/>
  <c r="N159" i="19"/>
  <c r="M194" i="19"/>
  <c r="O159" i="19"/>
  <c r="Q133" i="19"/>
  <c r="L203" i="19"/>
  <c r="K159" i="19"/>
  <c r="P159" i="19"/>
  <c r="O149" i="19"/>
  <c r="L191" i="19"/>
  <c r="T86" i="19"/>
  <c r="S116" i="19"/>
  <c r="S141" i="19"/>
  <c r="P141" i="19"/>
  <c r="M304" i="19"/>
  <c r="L141" i="19"/>
  <c r="L304" i="19"/>
  <c r="M305" i="19"/>
  <c r="S309" i="19"/>
  <c r="N203" i="19"/>
  <c r="S159" i="19"/>
  <c r="N133" i="19"/>
  <c r="S184" i="19"/>
  <c r="J33" i="19"/>
  <c r="N33" i="19" s="1"/>
  <c r="N124" i="19"/>
  <c r="M146" i="19"/>
  <c r="S240" i="19"/>
  <c r="T115" i="19"/>
  <c r="S191" i="19"/>
  <c r="L133" i="19"/>
  <c r="P149" i="19"/>
  <c r="P203" i="19"/>
  <c r="O146" i="19"/>
  <c r="Q203" i="19"/>
  <c r="T74" i="19"/>
  <c r="O191" i="19"/>
  <c r="O166" i="19"/>
  <c r="Q146" i="19"/>
  <c r="M159" i="19"/>
  <c r="Q263" i="19"/>
  <c r="Q193" i="19"/>
  <c r="M133" i="19"/>
  <c r="M121" i="19"/>
  <c r="M151" i="18"/>
  <c r="J22" i="18"/>
  <c r="Q22" i="18" s="1"/>
  <c r="L151" i="18"/>
  <c r="O166" i="18"/>
  <c r="L172" i="18"/>
  <c r="P155" i="18"/>
  <c r="K156" i="18"/>
  <c r="Q230" i="18"/>
  <c r="O172" i="18"/>
  <c r="M187" i="18"/>
  <c r="Q194" i="18"/>
  <c r="M155" i="18"/>
  <c r="Q192" i="18"/>
  <c r="O230" i="18"/>
  <c r="K118" i="18"/>
  <c r="S194" i="18"/>
  <c r="L187" i="18"/>
  <c r="Q280" i="18"/>
  <c r="L156" i="18"/>
  <c r="S218" i="18"/>
  <c r="M166" i="18"/>
  <c r="K120" i="18"/>
  <c r="Q132" i="18"/>
  <c r="Q141" i="18"/>
  <c r="P121" i="18"/>
  <c r="M121" i="18"/>
  <c r="M146" i="18"/>
  <c r="M280" i="18"/>
  <c r="Q167" i="18"/>
  <c r="M156" i="18"/>
  <c r="N212" i="18"/>
  <c r="M256" i="18"/>
  <c r="M207" i="18"/>
  <c r="S151" i="18"/>
  <c r="P141" i="18"/>
  <c r="Q121" i="18"/>
  <c r="K169" i="18"/>
  <c r="L194" i="18"/>
  <c r="N156" i="18"/>
  <c r="N194" i="18"/>
  <c r="P156" i="18"/>
  <c r="S121" i="18"/>
  <c r="U113" i="18"/>
  <c r="K121" i="18"/>
  <c r="T62" i="18"/>
  <c r="K162" i="18"/>
  <c r="P160" i="18"/>
  <c r="P172" i="18"/>
  <c r="T40" i="18"/>
  <c r="S256" i="18"/>
  <c r="O164" i="18"/>
  <c r="N164" i="18"/>
  <c r="P166" i="18"/>
  <c r="K164" i="18"/>
  <c r="O121" i="18"/>
  <c r="L162" i="18"/>
  <c r="L121" i="18"/>
  <c r="O211" i="18"/>
  <c r="T76" i="18"/>
  <c r="S160" i="18"/>
  <c r="S167" i="18"/>
  <c r="O180" i="18"/>
  <c r="L218" i="18"/>
  <c r="K193" i="18"/>
  <c r="K196" i="18"/>
  <c r="U110" i="18"/>
  <c r="P194" i="18"/>
  <c r="P187" i="18"/>
  <c r="N166" i="18"/>
  <c r="Q218" i="18"/>
  <c r="S180" i="18"/>
  <c r="P235" i="18"/>
  <c r="S251" i="17"/>
  <c r="O228" i="17"/>
  <c r="S228" i="17"/>
  <c r="O117" i="17"/>
  <c r="N252" i="17"/>
  <c r="Q231" i="17"/>
  <c r="T91" i="17"/>
  <c r="P231" i="17"/>
  <c r="P296" i="17"/>
  <c r="M117" i="17"/>
  <c r="N128" i="17"/>
  <c r="N231" i="17"/>
  <c r="Q128" i="17"/>
  <c r="O128" i="17"/>
  <c r="K128" i="17"/>
  <c r="L117" i="17"/>
  <c r="P128" i="17"/>
  <c r="Q215" i="17"/>
  <c r="P124" i="17"/>
  <c r="P214" i="17"/>
  <c r="U63" i="17"/>
  <c r="K310" i="17"/>
  <c r="N117" i="17"/>
  <c r="L128" i="17"/>
  <c r="N124" i="17"/>
  <c r="S128" i="17"/>
  <c r="M302" i="17"/>
  <c r="K291" i="17"/>
  <c r="S296" i="17"/>
  <c r="O302" i="17"/>
  <c r="Q302" i="17"/>
  <c r="Q117" i="17"/>
  <c r="P302" i="17"/>
  <c r="K117" i="17"/>
  <c r="L296" i="17"/>
  <c r="N296" i="17"/>
  <c r="S124" i="17"/>
  <c r="O124" i="17"/>
  <c r="P117" i="17"/>
  <c r="K256" i="17"/>
  <c r="Q296" i="17"/>
  <c r="P292" i="17"/>
  <c r="S147" i="16"/>
  <c r="P196" i="16"/>
  <c r="Q251" i="16"/>
  <c r="M158" i="16"/>
  <c r="N136" i="16"/>
  <c r="M147" i="16"/>
  <c r="L161" i="16"/>
  <c r="K196" i="16"/>
  <c r="O297" i="16"/>
  <c r="Q163" i="16"/>
  <c r="O264" i="16"/>
  <c r="N226" i="16"/>
  <c r="S163" i="16"/>
  <c r="L226" i="16"/>
  <c r="K163" i="16"/>
  <c r="O163" i="16"/>
  <c r="L142" i="16"/>
  <c r="Q297" i="16"/>
  <c r="N163" i="16"/>
  <c r="N175" i="16"/>
  <c r="Q192" i="16"/>
  <c r="Q187" i="16"/>
  <c r="P182" i="16"/>
  <c r="Q136" i="16"/>
  <c r="O142" i="16"/>
  <c r="K136" i="16"/>
  <c r="P131" i="16"/>
  <c r="K256" i="16"/>
  <c r="O123" i="16"/>
  <c r="L217" i="16"/>
  <c r="N267" i="16"/>
  <c r="L206" i="16"/>
  <c r="S238" i="16"/>
  <c r="S297" i="16"/>
  <c r="L283" i="16"/>
  <c r="N285" i="16"/>
  <c r="O187" i="16"/>
  <c r="K187" i="16"/>
  <c r="S217" i="16"/>
  <c r="L146" i="16"/>
  <c r="P238" i="16"/>
  <c r="M212" i="16"/>
  <c r="P217" i="16"/>
  <c r="O217" i="16"/>
  <c r="N128" i="16"/>
  <c r="N217" i="16"/>
  <c r="P251" i="16"/>
  <c r="M238" i="16"/>
  <c r="Q202" i="16"/>
  <c r="O128" i="16"/>
  <c r="N256" i="16"/>
  <c r="O202" i="16"/>
  <c r="L187" i="16"/>
  <c r="L182" i="16"/>
  <c r="S293" i="16"/>
  <c r="Q147" i="16"/>
  <c r="S226" i="16"/>
  <c r="T52" i="16"/>
  <c r="N143" i="15"/>
  <c r="O161" i="15"/>
  <c r="M279" i="15"/>
  <c r="U70" i="15"/>
  <c r="S199" i="15"/>
  <c r="N164" i="15"/>
  <c r="K286" i="15"/>
  <c r="O203" i="15"/>
  <c r="O164" i="15"/>
  <c r="M164" i="15"/>
  <c r="N272" i="15"/>
  <c r="S164" i="15"/>
  <c r="K228" i="15"/>
  <c r="Q152" i="15"/>
  <c r="L164" i="15"/>
  <c r="P152" i="15"/>
  <c r="P193" i="15"/>
  <c r="N234" i="15"/>
  <c r="M251" i="15"/>
  <c r="O160" i="15"/>
  <c r="M298" i="15"/>
  <c r="O129" i="15"/>
  <c r="P234" i="15"/>
  <c r="L128" i="15"/>
  <c r="N251" i="15"/>
  <c r="L160" i="15"/>
  <c r="M212" i="15"/>
  <c r="O259" i="15"/>
  <c r="O156" i="15"/>
  <c r="M144" i="15"/>
  <c r="N160" i="15"/>
  <c r="L212" i="15"/>
  <c r="Q249" i="15"/>
  <c r="L286" i="15"/>
  <c r="S116" i="14"/>
  <c r="T31" i="14"/>
  <c r="L141" i="14"/>
  <c r="S250" i="14"/>
  <c r="K218" i="14"/>
  <c r="O188" i="14"/>
  <c r="P250" i="14"/>
  <c r="L218" i="14"/>
  <c r="Q250" i="14"/>
  <c r="N136" i="14"/>
  <c r="K188" i="14"/>
  <c r="J77" i="14"/>
  <c r="R77" i="14" s="1"/>
  <c r="L238" i="14"/>
  <c r="S281" i="14"/>
  <c r="L136" i="14"/>
  <c r="K288" i="14"/>
  <c r="N217" i="14"/>
  <c r="O217" i="14"/>
  <c r="K197" i="14"/>
  <c r="M281" i="14"/>
  <c r="J111" i="14"/>
  <c r="M288" i="14"/>
  <c r="Q212" i="14"/>
  <c r="Q218" i="14"/>
  <c r="M218" i="14"/>
  <c r="Q138" i="14"/>
  <c r="U111" i="14"/>
  <c r="L192" i="14"/>
  <c r="P212" i="14"/>
  <c r="Q242" i="14"/>
  <c r="M180" i="14"/>
  <c r="J48" i="14"/>
  <c r="K138" i="14"/>
  <c r="L116" i="14"/>
  <c r="M167" i="14"/>
  <c r="O212" i="14"/>
  <c r="K263" i="14"/>
  <c r="O242" i="14"/>
  <c r="O176" i="14"/>
  <c r="O116" i="14"/>
  <c r="N218" i="14"/>
  <c r="Q303" i="14"/>
  <c r="O136" i="14"/>
  <c r="P265" i="14"/>
  <c r="S242" i="14"/>
  <c r="M176" i="14"/>
  <c r="S218" i="14"/>
  <c r="O218" i="14"/>
  <c r="N242" i="14"/>
  <c r="N141" i="14"/>
  <c r="K271" i="14"/>
  <c r="S188" i="14"/>
  <c r="N130" i="14"/>
  <c r="M242" i="14"/>
  <c r="O263" i="14"/>
  <c r="N176" i="14"/>
  <c r="K180" i="14"/>
  <c r="P201" i="13"/>
  <c r="N242" i="13"/>
  <c r="N163" i="13"/>
  <c r="Q221" i="13"/>
  <c r="L163" i="13"/>
  <c r="O221" i="13"/>
  <c r="M237" i="13"/>
  <c r="Q163" i="13"/>
  <c r="L237" i="13"/>
  <c r="S169" i="13"/>
  <c r="Q228" i="13"/>
  <c r="K256" i="13"/>
  <c r="N136" i="13"/>
  <c r="S228" i="13"/>
  <c r="S244" i="13"/>
  <c r="M262" i="13"/>
  <c r="Q244" i="13"/>
  <c r="P244" i="13"/>
  <c r="N262" i="13"/>
  <c r="N244" i="13"/>
  <c r="O133" i="13"/>
  <c r="K148" i="13"/>
  <c r="M244" i="13"/>
  <c r="Q261" i="13"/>
  <c r="L244" i="13"/>
  <c r="S260" i="13"/>
  <c r="S208" i="13"/>
  <c r="N304" i="13"/>
  <c r="T39" i="13"/>
  <c r="P163" i="13"/>
  <c r="O244" i="13"/>
  <c r="O163" i="13"/>
  <c r="S304" i="13"/>
  <c r="N221" i="13"/>
  <c r="O304" i="13"/>
  <c r="M285" i="13"/>
  <c r="K269" i="4"/>
  <c r="M178" i="19"/>
  <c r="N255" i="19"/>
  <c r="J115" i="19"/>
  <c r="O115" i="19" s="1"/>
  <c r="L211" i="19"/>
  <c r="P178" i="19"/>
  <c r="K166" i="19"/>
  <c r="K155" i="19"/>
  <c r="Q178" i="19"/>
  <c r="K301" i="19"/>
  <c r="U16" i="19"/>
  <c r="N257" i="19"/>
  <c r="T56" i="19"/>
  <c r="Q177" i="19"/>
  <c r="O124" i="19"/>
  <c r="M215" i="19"/>
  <c r="Q257" i="19"/>
  <c r="M155" i="19"/>
  <c r="P126" i="19"/>
  <c r="S148" i="19"/>
  <c r="P137" i="19"/>
  <c r="O126" i="19"/>
  <c r="S281" i="19"/>
  <c r="S211" i="19"/>
  <c r="K257" i="19"/>
  <c r="S126" i="19"/>
  <c r="Q126" i="19"/>
  <c r="U35" i="19"/>
  <c r="L166" i="19"/>
  <c r="N211" i="19"/>
  <c r="Q137" i="19"/>
  <c r="M148" i="19"/>
  <c r="S257" i="19"/>
  <c r="P248" i="19"/>
  <c r="O137" i="19"/>
  <c r="M126" i="19"/>
  <c r="S289" i="19"/>
  <c r="K222" i="19"/>
  <c r="L257" i="19"/>
  <c r="K212" i="19"/>
  <c r="N137" i="19"/>
  <c r="L126" i="19"/>
  <c r="M166" i="19"/>
  <c r="O178" i="19"/>
  <c r="Q215" i="19"/>
  <c r="J75" i="19"/>
  <c r="S149" i="19"/>
  <c r="K137" i="19"/>
  <c r="N145" i="19"/>
  <c r="S166" i="19"/>
  <c r="Q289" i="19"/>
  <c r="P300" i="19"/>
  <c r="P201" i="19"/>
  <c r="P155" i="19"/>
  <c r="P211" i="19"/>
  <c r="P255" i="19"/>
  <c r="K139" i="19"/>
  <c r="O239" i="19"/>
  <c r="N290" i="19"/>
  <c r="Q300" i="19"/>
  <c r="M141" i="19"/>
  <c r="N227" i="19"/>
  <c r="M262" i="19"/>
  <c r="Q255" i="19"/>
  <c r="P154" i="19"/>
  <c r="O148" i="19"/>
  <c r="M211" i="19"/>
  <c r="O300" i="19"/>
  <c r="M153" i="19"/>
  <c r="L215" i="19"/>
  <c r="Q148" i="19"/>
  <c r="S255" i="19"/>
  <c r="Q154" i="19"/>
  <c r="M300" i="19"/>
  <c r="S178" i="19"/>
  <c r="S155" i="19"/>
  <c r="L255" i="19"/>
  <c r="M154" i="19"/>
  <c r="O211" i="19"/>
  <c r="K300" i="19"/>
  <c r="K215" i="19"/>
  <c r="Q117" i="19"/>
  <c r="K262" i="19"/>
  <c r="K154" i="19"/>
  <c r="M177" i="19"/>
  <c r="K178" i="19"/>
  <c r="M255" i="19"/>
  <c r="O255" i="19"/>
  <c r="O184" i="19"/>
  <c r="P227" i="19"/>
  <c r="P257" i="19"/>
  <c r="P184" i="19"/>
  <c r="O190" i="19"/>
  <c r="S300" i="19"/>
  <c r="M257" i="19"/>
  <c r="L153" i="19"/>
  <c r="K124" i="19"/>
  <c r="Q166" i="19"/>
  <c r="U20" i="19"/>
  <c r="K193" i="19"/>
  <c r="L131" i="19"/>
  <c r="L227" i="19"/>
  <c r="S201" i="19"/>
  <c r="L169" i="19"/>
  <c r="Q197" i="19"/>
  <c r="L178" i="19"/>
  <c r="Q121" i="19"/>
  <c r="O132" i="18"/>
  <c r="O302" i="18"/>
  <c r="N132" i="18"/>
  <c r="P146" i="18"/>
  <c r="Q135" i="18"/>
  <c r="P282" i="18"/>
  <c r="K167" i="18"/>
  <c r="U79" i="18"/>
  <c r="P153" i="18"/>
  <c r="S188" i="18"/>
  <c r="T72" i="18"/>
  <c r="O260" i="18"/>
  <c r="O153" i="18"/>
  <c r="O184" i="18"/>
  <c r="P234" i="18"/>
  <c r="N153" i="18"/>
  <c r="S264" i="18"/>
  <c r="O280" i="18"/>
  <c r="M192" i="18"/>
  <c r="L248" i="18"/>
  <c r="O188" i="18"/>
  <c r="M119" i="18"/>
  <c r="Q205" i="18"/>
  <c r="M153" i="18"/>
  <c r="Q188" i="18"/>
  <c r="Q264" i="18"/>
  <c r="O146" i="18"/>
  <c r="O264" i="18"/>
  <c r="N167" i="18"/>
  <c r="U19" i="18"/>
  <c r="Q151" i="18"/>
  <c r="K153" i="18"/>
  <c r="K264" i="18"/>
  <c r="S146" i="18"/>
  <c r="P266" i="18"/>
  <c r="P145" i="18"/>
  <c r="O167" i="18"/>
  <c r="P151" i="18"/>
  <c r="O162" i="18"/>
  <c r="K146" i="18"/>
  <c r="S234" i="18"/>
  <c r="K248" i="18"/>
  <c r="O151" i="18"/>
  <c r="N162" i="18"/>
  <c r="P205" i="18"/>
  <c r="M202" i="18"/>
  <c r="Q203" i="18"/>
  <c r="U93" i="18"/>
  <c r="N151" i="18"/>
  <c r="M162" i="18"/>
  <c r="P280" i="18"/>
  <c r="S162" i="18"/>
  <c r="S132" i="18"/>
  <c r="M188" i="18"/>
  <c r="P184" i="18"/>
  <c r="U82" i="18"/>
  <c r="K260" i="18"/>
  <c r="O205" i="18"/>
  <c r="M283" i="18"/>
  <c r="Q162" i="18"/>
  <c r="L283" i="18"/>
  <c r="K234" i="18"/>
  <c r="O283" i="18"/>
  <c r="Q236" i="18"/>
  <c r="O119" i="18"/>
  <c r="S184" i="18"/>
  <c r="N184" i="18"/>
  <c r="P236" i="18"/>
  <c r="P283" i="18"/>
  <c r="L234" i="18"/>
  <c r="L192" i="18"/>
  <c r="N302" i="18"/>
  <c r="S283" i="18"/>
  <c r="M236" i="18"/>
  <c r="Q126" i="18"/>
  <c r="K132" i="18"/>
  <c r="M171" i="18"/>
  <c r="Q187" i="18"/>
  <c r="P222" i="18"/>
  <c r="M230" i="18"/>
  <c r="K171" i="18"/>
  <c r="M213" i="18"/>
  <c r="O234" i="18"/>
  <c r="O308" i="18"/>
  <c r="K207" i="18"/>
  <c r="L184" i="18"/>
  <c r="N280" i="18"/>
  <c r="O192" i="18"/>
  <c r="K283" i="18"/>
  <c r="S280" i="18"/>
  <c r="U63" i="18"/>
  <c r="O126" i="18"/>
  <c r="P132" i="18"/>
  <c r="N171" i="18"/>
  <c r="Q146" i="18"/>
  <c r="N234" i="18"/>
  <c r="S192" i="18"/>
  <c r="Q248" i="18"/>
  <c r="M184" i="18"/>
  <c r="M291" i="18"/>
  <c r="Q236" i="17"/>
  <c r="O279" i="17"/>
  <c r="O163" i="17"/>
  <c r="K215" i="17"/>
  <c r="Q250" i="17"/>
  <c r="O236" i="17"/>
  <c r="N279" i="17"/>
  <c r="K219" i="17"/>
  <c r="K244" i="17"/>
  <c r="Q164" i="17"/>
  <c r="P143" i="17"/>
  <c r="L250" i="17"/>
  <c r="N160" i="17"/>
  <c r="P160" i="17"/>
  <c r="O161" i="17"/>
  <c r="M231" i="17"/>
  <c r="Q160" i="17"/>
  <c r="S161" i="17"/>
  <c r="O198" i="17"/>
  <c r="L231" i="17"/>
  <c r="K186" i="17"/>
  <c r="M250" i="17"/>
  <c r="S160" i="17"/>
  <c r="S244" i="17"/>
  <c r="K164" i="17"/>
  <c r="K250" i="17"/>
  <c r="O160" i="17"/>
  <c r="M160" i="17"/>
  <c r="K231" i="17"/>
  <c r="O166" i="17"/>
  <c r="L234" i="17"/>
  <c r="N157" i="17"/>
  <c r="P186" i="17"/>
  <c r="P161" i="17"/>
  <c r="Q186" i="17"/>
  <c r="T54" i="17"/>
  <c r="K252" i="17"/>
  <c r="U64" i="17"/>
  <c r="P279" i="17"/>
  <c r="Q161" i="17"/>
  <c r="P215" i="17"/>
  <c r="K299" i="17"/>
  <c r="L204" i="17"/>
  <c r="N125" i="17"/>
  <c r="O223" i="17"/>
  <c r="P256" i="17"/>
  <c r="P252" i="17"/>
  <c r="K296" i="17"/>
  <c r="K279" i="17"/>
  <c r="K143" i="17"/>
  <c r="O307" i="17"/>
  <c r="L164" i="17"/>
  <c r="N166" i="17"/>
  <c r="K125" i="17"/>
  <c r="L143" i="17"/>
  <c r="Q307" i="17"/>
  <c r="L240" i="17"/>
  <c r="P166" i="17"/>
  <c r="O234" i="17"/>
  <c r="J82" i="17"/>
  <c r="M143" i="17"/>
  <c r="K166" i="17"/>
  <c r="Q166" i="17"/>
  <c r="S163" i="17"/>
  <c r="P163" i="17"/>
  <c r="O291" i="17"/>
  <c r="M163" i="17"/>
  <c r="M215" i="17"/>
  <c r="L166" i="17"/>
  <c r="L163" i="17"/>
  <c r="N143" i="17"/>
  <c r="N244" i="17"/>
  <c r="S166" i="17"/>
  <c r="Q279" i="17"/>
  <c r="N215" i="17"/>
  <c r="P237" i="16"/>
  <c r="L203" i="16"/>
  <c r="P225" i="16"/>
  <c r="P142" i="16"/>
  <c r="S185" i="16"/>
  <c r="S159" i="16"/>
  <c r="O119" i="16"/>
  <c r="N142" i="16"/>
  <c r="L148" i="16"/>
  <c r="M276" i="16"/>
  <c r="N185" i="16"/>
  <c r="P203" i="16"/>
  <c r="S149" i="16"/>
  <c r="U115" i="16"/>
  <c r="L131" i="16"/>
  <c r="M263" i="16"/>
  <c r="U39" i="16"/>
  <c r="Q149" i="16"/>
  <c r="K159" i="16"/>
  <c r="O203" i="16"/>
  <c r="O146" i="16"/>
  <c r="T115" i="16"/>
  <c r="M148" i="16"/>
  <c r="U84" i="16"/>
  <c r="M149" i="16"/>
  <c r="K131" i="16"/>
  <c r="N237" i="16"/>
  <c r="S131" i="16"/>
  <c r="O159" i="16"/>
  <c r="L149" i="16"/>
  <c r="M159" i="16"/>
  <c r="P149" i="16"/>
  <c r="L136" i="16"/>
  <c r="O149" i="16"/>
  <c r="Q148" i="16"/>
  <c r="M131" i="16"/>
  <c r="P187" i="16"/>
  <c r="O257" i="16"/>
  <c r="N149" i="16"/>
  <c r="N131" i="16"/>
  <c r="N235" i="16"/>
  <c r="K208" i="16"/>
  <c r="P173" i="16"/>
  <c r="N203" i="16"/>
  <c r="O134" i="16"/>
  <c r="U41" i="16"/>
  <c r="P283" i="16"/>
  <c r="L257" i="16"/>
  <c r="N159" i="16"/>
  <c r="S263" i="16"/>
  <c r="M119" i="16"/>
  <c r="K119" i="16"/>
  <c r="N263" i="16"/>
  <c r="U74" i="16"/>
  <c r="Q142" i="16"/>
  <c r="P245" i="16"/>
  <c r="T36" i="16"/>
  <c r="P163" i="16"/>
  <c r="N119" i="16"/>
  <c r="S253" i="16"/>
  <c r="T100" i="16"/>
  <c r="U44" i="16"/>
  <c r="N148" i="16"/>
  <c r="O125" i="16"/>
  <c r="K203" i="16"/>
  <c r="Q235" i="16"/>
  <c r="N298" i="16"/>
  <c r="Q185" i="16"/>
  <c r="O160" i="16"/>
  <c r="Q203" i="16"/>
  <c r="S199" i="16"/>
  <c r="U71" i="16"/>
  <c r="O158" i="16"/>
  <c r="P301" i="16"/>
  <c r="M142" i="16"/>
  <c r="S208" i="16"/>
  <c r="M146" i="16"/>
  <c r="M203" i="16"/>
  <c r="K292" i="16"/>
  <c r="S142" i="16"/>
  <c r="L237" i="16"/>
  <c r="S152" i="16"/>
  <c r="Q201" i="16"/>
  <c r="Q260" i="16"/>
  <c r="O293" i="16"/>
  <c r="S138" i="15"/>
  <c r="Q138" i="15"/>
  <c r="N119" i="15"/>
  <c r="S119" i="15"/>
  <c r="P270" i="15"/>
  <c r="K125" i="15"/>
  <c r="N203" i="15"/>
  <c r="O138" i="15"/>
  <c r="L253" i="15"/>
  <c r="P138" i="15"/>
  <c r="Q208" i="15"/>
  <c r="L125" i="15"/>
  <c r="P119" i="15"/>
  <c r="Q119" i="15"/>
  <c r="M203" i="15"/>
  <c r="L219" i="15"/>
  <c r="K246" i="15"/>
  <c r="P219" i="15"/>
  <c r="S246" i="15"/>
  <c r="M119" i="15"/>
  <c r="U39" i="15"/>
  <c r="S306" i="15"/>
  <c r="M306" i="15"/>
  <c r="S270" i="15"/>
  <c r="O290" i="15"/>
  <c r="Q290" i="15"/>
  <c r="P278" i="15"/>
  <c r="U102" i="15"/>
  <c r="S156" i="15"/>
  <c r="S298" i="15"/>
  <c r="M234" i="15"/>
  <c r="N278" i="15"/>
  <c r="Q215" i="15"/>
  <c r="M270" i="15"/>
  <c r="O281" i="15"/>
  <c r="S234" i="15"/>
  <c r="T107" i="15"/>
  <c r="U71" i="15"/>
  <c r="O297" i="15"/>
  <c r="Q212" i="15"/>
  <c r="P215" i="15"/>
  <c r="K138" i="15"/>
  <c r="N138" i="15"/>
  <c r="S175" i="15"/>
  <c r="M288" i="15"/>
  <c r="L290" i="15"/>
  <c r="U98" i="15"/>
  <c r="K297" i="15"/>
  <c r="N212" i="15"/>
  <c r="M215" i="15"/>
  <c r="M156" i="15"/>
  <c r="N175" i="15"/>
  <c r="K215" i="14"/>
  <c r="P207" i="14"/>
  <c r="K135" i="14"/>
  <c r="N187" i="14"/>
  <c r="Q207" i="14"/>
  <c r="S204" i="14"/>
  <c r="U29" i="14"/>
  <c r="N255" i="14"/>
  <c r="T16" i="14"/>
  <c r="P136" i="14"/>
  <c r="Q269" i="14"/>
  <c r="N252" i="14"/>
  <c r="L255" i="14"/>
  <c r="K136" i="14"/>
  <c r="O192" i="14"/>
  <c r="P240" i="14"/>
  <c r="O223" i="14"/>
  <c r="L209" i="14"/>
  <c r="M204" i="14"/>
  <c r="U18" i="14"/>
  <c r="S215" i="14"/>
  <c r="Q136" i="14"/>
  <c r="K207" i="14"/>
  <c r="M255" i="14"/>
  <c r="N135" i="14"/>
  <c r="S165" i="14"/>
  <c r="P135" i="14"/>
  <c r="Q289" i="14"/>
  <c r="N213" i="14"/>
  <c r="M207" i="14"/>
  <c r="P187" i="14"/>
  <c r="S234" i="14"/>
  <c r="Q215" i="14"/>
  <c r="M152" i="14"/>
  <c r="P215" i="14"/>
  <c r="Q297" i="14"/>
  <c r="S135" i="14"/>
  <c r="S153" i="14"/>
  <c r="N153" i="14"/>
  <c r="O135" i="14"/>
  <c r="O215" i="14"/>
  <c r="O255" i="14"/>
  <c r="O297" i="14"/>
  <c r="N297" i="14"/>
  <c r="M297" i="14"/>
  <c r="P268" i="14"/>
  <c r="M153" i="14"/>
  <c r="N215" i="14"/>
  <c r="M135" i="14"/>
  <c r="M215" i="14"/>
  <c r="N207" i="14"/>
  <c r="K137" i="14"/>
  <c r="L135" i="14"/>
  <c r="O275" i="14"/>
  <c r="M243" i="14"/>
  <c r="S136" i="14"/>
  <c r="M192" i="14"/>
  <c r="O207" i="14"/>
  <c r="P255" i="14"/>
  <c r="P142" i="13"/>
  <c r="N145" i="13"/>
  <c r="N139" i="13"/>
  <c r="Q218" i="13"/>
  <c r="O300" i="13"/>
  <c r="L145" i="13"/>
  <c r="L139" i="13"/>
  <c r="K145" i="13"/>
  <c r="P124" i="13"/>
  <c r="K139" i="13"/>
  <c r="N218" i="13"/>
  <c r="N285" i="13"/>
  <c r="O190" i="13"/>
  <c r="K226" i="13"/>
  <c r="M145" i="13"/>
  <c r="Q214" i="13"/>
  <c r="M214" i="13"/>
  <c r="P196" i="13"/>
  <c r="L133" i="13"/>
  <c r="K214" i="13"/>
  <c r="K221" i="13"/>
  <c r="P214" i="13"/>
  <c r="L132" i="13"/>
  <c r="P237" i="13"/>
  <c r="S190" i="13"/>
  <c r="Q308" i="13"/>
  <c r="M218" i="13"/>
  <c r="S226" i="13"/>
  <c r="N214" i="13"/>
  <c r="S132" i="13"/>
  <c r="O237" i="13"/>
  <c r="Q190" i="13"/>
  <c r="J22" i="13"/>
  <c r="O214" i="13"/>
  <c r="Q237" i="13"/>
  <c r="M190" i="13"/>
  <c r="K245" i="13"/>
  <c r="P269" i="13"/>
  <c r="S121" i="13"/>
  <c r="L281" i="13"/>
  <c r="M150" i="13"/>
  <c r="S237" i="13"/>
  <c r="P192" i="13"/>
  <c r="M152" i="13"/>
  <c r="Q192" i="13"/>
  <c r="L192" i="13"/>
  <c r="S192" i="13"/>
  <c r="Q150" i="13"/>
  <c r="K237" i="13"/>
  <c r="O192" i="13"/>
  <c r="S218" i="13"/>
  <c r="T51" i="13"/>
  <c r="P247" i="13"/>
  <c r="O143" i="13"/>
  <c r="T23" i="13"/>
  <c r="P191" i="13"/>
  <c r="L246" i="13"/>
  <c r="S145" i="13"/>
  <c r="M143" i="13"/>
  <c r="P131" i="13"/>
  <c r="L143" i="13"/>
  <c r="Q191" i="13"/>
  <c r="K190" i="13"/>
  <c r="Q145" i="13"/>
  <c r="K143" i="13"/>
  <c r="O131" i="13"/>
  <c r="P145" i="13"/>
  <c r="P139" i="13"/>
  <c r="J66" i="13"/>
  <c r="R66" i="13" s="1"/>
  <c r="Q142" i="13"/>
  <c r="O139" i="13"/>
  <c r="N269" i="4"/>
  <c r="L266" i="4"/>
  <c r="N266" i="4"/>
  <c r="M266" i="4"/>
  <c r="P266" i="4"/>
  <c r="O266" i="4"/>
  <c r="M231" i="19"/>
  <c r="U49" i="19"/>
  <c r="N149" i="19"/>
  <c r="N169" i="19"/>
  <c r="L182" i="19"/>
  <c r="Q171" i="19"/>
  <c r="L309" i="19"/>
  <c r="S305" i="19"/>
  <c r="L262" i="19"/>
  <c r="L149" i="19"/>
  <c r="Q165" i="19"/>
  <c r="P219" i="19"/>
  <c r="S170" i="19"/>
  <c r="U77" i="19"/>
  <c r="T65" i="19"/>
  <c r="L243" i="19"/>
  <c r="Q143" i="19"/>
  <c r="P165" i="19"/>
  <c r="O219" i="19"/>
  <c r="N219" i="19"/>
  <c r="S227" i="19"/>
  <c r="K182" i="19"/>
  <c r="N201" i="19"/>
  <c r="Q219" i="19"/>
  <c r="O165" i="19"/>
  <c r="N165" i="19"/>
  <c r="M219" i="19"/>
  <c r="K227" i="19"/>
  <c r="O180" i="19"/>
  <c r="S182" i="19"/>
  <c r="J59" i="19"/>
  <c r="R59" i="19" s="1"/>
  <c r="T27" i="19"/>
  <c r="Q201" i="19"/>
  <c r="M165" i="19"/>
  <c r="L219" i="19"/>
  <c r="Q227" i="19"/>
  <c r="M182" i="19"/>
  <c r="U59" i="19"/>
  <c r="U21" i="19"/>
  <c r="K219" i="19"/>
  <c r="N182" i="19"/>
  <c r="S171" i="19"/>
  <c r="L165" i="19"/>
  <c r="O294" i="19"/>
  <c r="O182" i="19"/>
  <c r="S165" i="19"/>
  <c r="S294" i="19"/>
  <c r="P182" i="19"/>
  <c r="K165" i="19"/>
  <c r="Q170" i="19"/>
  <c r="M294" i="19"/>
  <c r="S197" i="19"/>
  <c r="L176" i="19"/>
  <c r="S245" i="19"/>
  <c r="M256" i="19"/>
  <c r="K201" i="19"/>
  <c r="L294" i="19"/>
  <c r="O170" i="19"/>
  <c r="Q231" i="19"/>
  <c r="N197" i="19"/>
  <c r="Q182" i="19"/>
  <c r="N294" i="19"/>
  <c r="S172" i="19"/>
  <c r="U115" i="19"/>
  <c r="Q294" i="19"/>
  <c r="U112" i="19"/>
  <c r="P294" i="19"/>
  <c r="U84" i="19"/>
  <c r="P145" i="19"/>
  <c r="M145" i="19"/>
  <c r="K231" i="19"/>
  <c r="M170" i="19"/>
  <c r="J65" i="19"/>
  <c r="M139" i="19"/>
  <c r="S122" i="19"/>
  <c r="Q185" i="19"/>
  <c r="N256" i="19"/>
  <c r="P242" i="19"/>
  <c r="N170" i="19"/>
  <c r="O227" i="19"/>
  <c r="K150" i="18"/>
  <c r="N174" i="18"/>
  <c r="L150" i="18"/>
  <c r="S211" i="18"/>
  <c r="M292" i="18"/>
  <c r="O273" i="18"/>
  <c r="P193" i="18"/>
  <c r="M254" i="18"/>
  <c r="P254" i="18"/>
  <c r="M150" i="18"/>
  <c r="P150" i="18"/>
  <c r="J94" i="18"/>
  <c r="Q184" i="18"/>
  <c r="S150" i="18"/>
  <c r="S158" i="18"/>
  <c r="K158" i="18"/>
  <c r="P158" i="18"/>
  <c r="M286" i="18"/>
  <c r="S174" i="18"/>
  <c r="Q150" i="18"/>
  <c r="U52" i="18"/>
  <c r="O155" i="18"/>
  <c r="Q144" i="18"/>
  <c r="N225" i="18"/>
  <c r="P273" i="18"/>
  <c r="N273" i="18"/>
  <c r="U61" i="18"/>
  <c r="O157" i="18"/>
  <c r="M225" i="18"/>
  <c r="Q212" i="18"/>
  <c r="M260" i="18"/>
  <c r="O212" i="18"/>
  <c r="U65" i="18"/>
  <c r="O150" i="18"/>
  <c r="Q174" i="18"/>
  <c r="N287" i="18"/>
  <c r="U78" i="18"/>
  <c r="N274" i="18"/>
  <c r="K287" i="18"/>
  <c r="U107" i="18"/>
  <c r="K174" i="18"/>
  <c r="Q179" i="18"/>
  <c r="Q211" i="18"/>
  <c r="J70" i="18"/>
  <c r="N70" i="18" s="1"/>
  <c r="S164" i="18"/>
  <c r="S143" i="18"/>
  <c r="O309" i="18"/>
  <c r="M273" i="18"/>
  <c r="P143" i="18"/>
  <c r="L309" i="18"/>
  <c r="S193" i="18"/>
  <c r="M193" i="18"/>
  <c r="M164" i="18"/>
  <c r="L193" i="18"/>
  <c r="L212" i="18"/>
  <c r="S309" i="18"/>
  <c r="P164" i="18"/>
  <c r="N143" i="18"/>
  <c r="K309" i="18"/>
  <c r="Q206" i="18"/>
  <c r="M215" i="18"/>
  <c r="S295" i="18"/>
  <c r="M118" i="18"/>
  <c r="J42" i="18"/>
  <c r="Q256" i="18"/>
  <c r="L174" i="18"/>
  <c r="N193" i="18"/>
  <c r="Q193" i="18"/>
  <c r="T62" i="17"/>
  <c r="S157" i="17"/>
  <c r="N180" i="17"/>
  <c r="Q145" i="17"/>
  <c r="N302" i="17"/>
  <c r="N282" i="17"/>
  <c r="Q176" i="17"/>
  <c r="S136" i="17"/>
  <c r="K173" i="17"/>
  <c r="N295" i="17"/>
  <c r="S231" i="17"/>
  <c r="N186" i="17"/>
  <c r="O235" i="17"/>
  <c r="M296" i="17"/>
  <c r="J37" i="17"/>
  <c r="R37" i="17" s="1"/>
  <c r="U37" i="17"/>
  <c r="Q205" i="17"/>
  <c r="S180" i="17"/>
  <c r="U32" i="17"/>
  <c r="O136" i="17"/>
  <c r="L136" i="17"/>
  <c r="L176" i="17"/>
  <c r="M176" i="17"/>
  <c r="K156" i="17"/>
  <c r="O157" i="17"/>
  <c r="P196" i="17"/>
  <c r="K224" i="17"/>
  <c r="T32" i="17"/>
  <c r="T71" i="17"/>
  <c r="T37" i="17"/>
  <c r="O176" i="17"/>
  <c r="S223" i="17"/>
  <c r="M277" i="17"/>
  <c r="O145" i="17"/>
  <c r="P120" i="17"/>
  <c r="S186" i="17"/>
  <c r="S273" i="17"/>
  <c r="P298" i="17"/>
  <c r="Q235" i="17"/>
  <c r="M273" i="17"/>
  <c r="Q255" i="17"/>
  <c r="K288" i="17"/>
  <c r="S177" i="17"/>
  <c r="K273" i="17"/>
  <c r="U71" i="17"/>
  <c r="M156" i="17"/>
  <c r="T89" i="17"/>
  <c r="P216" i="17"/>
  <c r="U110" i="17"/>
  <c r="K199" i="17"/>
  <c r="L180" i="17"/>
  <c r="K216" i="17"/>
  <c r="L156" i="17"/>
  <c r="L205" i="17"/>
  <c r="P176" i="17"/>
  <c r="M180" i="17"/>
  <c r="N307" i="17"/>
  <c r="S235" i="17"/>
  <c r="N156" i="17"/>
  <c r="N254" i="17"/>
  <c r="O156" i="17"/>
  <c r="O171" i="17"/>
  <c r="P156" i="17"/>
  <c r="P236" i="17"/>
  <c r="O186" i="17"/>
  <c r="T55" i="17"/>
  <c r="K307" i="17"/>
  <c r="U18" i="17"/>
  <c r="K214" i="17"/>
  <c r="M299" i="17"/>
  <c r="P152" i="17"/>
  <c r="T52" i="17"/>
  <c r="S302" i="17"/>
  <c r="S162" i="16"/>
  <c r="P249" i="16"/>
  <c r="S155" i="16"/>
  <c r="Q245" i="16"/>
  <c r="L134" i="16"/>
  <c r="S146" i="16"/>
  <c r="S161" i="16"/>
  <c r="Q189" i="16"/>
  <c r="U112" i="16"/>
  <c r="S150" i="16"/>
  <c r="O218" i="16"/>
  <c r="Q129" i="16"/>
  <c r="Q150" i="16"/>
  <c r="P253" i="16"/>
  <c r="O129" i="16"/>
  <c r="P150" i="16"/>
  <c r="Q119" i="16"/>
  <c r="P148" i="16"/>
  <c r="O253" i="16"/>
  <c r="K237" i="16"/>
  <c r="M185" i="16"/>
  <c r="T44" i="16"/>
  <c r="K289" i="16"/>
  <c r="S264" i="16"/>
  <c r="N129" i="16"/>
  <c r="L150" i="16"/>
  <c r="S148" i="16"/>
  <c r="L253" i="16"/>
  <c r="S249" i="16"/>
  <c r="Q286" i="16"/>
  <c r="S129" i="16"/>
  <c r="N150" i="16"/>
  <c r="N253" i="16"/>
  <c r="P129" i="16"/>
  <c r="M150" i="16"/>
  <c r="M253" i="16"/>
  <c r="P136" i="16"/>
  <c r="M129" i="16"/>
  <c r="K150" i="16"/>
  <c r="M152" i="16"/>
  <c r="L185" i="16"/>
  <c r="Q264" i="16"/>
  <c r="K185" i="16"/>
  <c r="P286" i="16"/>
  <c r="M298" i="16"/>
  <c r="O157" i="16"/>
  <c r="P264" i="16"/>
  <c r="T19" i="16"/>
  <c r="N157" i="16"/>
  <c r="M264" i="16"/>
  <c r="O189" i="16"/>
  <c r="Q155" i="16"/>
  <c r="L264" i="16"/>
  <c r="P189" i="16"/>
  <c r="Q211" i="16"/>
  <c r="M157" i="16"/>
  <c r="O155" i="16"/>
  <c r="N162" i="16"/>
  <c r="U66" i="16"/>
  <c r="Q233" i="16"/>
  <c r="L230" i="16"/>
  <c r="O249" i="16"/>
  <c r="U73" i="16"/>
  <c r="L157" i="16"/>
  <c r="M189" i="16"/>
  <c r="L205" i="16"/>
  <c r="M155" i="16"/>
  <c r="L155" i="16"/>
  <c r="K251" i="16"/>
  <c r="L218" i="16"/>
  <c r="M245" i="16"/>
  <c r="S276" i="16"/>
  <c r="S182" i="16"/>
  <c r="P185" i="16"/>
  <c r="M134" i="16"/>
  <c r="Q237" i="16"/>
  <c r="N155" i="16"/>
  <c r="K249" i="16"/>
  <c r="L245" i="16"/>
  <c r="M163" i="16"/>
  <c r="K245" i="16"/>
  <c r="P276" i="16"/>
  <c r="N189" i="16"/>
  <c r="L175" i="16"/>
  <c r="U29" i="16"/>
  <c r="K157" i="16"/>
  <c r="P155" i="16"/>
  <c r="O276" i="16"/>
  <c r="O148" i="16"/>
  <c r="S245" i="16"/>
  <c r="S175" i="16"/>
  <c r="K146" i="16"/>
  <c r="Q124" i="15"/>
  <c r="K205" i="15"/>
  <c r="L182" i="15"/>
  <c r="N199" i="15"/>
  <c r="S200" i="15"/>
  <c r="S257" i="15"/>
  <c r="M182" i="15"/>
  <c r="S182" i="15"/>
  <c r="P257" i="15"/>
  <c r="M128" i="15"/>
  <c r="U49" i="15"/>
  <c r="Q139" i="15"/>
  <c r="N155" i="15"/>
  <c r="O128" i="15"/>
  <c r="M257" i="15"/>
  <c r="Q182" i="15"/>
  <c r="S203" i="15"/>
  <c r="Q257" i="15"/>
  <c r="O257" i="15"/>
  <c r="O205" i="15"/>
  <c r="Q137" i="15"/>
  <c r="N257" i="15"/>
  <c r="Q155" i="15"/>
  <c r="Q128" i="15"/>
  <c r="L257" i="15"/>
  <c r="L251" i="15"/>
  <c r="S291" i="15"/>
  <c r="K281" i="15"/>
  <c r="P128" i="15"/>
  <c r="S143" i="15"/>
  <c r="S129" i="15"/>
  <c r="S128" i="15"/>
  <c r="S293" i="15"/>
  <c r="P143" i="15"/>
  <c r="P129" i="15"/>
  <c r="S162" i="15"/>
  <c r="O267" i="15"/>
  <c r="S169" i="15"/>
  <c r="N152" i="15"/>
  <c r="L208" i="15"/>
  <c r="P253" i="15"/>
  <c r="Q293" i="15"/>
  <c r="O176" i="15"/>
  <c r="S281" i="15"/>
  <c r="K291" i="15"/>
  <c r="P205" i="15"/>
  <c r="Q143" i="15"/>
  <c r="K128" i="15"/>
  <c r="M143" i="15"/>
  <c r="P293" i="15"/>
  <c r="Q281" i="15"/>
  <c r="L143" i="15"/>
  <c r="O293" i="15"/>
  <c r="L291" i="15"/>
  <c r="K143" i="15"/>
  <c r="N293" i="15"/>
  <c r="L199" i="15"/>
  <c r="M291" i="15"/>
  <c r="N129" i="15"/>
  <c r="P176" i="15"/>
  <c r="M205" i="15"/>
  <c r="U87" i="15"/>
  <c r="M176" i="15"/>
  <c r="K182" i="15"/>
  <c r="K129" i="15"/>
  <c r="M161" i="15"/>
  <c r="Q255" i="15"/>
  <c r="O199" i="15"/>
  <c r="N245" i="15"/>
  <c r="N181" i="15"/>
  <c r="M199" i="15"/>
  <c r="P199" i="15"/>
  <c r="O120" i="15"/>
  <c r="Q205" i="15"/>
  <c r="S275" i="15"/>
  <c r="Q176" i="15"/>
  <c r="M129" i="15"/>
  <c r="M281" i="15"/>
  <c r="M155" i="15"/>
  <c r="O144" i="15"/>
  <c r="O299" i="15"/>
  <c r="P212" i="15"/>
  <c r="Q270" i="15"/>
  <c r="O208" i="15"/>
  <c r="L205" i="15"/>
  <c r="Q129" i="15"/>
  <c r="Q144" i="15"/>
  <c r="M299" i="15"/>
  <c r="O212" i="15"/>
  <c r="S228" i="15"/>
  <c r="M300" i="15"/>
  <c r="N288" i="15"/>
  <c r="S154" i="14"/>
  <c r="O122" i="14"/>
  <c r="K154" i="14"/>
  <c r="N122" i="14"/>
  <c r="P147" i="14"/>
  <c r="S149" i="14"/>
  <c r="L122" i="14"/>
  <c r="S147" i="14"/>
  <c r="K272" i="14"/>
  <c r="Q285" i="14"/>
  <c r="M197" i="14"/>
  <c r="P174" i="14"/>
  <c r="Q252" i="14"/>
  <c r="U25" i="14"/>
  <c r="L298" i="14"/>
  <c r="T75" i="14"/>
  <c r="O197" i="14"/>
  <c r="Q183" i="14"/>
  <c r="T25" i="14"/>
  <c r="T48" i="14"/>
  <c r="L149" i="14"/>
  <c r="K183" i="14"/>
  <c r="Q181" i="14"/>
  <c r="N116" i="14"/>
  <c r="L225" i="14"/>
  <c r="L181" i="14"/>
  <c r="P197" i="14"/>
  <c r="S155" i="14"/>
  <c r="K149" i="14"/>
  <c r="S183" i="14"/>
  <c r="S225" i="14"/>
  <c r="S269" i="14"/>
  <c r="N312" i="14"/>
  <c r="N140" i="14"/>
  <c r="Q140" i="14"/>
  <c r="N149" i="14"/>
  <c r="M228" i="14"/>
  <c r="S302" i="14"/>
  <c r="O140" i="14"/>
  <c r="L228" i="14"/>
  <c r="M184" i="14"/>
  <c r="N249" i="14"/>
  <c r="O246" i="14"/>
  <c r="Q120" i="14"/>
  <c r="K174" i="14"/>
  <c r="K228" i="14"/>
  <c r="L140" i="14"/>
  <c r="Q228" i="14"/>
  <c r="N197" i="14"/>
  <c r="U114" i="14"/>
  <c r="M128" i="14"/>
  <c r="Q145" i="14"/>
  <c r="M174" i="14"/>
  <c r="P145" i="14"/>
  <c r="P228" i="14"/>
  <c r="Q128" i="14"/>
  <c r="L128" i="14"/>
  <c r="O145" i="14"/>
  <c r="M149" i="14"/>
  <c r="N120" i="14"/>
  <c r="O183" i="14"/>
  <c r="L302" i="14"/>
  <c r="O128" i="14"/>
  <c r="L174" i="14"/>
  <c r="P120" i="14"/>
  <c r="Q174" i="14"/>
  <c r="L197" i="14"/>
  <c r="S184" i="14"/>
  <c r="U115" i="14"/>
  <c r="N147" i="14"/>
  <c r="Q272" i="14"/>
  <c r="U73" i="14"/>
  <c r="S122" i="14"/>
  <c r="S190" i="14"/>
  <c r="N269" i="14"/>
  <c r="N239" i="14"/>
  <c r="N246" i="14"/>
  <c r="N145" i="14"/>
  <c r="Q122" i="14"/>
  <c r="T37" i="14"/>
  <c r="L147" i="14"/>
  <c r="D16" i="14"/>
  <c r="L265" i="13"/>
  <c r="P158" i="13"/>
  <c r="K255" i="13"/>
  <c r="K166" i="13"/>
  <c r="N260" i="13"/>
  <c r="S309" i="13"/>
  <c r="L285" i="13"/>
  <c r="L309" i="13"/>
  <c r="L260" i="13"/>
  <c r="K260" i="13"/>
  <c r="K283" i="13"/>
  <c r="P260" i="13"/>
  <c r="Q139" i="13"/>
  <c r="K238" i="13"/>
  <c r="M289" i="13"/>
  <c r="N220" i="13"/>
  <c r="L124" i="13"/>
  <c r="M245" i="13"/>
  <c r="M226" i="13"/>
  <c r="Q234" i="13"/>
  <c r="P206" i="13"/>
  <c r="Q291" i="13"/>
  <c r="M291" i="13"/>
  <c r="S206" i="13"/>
  <c r="L280" i="13"/>
  <c r="M206" i="13"/>
  <c r="D22" i="13"/>
  <c r="T42" i="13"/>
  <c r="M280" i="13"/>
  <c r="K136" i="13"/>
  <c r="T71" i="13"/>
  <c r="N224" i="13"/>
  <c r="O191" i="13"/>
  <c r="T53" i="13"/>
  <c r="L224" i="13"/>
  <c r="T30" i="13"/>
  <c r="S308" i="13"/>
  <c r="N168" i="13"/>
  <c r="N254" i="13"/>
  <c r="P255" i="13"/>
  <c r="M265" i="13"/>
  <c r="N308" i="13"/>
  <c r="Q297" i="4"/>
  <c r="P301" i="4"/>
  <c r="S269" i="4"/>
  <c r="S204" i="18"/>
  <c r="K254" i="18"/>
  <c r="U22" i="18"/>
  <c r="U29" i="18"/>
  <c r="N188" i="18"/>
  <c r="Q182" i="18"/>
  <c r="K280" i="18"/>
  <c r="J96" i="18"/>
  <c r="Q185" i="18"/>
  <c r="U44" i="18"/>
  <c r="O243" i="18"/>
  <c r="K192" i="18"/>
  <c r="K117" i="18"/>
  <c r="U55" i="18"/>
  <c r="T77" i="18"/>
  <c r="Q163" i="18"/>
  <c r="O195" i="18"/>
  <c r="M243" i="18"/>
  <c r="K119" i="18"/>
  <c r="P182" i="18"/>
  <c r="O213" i="18"/>
  <c r="S172" i="18"/>
  <c r="Q214" i="18"/>
  <c r="J82" i="18"/>
  <c r="O163" i="18"/>
  <c r="S195" i="18"/>
  <c r="K166" i="18"/>
  <c r="L185" i="18"/>
  <c r="P264" i="18"/>
  <c r="N283" i="18"/>
  <c r="M117" i="18"/>
  <c r="O235" i="18"/>
  <c r="P167" i="18"/>
  <c r="L302" i="18"/>
  <c r="N264" i="18"/>
  <c r="M195" i="18"/>
  <c r="J62" i="18"/>
  <c r="L62" i="18" s="1"/>
  <c r="L182" i="18"/>
  <c r="K195" i="18"/>
  <c r="O117" i="18"/>
  <c r="M264" i="18"/>
  <c r="O254" i="18"/>
  <c r="J78" i="18"/>
  <c r="O129" i="18"/>
  <c r="M185" i="18"/>
  <c r="L264" i="18"/>
  <c r="O304" i="18"/>
  <c r="U21" i="18"/>
  <c r="O182" i="18"/>
  <c r="P195" i="18"/>
  <c r="Q302" i="18"/>
  <c r="S214" i="18"/>
  <c r="T83" i="18"/>
  <c r="S254" i="18"/>
  <c r="L195" i="18"/>
  <c r="Q195" i="18"/>
  <c r="U46" i="18"/>
  <c r="M129" i="18"/>
  <c r="J49" i="18"/>
  <c r="S205" i="18"/>
  <c r="N172" i="18"/>
  <c r="Q171" i="18"/>
  <c r="N245" i="18"/>
  <c r="T28" i="18"/>
  <c r="J26" i="18"/>
  <c r="O311" i="18"/>
  <c r="N182" i="18"/>
  <c r="T55" i="18"/>
  <c r="S137" i="18"/>
  <c r="O293" i="18"/>
  <c r="K213" i="18"/>
  <c r="O282" i="18"/>
  <c r="S207" i="18"/>
  <c r="U26" i="18"/>
  <c r="Q311" i="18"/>
  <c r="P185" i="18"/>
  <c r="L254" i="18"/>
  <c r="U83" i="18"/>
  <c r="M169" i="18"/>
  <c r="N185" i="18"/>
  <c r="P199" i="18"/>
  <c r="M295" i="18"/>
  <c r="M293" i="18"/>
  <c r="Q117" i="18"/>
  <c r="U18" i="18"/>
  <c r="Q254" i="18"/>
  <c r="U48" i="18"/>
  <c r="K205" i="18"/>
  <c r="U76" i="18"/>
  <c r="L188" i="18"/>
  <c r="L204" i="18"/>
  <c r="O185" i="18"/>
  <c r="L166" i="18"/>
  <c r="K293" i="18"/>
  <c r="U45" i="18"/>
  <c r="J48" i="18"/>
  <c r="M226" i="18"/>
  <c r="N293" i="18"/>
  <c r="U101" i="18"/>
  <c r="O142" i="18"/>
  <c r="P124" i="18"/>
  <c r="L137" i="18"/>
  <c r="P293" i="18"/>
  <c r="M205" i="18"/>
  <c r="Q282" i="18"/>
  <c r="S213" i="18"/>
  <c r="Q207" i="18"/>
  <c r="L120" i="18"/>
  <c r="S185" i="18"/>
  <c r="S293" i="18"/>
  <c r="J83" i="18"/>
  <c r="T68" i="17"/>
  <c r="M136" i="17"/>
  <c r="P222" i="17"/>
  <c r="S277" i="17"/>
  <c r="O252" i="17"/>
  <c r="Q172" i="17"/>
  <c r="O242" i="17"/>
  <c r="Q242" i="17"/>
  <c r="U115" i="17"/>
  <c r="P121" i="17"/>
  <c r="O222" i="17"/>
  <c r="U89" i="17"/>
  <c r="U99" i="17"/>
  <c r="L242" i="17"/>
  <c r="P130" i="17"/>
  <c r="M222" i="17"/>
  <c r="K213" i="17"/>
  <c r="P266" i="17"/>
  <c r="L244" i="17"/>
  <c r="S242" i="17"/>
  <c r="P213" i="17"/>
  <c r="S138" i="17"/>
  <c r="S213" i="17"/>
  <c r="L213" i="17"/>
  <c r="K137" i="17"/>
  <c r="Q140" i="17"/>
  <c r="S170" i="17"/>
  <c r="N140" i="17"/>
  <c r="Q123" i="17"/>
  <c r="O137" i="17"/>
  <c r="M140" i="17"/>
  <c r="Q121" i="17"/>
  <c r="S250" i="17"/>
  <c r="N181" i="17"/>
  <c r="N213" i="17"/>
  <c r="Q285" i="17"/>
  <c r="Q213" i="17"/>
  <c r="K242" i="17"/>
  <c r="Q137" i="17"/>
  <c r="Q131" i="17"/>
  <c r="J87" i="17"/>
  <c r="N87" i="17" s="1"/>
  <c r="P137" i="17"/>
  <c r="P140" i="17"/>
  <c r="K181" i="17"/>
  <c r="O256" i="17"/>
  <c r="K234" i="17"/>
  <c r="O205" i="17"/>
  <c r="N266" i="17"/>
  <c r="P285" i="17"/>
  <c r="J71" i="17"/>
  <c r="M210" i="17"/>
  <c r="M137" i="17"/>
  <c r="S131" i="17"/>
  <c r="S137" i="17"/>
  <c r="L146" i="17"/>
  <c r="K124" i="17"/>
  <c r="P223" i="17"/>
  <c r="M207" i="17"/>
  <c r="L200" i="17"/>
  <c r="M234" i="17"/>
  <c r="M282" i="17"/>
  <c r="L256" i="17"/>
  <c r="N137" i="17"/>
  <c r="S140" i="17"/>
  <c r="O140" i="17"/>
  <c r="L131" i="17"/>
  <c r="O213" i="17"/>
  <c r="N200" i="17"/>
  <c r="J79" i="17"/>
  <c r="M173" i="17"/>
  <c r="Q173" i="17"/>
  <c r="M223" i="17"/>
  <c r="O173" i="17"/>
  <c r="O266" i="17"/>
  <c r="N234" i="17"/>
  <c r="K232" i="17"/>
  <c r="O310" i="17"/>
  <c r="P242" i="17"/>
  <c r="L140" i="17"/>
  <c r="T49" i="17"/>
  <c r="P131" i="17"/>
  <c r="S126" i="17"/>
  <c r="S176" i="17"/>
  <c r="N236" i="17"/>
  <c r="Q143" i="17"/>
  <c r="N205" i="17"/>
  <c r="Q252" i="17"/>
  <c r="L229" i="17"/>
  <c r="P282" i="17"/>
  <c r="Q217" i="17"/>
  <c r="K282" i="17"/>
  <c r="U55" i="17"/>
  <c r="P136" i="17"/>
  <c r="Q126" i="17"/>
  <c r="N176" i="17"/>
  <c r="M236" i="17"/>
  <c r="Q244" i="17"/>
  <c r="S252" i="17"/>
  <c r="Q124" i="17"/>
  <c r="M131" i="17"/>
  <c r="T25" i="17"/>
  <c r="N136" i="17"/>
  <c r="M225" i="17"/>
  <c r="K236" i="17"/>
  <c r="P244" i="17"/>
  <c r="L124" i="17"/>
  <c r="Q259" i="17"/>
  <c r="U94" i="17"/>
  <c r="M172" i="17"/>
  <c r="U35" i="17"/>
  <c r="M213" i="17"/>
  <c r="O229" i="17"/>
  <c r="L225" i="17"/>
  <c r="T22" i="17"/>
  <c r="J94" i="17"/>
  <c r="M218" i="17"/>
  <c r="K218" i="17"/>
  <c r="O207" i="17"/>
  <c r="K207" i="17"/>
  <c r="S207" i="17"/>
  <c r="O260" i="17"/>
  <c r="M200" i="17"/>
  <c r="U25" i="17"/>
  <c r="Q281" i="17"/>
  <c r="J25" i="17"/>
  <c r="Q136" i="17"/>
  <c r="M281" i="17"/>
  <c r="M244" i="17"/>
  <c r="P207" i="17"/>
  <c r="P259" i="17"/>
  <c r="N131" i="17"/>
  <c r="J74" i="17"/>
  <c r="N218" i="17"/>
  <c r="L162" i="16"/>
  <c r="Q143" i="16"/>
  <c r="S285" i="16"/>
  <c r="M268" i="16"/>
  <c r="Q274" i="16"/>
  <c r="Q215" i="16"/>
  <c r="N126" i="16"/>
  <c r="S274" i="16"/>
  <c r="N268" i="16"/>
  <c r="O274" i="16"/>
  <c r="L268" i="16"/>
  <c r="P274" i="16"/>
  <c r="K268" i="16"/>
  <c r="K274" i="16"/>
  <c r="T32" i="16"/>
  <c r="J73" i="16"/>
  <c r="T24" i="16"/>
  <c r="S202" i="16"/>
  <c r="S268" i="16"/>
  <c r="L274" i="16"/>
  <c r="Q178" i="16"/>
  <c r="U45" i="16"/>
  <c r="P311" i="16"/>
  <c r="O268" i="16"/>
  <c r="J33" i="16"/>
  <c r="L225" i="16"/>
  <c r="L158" i="16"/>
  <c r="U24" i="16"/>
  <c r="Q153" i="16"/>
  <c r="K152" i="16"/>
  <c r="T89" i="16"/>
  <c r="U17" i="16"/>
  <c r="S153" i="16"/>
  <c r="O200" i="16"/>
  <c r="S158" i="16"/>
  <c r="T75" i="16"/>
  <c r="P207" i="16"/>
  <c r="P158" i="16"/>
  <c r="O153" i="16"/>
  <c r="K190" i="16"/>
  <c r="M274" i="16"/>
  <c r="Q158" i="16"/>
  <c r="M153" i="16"/>
  <c r="M237" i="16"/>
  <c r="M243" i="16"/>
  <c r="J44" i="16"/>
  <c r="P260" i="16"/>
  <c r="Q151" i="16"/>
  <c r="N153" i="16"/>
  <c r="T70" i="16"/>
  <c r="L153" i="16"/>
  <c r="K153" i="16"/>
  <c r="N152" i="16"/>
  <c r="L303" i="16"/>
  <c r="S260" i="16"/>
  <c r="L143" i="16"/>
  <c r="Q127" i="16"/>
  <c r="L127" i="16"/>
  <c r="O190" i="16"/>
  <c r="J87" i="16"/>
  <c r="K298" i="16"/>
  <c r="S212" i="16"/>
  <c r="M262" i="15"/>
  <c r="U35" i="15"/>
  <c r="T30" i="15"/>
  <c r="J51" i="15"/>
  <c r="K272" i="15"/>
  <c r="U83" i="15"/>
  <c r="N235" i="15"/>
  <c r="L152" i="15"/>
  <c r="L306" i="15"/>
  <c r="N242" i="15"/>
  <c r="N193" i="15"/>
  <c r="M267" i="15"/>
  <c r="T100" i="15"/>
  <c r="O215" i="15"/>
  <c r="K162" i="15"/>
  <c r="L267" i="15"/>
  <c r="Q203" i="15"/>
  <c r="K276" i="15"/>
  <c r="P208" i="15"/>
  <c r="L278" i="15"/>
  <c r="T31" i="15"/>
  <c r="L184" i="15"/>
  <c r="K249" i="15"/>
  <c r="Q267" i="15"/>
  <c r="S208" i="15"/>
  <c r="O276" i="15"/>
  <c r="S239" i="15"/>
  <c r="K239" i="15"/>
  <c r="M193" i="15"/>
  <c r="K208" i="15"/>
  <c r="S278" i="15"/>
  <c r="L193" i="15"/>
  <c r="S267" i="15"/>
  <c r="J72" i="15"/>
  <c r="Q286" i="15"/>
  <c r="N184" i="15"/>
  <c r="N262" i="15"/>
  <c r="Q242" i="15"/>
  <c r="K227" i="15"/>
  <c r="M183" i="15"/>
  <c r="S227" i="15"/>
  <c r="O167" i="15"/>
  <c r="S167" i="15"/>
  <c r="Q276" i="15"/>
  <c r="L183" i="15"/>
  <c r="T94" i="15"/>
  <c r="P239" i="15"/>
  <c r="T76" i="15"/>
  <c r="S288" i="15"/>
  <c r="P226" i="15"/>
  <c r="L247" i="15"/>
  <c r="P295" i="15"/>
  <c r="M295" i="15"/>
  <c r="Q283" i="15"/>
  <c r="M125" i="15"/>
  <c r="N283" i="15"/>
  <c r="M138" i="15"/>
  <c r="K262" i="15"/>
  <c r="S242" i="15"/>
  <c r="Q262" i="15"/>
  <c r="N299" i="15"/>
  <c r="Q149" i="15"/>
  <c r="K176" i="15"/>
  <c r="O288" i="15"/>
  <c r="M249" i="15"/>
  <c r="J30" i="15"/>
  <c r="R30" i="15" s="1"/>
  <c r="T39" i="15"/>
  <c r="L299" i="15"/>
  <c r="O286" i="15"/>
  <c r="P156" i="15"/>
  <c r="S249" i="15"/>
  <c r="L283" i="15"/>
  <c r="U52" i="15"/>
  <c r="K299" i="15"/>
  <c r="N286" i="15"/>
  <c r="P249" i="15"/>
  <c r="P185" i="15"/>
  <c r="S152" i="15"/>
  <c r="K235" i="15"/>
  <c r="M196" i="14"/>
  <c r="O177" i="14"/>
  <c r="Q137" i="14"/>
  <c r="N133" i="14"/>
  <c r="O147" i="14"/>
  <c r="P282" i="14"/>
  <c r="N240" i="14"/>
  <c r="O204" i="14"/>
  <c r="S196" i="14"/>
  <c r="Q177" i="14"/>
  <c r="Q302" i="14"/>
  <c r="J44" i="14"/>
  <c r="M157" i="14"/>
  <c r="Q147" i="14"/>
  <c r="N282" i="14"/>
  <c r="L240" i="14"/>
  <c r="M280" i="14"/>
  <c r="T51" i="14"/>
  <c r="K223" i="14"/>
  <c r="Q280" i="14"/>
  <c r="J25" i="14"/>
  <c r="R25" i="14" s="1"/>
  <c r="K262" i="14"/>
  <c r="L196" i="14"/>
  <c r="T49" i="14"/>
  <c r="M223" i="14"/>
  <c r="K235" i="14"/>
  <c r="L262" i="14"/>
  <c r="U95" i="14"/>
  <c r="S145" i="14"/>
  <c r="O124" i="14"/>
  <c r="O289" i="14"/>
  <c r="N167" i="14"/>
  <c r="S175" i="14"/>
  <c r="L239" i="14"/>
  <c r="U31" i="14"/>
  <c r="S138" i="14"/>
  <c r="T88" i="14"/>
  <c r="N124" i="14"/>
  <c r="L221" i="14"/>
  <c r="N279" i="14"/>
  <c r="L138" i="14"/>
  <c r="L281" i="14"/>
  <c r="M239" i="14"/>
  <c r="O227" i="14"/>
  <c r="Q239" i="14"/>
  <c r="J33" i="14"/>
  <c r="P280" i="14"/>
  <c r="N250" i="14"/>
  <c r="T33" i="14"/>
  <c r="L121" i="14"/>
  <c r="S197" i="14"/>
  <c r="M263" i="14"/>
  <c r="N262" i="14"/>
  <c r="K301" i="14"/>
  <c r="K281" i="14"/>
  <c r="N302" i="14"/>
  <c r="S301" i="14"/>
  <c r="N301" i="14"/>
  <c r="S249" i="14"/>
  <c r="N183" i="14"/>
  <c r="U19" i="14"/>
  <c r="J45" i="14"/>
  <c r="J16" i="14"/>
  <c r="K297" i="14"/>
  <c r="P198" i="14"/>
  <c r="P223" i="14"/>
  <c r="M301" i="14"/>
  <c r="L263" i="14"/>
  <c r="Q294" i="14"/>
  <c r="N177" i="14"/>
  <c r="Q184" i="14"/>
  <c r="Q238" i="14"/>
  <c r="T77" i="14"/>
  <c r="S297" i="14"/>
  <c r="Q223" i="14"/>
  <c r="O196" i="14"/>
  <c r="N223" i="14"/>
  <c r="M198" i="14"/>
  <c r="K147" i="14"/>
  <c r="Q121" i="14"/>
  <c r="S229" i="14"/>
  <c r="M279" i="14"/>
  <c r="P262" i="14"/>
  <c r="N184" i="14"/>
  <c r="L177" i="14"/>
  <c r="P297" i="14"/>
  <c r="P177" i="14"/>
  <c r="S177" i="14"/>
  <c r="J50" i="14"/>
  <c r="T42" i="14"/>
  <c r="L233" i="13"/>
  <c r="S270" i="13"/>
  <c r="O132" i="13"/>
  <c r="K265" i="13"/>
  <c r="O247" i="13"/>
  <c r="M132" i="13"/>
  <c r="N265" i="13"/>
  <c r="N245" i="13"/>
  <c r="K249" i="13"/>
  <c r="P285" i="13"/>
  <c r="S136" i="13"/>
  <c r="P228" i="13"/>
  <c r="K216" i="13"/>
  <c r="T37" i="13"/>
  <c r="K132" i="13"/>
  <c r="Q216" i="13"/>
  <c r="L270" i="13"/>
  <c r="J19" i="13"/>
  <c r="N269" i="13"/>
  <c r="Q168" i="13"/>
  <c r="D19" i="13"/>
  <c r="N120" i="13"/>
  <c r="T19" i="13"/>
  <c r="L245" i="13"/>
  <c r="M168" i="13"/>
  <c r="K269" i="13"/>
  <c r="S276" i="13"/>
  <c r="N270" i="13"/>
  <c r="M121" i="13"/>
  <c r="S168" i="13"/>
  <c r="U61" i="13"/>
  <c r="O269" i="13"/>
  <c r="M270" i="13"/>
  <c r="L121" i="13"/>
  <c r="P270" i="13"/>
  <c r="Q270" i="13"/>
  <c r="M136" i="13"/>
  <c r="K178" i="13"/>
  <c r="N296" i="13"/>
  <c r="U52" i="13"/>
  <c r="M117" i="13"/>
  <c r="Q178" i="13"/>
  <c r="K168" i="13"/>
  <c r="O178" i="13"/>
  <c r="L191" i="13"/>
  <c r="Q233" i="13"/>
  <c r="M178" i="13"/>
  <c r="L170" i="13"/>
  <c r="N280" i="13"/>
  <c r="K270" i="13"/>
  <c r="L178" i="13"/>
  <c r="L168" i="13"/>
  <c r="N178" i="13"/>
  <c r="K191" i="13"/>
  <c r="P233" i="13"/>
  <c r="S178" i="13"/>
  <c r="K280" i="13"/>
  <c r="P168" i="13"/>
  <c r="M312" i="13"/>
  <c r="M191" i="13"/>
  <c r="O233" i="13"/>
  <c r="S280" i="13"/>
  <c r="S233" i="13"/>
  <c r="S191" i="13"/>
  <c r="K233" i="13"/>
  <c r="S265" i="13"/>
  <c r="K134" i="13"/>
  <c r="Q265" i="13"/>
  <c r="N233" i="13"/>
  <c r="P265" i="13"/>
  <c r="O136" i="13"/>
  <c r="P226" i="13"/>
  <c r="N230" i="13"/>
  <c r="M228" i="13"/>
  <c r="M297" i="4"/>
  <c r="O297" i="4"/>
  <c r="L306" i="4"/>
  <c r="S297" i="4"/>
  <c r="S220" i="19"/>
  <c r="Q235" i="19"/>
  <c r="S180" i="19"/>
  <c r="U42" i="19"/>
  <c r="T109" i="19"/>
  <c r="J108" i="19"/>
  <c r="N142" i="19"/>
  <c r="O304" i="19"/>
  <c r="Q207" i="19"/>
  <c r="L296" i="19"/>
  <c r="M220" i="19"/>
  <c r="K304" i="19"/>
  <c r="K290" i="19"/>
  <c r="P290" i="19"/>
  <c r="M235" i="19"/>
  <c r="U104" i="19"/>
  <c r="P222" i="19"/>
  <c r="K180" i="19"/>
  <c r="L130" i="19"/>
  <c r="T95" i="19"/>
  <c r="Q135" i="19"/>
  <c r="U47" i="19"/>
  <c r="T84" i="19"/>
  <c r="T55" i="19"/>
  <c r="O156" i="19"/>
  <c r="M290" i="19"/>
  <c r="N220" i="19"/>
  <c r="M131" i="19"/>
  <c r="S233" i="19"/>
  <c r="Q222" i="19"/>
  <c r="L156" i="19"/>
  <c r="K136" i="19"/>
  <c r="M176" i="19"/>
  <c r="S142" i="19"/>
  <c r="Q233" i="19"/>
  <c r="O222" i="19"/>
  <c r="L136" i="19"/>
  <c r="O176" i="19"/>
  <c r="P233" i="19"/>
  <c r="N222" i="19"/>
  <c r="N207" i="19"/>
  <c r="Q130" i="19"/>
  <c r="T104" i="19"/>
  <c r="S154" i="19"/>
  <c r="K131" i="19"/>
  <c r="O233" i="19"/>
  <c r="M222" i="19"/>
  <c r="L186" i="19"/>
  <c r="T47" i="19"/>
  <c r="J22" i="19"/>
  <c r="U90" i="19"/>
  <c r="P157" i="19"/>
  <c r="S176" i="19"/>
  <c r="N233" i="19"/>
  <c r="L222" i="19"/>
  <c r="P235" i="19"/>
  <c r="M296" i="19"/>
  <c r="L300" i="19"/>
  <c r="P180" i="19"/>
  <c r="O197" i="19"/>
  <c r="J63" i="19"/>
  <c r="R63" i="19" s="1"/>
  <c r="U65" i="19"/>
  <c r="U87" i="19"/>
  <c r="S243" i="19"/>
  <c r="T108" i="19"/>
  <c r="S290" i="19"/>
  <c r="Q296" i="19"/>
  <c r="U40" i="19"/>
  <c r="U24" i="19"/>
  <c r="O154" i="19"/>
  <c r="M135" i="19"/>
  <c r="N296" i="19"/>
  <c r="P220" i="19"/>
  <c r="T40" i="19"/>
  <c r="U19" i="19"/>
  <c r="U97" i="19"/>
  <c r="O220" i="19"/>
  <c r="L154" i="19"/>
  <c r="K176" i="19"/>
  <c r="L245" i="19"/>
  <c r="T97" i="19"/>
  <c r="U23" i="19"/>
  <c r="P309" i="19"/>
  <c r="S295" i="19"/>
  <c r="U37" i="19"/>
  <c r="P295" i="19"/>
  <c r="M303" i="19"/>
  <c r="P142" i="19"/>
  <c r="S288" i="19"/>
  <c r="T88" i="19"/>
  <c r="K230" i="19"/>
  <c r="M309" i="19"/>
  <c r="N243" i="19"/>
  <c r="P296" i="19"/>
  <c r="S296" i="19"/>
  <c r="M123" i="19"/>
  <c r="T111" i="19"/>
  <c r="Q123" i="19"/>
  <c r="O295" i="19"/>
  <c r="S261" i="19"/>
  <c r="O282" i="19"/>
  <c r="S194" i="19"/>
  <c r="N224" i="19"/>
  <c r="O217" i="19"/>
  <c r="T21" i="19"/>
  <c r="M137" i="19"/>
  <c r="O123" i="19"/>
  <c r="M206" i="19"/>
  <c r="S193" i="19"/>
  <c r="N295" i="19"/>
  <c r="N239" i="19"/>
  <c r="N282" i="19"/>
  <c r="K288" i="19"/>
  <c r="O206" i="19"/>
  <c r="K173" i="19"/>
  <c r="P179" i="19"/>
  <c r="L206" i="19"/>
  <c r="K296" i="19"/>
  <c r="L171" i="19"/>
  <c r="Q200" i="19"/>
  <c r="U100" i="19"/>
  <c r="P259" i="19"/>
  <c r="S242" i="19"/>
  <c r="U31" i="19"/>
  <c r="U99" i="19"/>
  <c r="O259" i="19"/>
  <c r="L226" i="19"/>
  <c r="M243" i="19"/>
  <c r="U51" i="19"/>
  <c r="L180" i="19"/>
  <c r="T51" i="19"/>
  <c r="Q295" i="19"/>
  <c r="O177" i="19"/>
  <c r="J112" i="19"/>
  <c r="N123" i="19"/>
  <c r="M295" i="19"/>
  <c r="Q261" i="19"/>
  <c r="M239" i="19"/>
  <c r="Q282" i="19"/>
  <c r="Q288" i="19"/>
  <c r="N180" i="19"/>
  <c r="K256" i="19"/>
  <c r="S118" i="19"/>
  <c r="O207" i="19"/>
  <c r="J51" i="19"/>
  <c r="U32" i="19"/>
  <c r="L137" i="19"/>
  <c r="K123" i="19"/>
  <c r="O122" i="19"/>
  <c r="P131" i="19"/>
  <c r="L295" i="19"/>
  <c r="P261" i="19"/>
  <c r="L239" i="19"/>
  <c r="P282" i="19"/>
  <c r="O288" i="19"/>
  <c r="N166" i="19"/>
  <c r="L248" i="19"/>
  <c r="Q242" i="19"/>
  <c r="P170" i="19"/>
  <c r="L117" i="19"/>
  <c r="J71" i="19"/>
  <c r="N217" i="19"/>
  <c r="N259" i="19"/>
  <c r="S226" i="19"/>
  <c r="S156" i="19"/>
  <c r="N176" i="19"/>
  <c r="N156" i="19"/>
  <c r="P123" i="19"/>
  <c r="P288" i="19"/>
  <c r="L123" i="19"/>
  <c r="O261" i="19"/>
  <c r="O195" i="19"/>
  <c r="J26" i="19"/>
  <c r="K26" i="19" s="1"/>
  <c r="U22" i="19"/>
  <c r="S123" i="19"/>
  <c r="N261" i="19"/>
  <c r="K220" i="19"/>
  <c r="Q237" i="19"/>
  <c r="K153" i="19"/>
  <c r="P191" i="19"/>
  <c r="P135" i="19"/>
  <c r="P215" i="19"/>
  <c r="K156" i="19"/>
  <c r="Q180" i="19"/>
  <c r="Q243" i="19"/>
  <c r="P230" i="19"/>
  <c r="T31" i="19"/>
  <c r="Q303" i="19"/>
  <c r="J111" i="19"/>
  <c r="T22" i="19"/>
  <c r="L193" i="19"/>
  <c r="Q183" i="19"/>
  <c r="M191" i="19"/>
  <c r="N172" i="19"/>
  <c r="J110" i="19"/>
  <c r="P110" i="19" s="1"/>
  <c r="U55" i="19"/>
  <c r="Q176" i="19"/>
  <c r="L207" i="19"/>
  <c r="N275" i="19"/>
  <c r="L220" i="19"/>
  <c r="O183" i="19"/>
  <c r="K211" i="19"/>
  <c r="O131" i="19"/>
  <c r="Q290" i="19"/>
  <c r="P171" i="19"/>
  <c r="Q217" i="19"/>
  <c r="T32" i="19"/>
  <c r="J86" i="19"/>
  <c r="T26" i="19"/>
  <c r="O262" i="19"/>
  <c r="T24" i="18"/>
  <c r="P139" i="18"/>
  <c r="M116" i="18"/>
  <c r="P224" i="18"/>
  <c r="S125" i="18"/>
  <c r="N244" i="18"/>
  <c r="U104" i="18"/>
  <c r="U25" i="18"/>
  <c r="N139" i="18"/>
  <c r="M211" i="18"/>
  <c r="O236" i="18"/>
  <c r="O244" i="18"/>
  <c r="N118" i="18"/>
  <c r="M228" i="18"/>
  <c r="U38" i="18"/>
  <c r="T22" i="18"/>
  <c r="T108" i="18"/>
  <c r="T104" i="18"/>
  <c r="Q242" i="18"/>
  <c r="K302" i="18"/>
  <c r="M139" i="18"/>
  <c r="N236" i="18"/>
  <c r="T38" i="18"/>
  <c r="J108" i="18"/>
  <c r="M262" i="18"/>
  <c r="S118" i="18"/>
  <c r="U97" i="18"/>
  <c r="M203" i="18"/>
  <c r="O197" i="18"/>
  <c r="U74" i="18"/>
  <c r="K139" i="18"/>
  <c r="L236" i="18"/>
  <c r="Q118" i="18"/>
  <c r="U57" i="18"/>
  <c r="K236" i="18"/>
  <c r="S292" i="18"/>
  <c r="S244" i="18"/>
  <c r="Q197" i="18"/>
  <c r="P138" i="18"/>
  <c r="M285" i="18"/>
  <c r="S219" i="18"/>
  <c r="M143" i="18"/>
  <c r="P211" i="18"/>
  <c r="S271" i="18"/>
  <c r="P219" i="18"/>
  <c r="Q292" i="18"/>
  <c r="O145" i="18"/>
  <c r="K116" i="18"/>
  <c r="L226" i="18"/>
  <c r="U69" i="18"/>
  <c r="K137" i="18"/>
  <c r="O219" i="18"/>
  <c r="P292" i="18"/>
  <c r="M174" i="18"/>
  <c r="O116" i="18"/>
  <c r="N242" i="18"/>
  <c r="Q226" i="18"/>
  <c r="T115" i="18"/>
  <c r="K143" i="18"/>
  <c r="Q271" i="18"/>
  <c r="N219" i="18"/>
  <c r="O292" i="18"/>
  <c r="M197" i="18"/>
  <c r="L282" i="18"/>
  <c r="P116" i="18"/>
  <c r="S145" i="18"/>
  <c r="K226" i="18"/>
  <c r="O271" i="18"/>
  <c r="M219" i="18"/>
  <c r="N292" i="18"/>
  <c r="N116" i="18"/>
  <c r="N226" i="18"/>
  <c r="N271" i="18"/>
  <c r="L292" i="18"/>
  <c r="O249" i="18"/>
  <c r="N309" i="18"/>
  <c r="K271" i="18"/>
  <c r="S175" i="18"/>
  <c r="N145" i="18"/>
  <c r="T86" i="18"/>
  <c r="O226" i="18"/>
  <c r="K219" i="18"/>
  <c r="Q143" i="18"/>
  <c r="M309" i="18"/>
  <c r="M145" i="18"/>
  <c r="O138" i="18"/>
  <c r="L116" i="18"/>
  <c r="P312" i="18"/>
  <c r="S226" i="18"/>
  <c r="U70" i="18"/>
  <c r="Q310" i="18"/>
  <c r="N120" i="18"/>
  <c r="M137" i="18"/>
  <c r="Q275" i="18"/>
  <c r="S282" i="18"/>
  <c r="L203" i="18"/>
  <c r="L128" i="18"/>
  <c r="M310" i="18"/>
  <c r="K138" i="18"/>
  <c r="U58" i="18"/>
  <c r="O120" i="18"/>
  <c r="U109" i="18"/>
  <c r="M120" i="18"/>
  <c r="P137" i="18"/>
  <c r="P275" i="18"/>
  <c r="Q244" i="18"/>
  <c r="Q273" i="18"/>
  <c r="J37" i="18"/>
  <c r="L310" i="18"/>
  <c r="P284" i="18"/>
  <c r="K244" i="18"/>
  <c r="K250" i="18"/>
  <c r="L145" i="18"/>
  <c r="K310" i="18"/>
  <c r="S197" i="18"/>
  <c r="K211" i="18"/>
  <c r="P118" i="18"/>
  <c r="P244" i="18"/>
  <c r="D26" i="18"/>
  <c r="Q120" i="18"/>
  <c r="K197" i="18"/>
  <c r="Q137" i="18"/>
  <c r="J68" i="18"/>
  <c r="U108" i="18"/>
  <c r="P120" i="18"/>
  <c r="Q161" i="18"/>
  <c r="M182" i="18"/>
  <c r="L243" i="18"/>
  <c r="Q289" i="18"/>
  <c r="O279" i="18"/>
  <c r="S233" i="18"/>
  <c r="K273" i="18"/>
  <c r="L256" i="18"/>
  <c r="M248" i="18"/>
  <c r="J63" i="18"/>
  <c r="U71" i="18"/>
  <c r="Q139" i="18"/>
  <c r="O168" i="18"/>
  <c r="P243" i="18"/>
  <c r="L289" i="18"/>
  <c r="M279" i="18"/>
  <c r="S306" i="18"/>
  <c r="M244" i="18"/>
  <c r="M282" i="18"/>
  <c r="Q204" i="18"/>
  <c r="P302" i="18"/>
  <c r="P260" i="18"/>
  <c r="N248" i="18"/>
  <c r="O143" i="18"/>
  <c r="J92" i="18"/>
  <c r="K135" i="18"/>
  <c r="S289" i="18"/>
  <c r="N137" i="18"/>
  <c r="N205" i="18"/>
  <c r="N211" i="18"/>
  <c r="N307" i="18"/>
  <c r="N197" i="18"/>
  <c r="U24" i="18"/>
  <c r="K230" i="17"/>
  <c r="P228" i="17"/>
  <c r="K172" i="17"/>
  <c r="S203" i="17"/>
  <c r="Q203" i="17"/>
  <c r="U78" i="17"/>
  <c r="K179" i="17"/>
  <c r="M262" i="17"/>
  <c r="O219" i="17"/>
  <c r="Q198" i="17"/>
  <c r="O179" i="17"/>
  <c r="Q219" i="17"/>
  <c r="Q228" i="17"/>
  <c r="K198" i="17"/>
  <c r="P198" i="17"/>
  <c r="K133" i="17"/>
  <c r="N203" i="17"/>
  <c r="S134" i="17"/>
  <c r="N262" i="17"/>
  <c r="J69" i="17"/>
  <c r="T78" i="17"/>
  <c r="L283" i="17"/>
  <c r="P203" i="17"/>
  <c r="P288" i="17"/>
  <c r="P262" i="17"/>
  <c r="Q183" i="17"/>
  <c r="O210" i="17"/>
  <c r="L133" i="17"/>
  <c r="P297" i="17"/>
  <c r="L187" i="17"/>
  <c r="T35" i="17"/>
  <c r="S262" i="17"/>
  <c r="M310" i="17"/>
  <c r="Q138" i="17"/>
  <c r="L120" i="17"/>
  <c r="M256" i="17"/>
  <c r="L138" i="17"/>
  <c r="P145" i="17"/>
  <c r="M219" i="17"/>
  <c r="S298" i="17"/>
  <c r="L310" i="17"/>
  <c r="P126" i="17"/>
  <c r="L275" i="17"/>
  <c r="O183" i="17"/>
  <c r="J80" i="17"/>
  <c r="U105" i="17"/>
  <c r="T74" i="17"/>
  <c r="U86" i="17"/>
  <c r="S310" i="17"/>
  <c r="Q170" i="17"/>
  <c r="N133" i="17"/>
  <c r="N228" i="17"/>
  <c r="S219" i="17"/>
  <c r="Q210" i="17"/>
  <c r="P172" i="17"/>
  <c r="U17" i="17"/>
  <c r="J89" i="17"/>
  <c r="Q310" i="17"/>
  <c r="P133" i="17"/>
  <c r="M133" i="17"/>
  <c r="L210" i="17"/>
  <c r="Q262" i="17"/>
  <c r="S183" i="17"/>
  <c r="L170" i="17"/>
  <c r="U53" i="17"/>
  <c r="U34" i="17"/>
  <c r="S154" i="17"/>
  <c r="Q154" i="17"/>
  <c r="P154" i="17"/>
  <c r="S289" i="17"/>
  <c r="N183" i="17"/>
  <c r="O262" i="17"/>
  <c r="L245" i="17"/>
  <c r="U49" i="17"/>
  <c r="O154" i="17"/>
  <c r="Q133" i="17"/>
  <c r="L228" i="17"/>
  <c r="N219" i="17"/>
  <c r="Q298" i="17"/>
  <c r="L291" i="17"/>
  <c r="L154" i="17"/>
  <c r="P289" i="17"/>
  <c r="P183" i="17"/>
  <c r="K170" i="17"/>
  <c r="K203" i="17"/>
  <c r="S307" i="17"/>
  <c r="Q171" i="17"/>
  <c r="M291" i="17"/>
  <c r="P310" i="17"/>
  <c r="K154" i="17"/>
  <c r="S210" i="17"/>
  <c r="S199" i="17"/>
  <c r="Q151" i="17"/>
  <c r="N204" i="17"/>
  <c r="Q253" i="17"/>
  <c r="L292" i="17"/>
  <c r="M228" i="17"/>
  <c r="P210" i="17"/>
  <c r="M170" i="17"/>
  <c r="U68" i="17"/>
  <c r="P307" i="17"/>
  <c r="Q224" i="17"/>
  <c r="M224" i="17"/>
  <c r="O126" i="17"/>
  <c r="T105" i="17"/>
  <c r="N126" i="17"/>
  <c r="N154" i="17"/>
  <c r="T70" i="17"/>
  <c r="Q142" i="17"/>
  <c r="M230" i="17"/>
  <c r="P170" i="17"/>
  <c r="M199" i="17"/>
  <c r="J47" i="17"/>
  <c r="U56" i="17"/>
  <c r="Q141" i="17"/>
  <c r="Q130" i="17"/>
  <c r="O121" i="17"/>
  <c r="O253" i="17"/>
  <c r="P243" i="17"/>
  <c r="L223" i="17"/>
  <c r="S230" i="17"/>
  <c r="K180" i="17"/>
  <c r="N170" i="17"/>
  <c r="L235" i="17"/>
  <c r="J68" i="17"/>
  <c r="M307" i="17"/>
  <c r="L224" i="17"/>
  <c r="O203" i="17"/>
  <c r="U47" i="17"/>
  <c r="Q289" i="17"/>
  <c r="L183" i="17"/>
  <c r="M269" i="17"/>
  <c r="S135" i="17"/>
  <c r="L262" i="17"/>
  <c r="N141" i="17"/>
  <c r="P164" i="17"/>
  <c r="O131" i="17"/>
  <c r="S225" i="17"/>
  <c r="L243" i="17"/>
  <c r="Q223" i="17"/>
  <c r="S215" i="17"/>
  <c r="N172" i="17"/>
  <c r="L219" i="17"/>
  <c r="O224" i="17"/>
  <c r="M177" i="17"/>
  <c r="M127" i="16"/>
  <c r="M261" i="16"/>
  <c r="P267" i="16"/>
  <c r="S270" i="16"/>
  <c r="P263" i="16"/>
  <c r="K177" i="16"/>
  <c r="U81" i="16"/>
  <c r="J48" i="16"/>
  <c r="P233" i="16"/>
  <c r="K186" i="16"/>
  <c r="O233" i="16"/>
  <c r="M267" i="16"/>
  <c r="K270" i="16"/>
  <c r="N215" i="16"/>
  <c r="S311" i="16"/>
  <c r="Q156" i="16"/>
  <c r="O311" i="16"/>
  <c r="P127" i="16"/>
  <c r="L233" i="16"/>
  <c r="K263" i="16"/>
  <c r="U90" i="16"/>
  <c r="U36" i="16"/>
  <c r="O314" i="16"/>
  <c r="Q166" i="16"/>
  <c r="Q160" i="16"/>
  <c r="K233" i="16"/>
  <c r="S222" i="16"/>
  <c r="L156" i="16"/>
  <c r="O215" i="16"/>
  <c r="T39" i="16"/>
  <c r="T90" i="16"/>
  <c r="P166" i="16"/>
  <c r="K120" i="16"/>
  <c r="S192" i="16"/>
  <c r="P215" i="16"/>
  <c r="S306" i="16"/>
  <c r="L169" i="16"/>
  <c r="N233" i="16"/>
  <c r="M233" i="16"/>
  <c r="O120" i="16"/>
  <c r="L311" i="16"/>
  <c r="Q222" i="16"/>
  <c r="L259" i="16"/>
  <c r="P222" i="16"/>
  <c r="O156" i="16"/>
  <c r="L270" i="16"/>
  <c r="L177" i="16"/>
  <c r="S127" i="16"/>
  <c r="L215" i="16"/>
  <c r="T22" i="16"/>
  <c r="U87" i="16"/>
  <c r="O126" i="16"/>
  <c r="S126" i="16"/>
  <c r="M259" i="16"/>
  <c r="O222" i="16"/>
  <c r="O205" i="16"/>
  <c r="P306" i="16"/>
  <c r="S257" i="16"/>
  <c r="K259" i="16"/>
  <c r="N222" i="16"/>
  <c r="P181" i="16"/>
  <c r="N186" i="16"/>
  <c r="M306" i="16"/>
  <c r="N257" i="16"/>
  <c r="T23" i="16"/>
  <c r="M222" i="16"/>
  <c r="N276" i="16"/>
  <c r="M270" i="16"/>
  <c r="T87" i="16"/>
  <c r="U56" i="16"/>
  <c r="K306" i="16"/>
  <c r="K257" i="16"/>
  <c r="T48" i="16"/>
  <c r="L276" i="16"/>
  <c r="K156" i="16"/>
  <c r="U88" i="16"/>
  <c r="T68" i="16"/>
  <c r="M257" i="16"/>
  <c r="K276" i="16"/>
  <c r="S186" i="16"/>
  <c r="T88" i="16"/>
  <c r="M314" i="16"/>
  <c r="Q205" i="16"/>
  <c r="S156" i="16"/>
  <c r="K164" i="16"/>
  <c r="N151" i="16"/>
  <c r="P160" i="16"/>
  <c r="S177" i="16"/>
  <c r="P270" i="16"/>
  <c r="T35" i="16"/>
  <c r="M151" i="16"/>
  <c r="Q177" i="16"/>
  <c r="O127" i="16"/>
  <c r="M230" i="16"/>
  <c r="N177" i="16"/>
  <c r="O235" i="16"/>
  <c r="M283" i="16"/>
  <c r="P144" i="16"/>
  <c r="K305" i="16"/>
  <c r="O252" i="16"/>
  <c r="K215" i="16"/>
  <c r="O186" i="16"/>
  <c r="U111" i="16"/>
  <c r="T49" i="16"/>
  <c r="M293" i="16"/>
  <c r="Q120" i="16"/>
  <c r="J111" i="16"/>
  <c r="M156" i="16"/>
  <c r="L235" i="16"/>
  <c r="L293" i="16"/>
  <c r="Q270" i="16"/>
  <c r="L263" i="16"/>
  <c r="M121" i="16"/>
  <c r="L133" i="16"/>
  <c r="O254" i="16"/>
  <c r="O245" i="16"/>
  <c r="L200" i="16"/>
  <c r="Q206" i="16"/>
  <c r="O192" i="16"/>
  <c r="L249" i="16"/>
  <c r="U48" i="16"/>
  <c r="U42" i="16"/>
  <c r="Q289" i="16"/>
  <c r="K293" i="16"/>
  <c r="P298" i="16"/>
  <c r="K127" i="16"/>
  <c r="Q121" i="16"/>
  <c r="P254" i="16"/>
  <c r="S267" i="16"/>
  <c r="O177" i="16"/>
  <c r="M160" i="16"/>
  <c r="K160" i="16"/>
  <c r="P261" i="16"/>
  <c r="Q267" i="16"/>
  <c r="M196" i="16"/>
  <c r="N156" i="16"/>
  <c r="N289" i="16"/>
  <c r="J99" i="15"/>
  <c r="R99" i="15" s="1"/>
  <c r="L145" i="15"/>
  <c r="S279" i="15"/>
  <c r="N256" i="15"/>
  <c r="M206" i="15"/>
  <c r="L162" i="15"/>
  <c r="N166" i="15"/>
  <c r="O279" i="15"/>
  <c r="M184" i="15"/>
  <c r="O223" i="15"/>
  <c r="P184" i="15"/>
  <c r="J75" i="15"/>
  <c r="R75" i="15" s="1"/>
  <c r="J18" i="15"/>
  <c r="P145" i="15"/>
  <c r="N279" i="15"/>
  <c r="N206" i="15"/>
  <c r="Q302" i="15"/>
  <c r="P261" i="15"/>
  <c r="L279" i="15"/>
  <c r="Q247" i="15"/>
  <c r="P298" i="15"/>
  <c r="U47" i="15"/>
  <c r="P173" i="15"/>
  <c r="P247" i="15"/>
  <c r="O248" i="15"/>
  <c r="O184" i="15"/>
  <c r="N173" i="15"/>
  <c r="Q306" i="15"/>
  <c r="O306" i="15"/>
  <c r="M247" i="15"/>
  <c r="S303" i="15"/>
  <c r="O173" i="15"/>
  <c r="O235" i="15"/>
  <c r="U18" i="15"/>
  <c r="Q145" i="15"/>
  <c r="O145" i="15"/>
  <c r="S248" i="15"/>
  <c r="N145" i="15"/>
  <c r="U42" i="15"/>
  <c r="S126" i="15"/>
  <c r="P248" i="15"/>
  <c r="M242" i="15"/>
  <c r="T16" i="15"/>
  <c r="M248" i="15"/>
  <c r="L235" i="15"/>
  <c r="J98" i="15"/>
  <c r="J79" i="15"/>
  <c r="M166" i="15"/>
  <c r="U37" i="15"/>
  <c r="Q126" i="15"/>
  <c r="L144" i="15"/>
  <c r="Q254" i="15"/>
  <c r="O228" i="15"/>
  <c r="L228" i="15"/>
  <c r="Q228" i="15"/>
  <c r="K248" i="15"/>
  <c r="M207" i="15"/>
  <c r="L314" i="15"/>
  <c r="U53" i="15"/>
  <c r="S166" i="15"/>
  <c r="L262" i="15"/>
  <c r="J112" i="15"/>
  <c r="R112" i="15" s="1"/>
  <c r="P126" i="15"/>
  <c r="S282" i="15"/>
  <c r="O254" i="15"/>
  <c r="L217" i="15"/>
  <c r="S217" i="15"/>
  <c r="Q185" i="15"/>
  <c r="K242" i="15"/>
  <c r="T57" i="15"/>
  <c r="N126" i="15"/>
  <c r="P254" i="15"/>
  <c r="N248" i="15"/>
  <c r="M223" i="15"/>
  <c r="U101" i="15"/>
  <c r="O126" i="15"/>
  <c r="N254" i="15"/>
  <c r="K230" i="15"/>
  <c r="N247" i="15"/>
  <c r="Q235" i="15"/>
  <c r="T101" i="15"/>
  <c r="K126" i="15"/>
  <c r="M283" i="15"/>
  <c r="O282" i="15"/>
  <c r="K254" i="15"/>
  <c r="Q206" i="15"/>
  <c r="O277" i="15"/>
  <c r="T42" i="15"/>
  <c r="O177" i="15"/>
  <c r="S235" i="15"/>
  <c r="M254" i="15"/>
  <c r="P161" i="15"/>
  <c r="P283" i="15"/>
  <c r="M282" i="15"/>
  <c r="N255" i="15"/>
  <c r="N228" i="15"/>
  <c r="O206" i="15"/>
  <c r="S280" i="15"/>
  <c r="P235" i="15"/>
  <c r="O137" i="15"/>
  <c r="Q161" i="15"/>
  <c r="O283" i="15"/>
  <c r="L282" i="15"/>
  <c r="M255" i="15"/>
  <c r="O247" i="15"/>
  <c r="T109" i="15"/>
  <c r="T49" i="15"/>
  <c r="N177" i="15"/>
  <c r="Q277" i="15"/>
  <c r="T71" i="15"/>
  <c r="L177" i="15"/>
  <c r="L255" i="15"/>
  <c r="S283" i="15"/>
  <c r="Q298" i="15"/>
  <c r="M196" i="15"/>
  <c r="K280" i="15"/>
  <c r="L254" i="15"/>
  <c r="P137" i="15"/>
  <c r="U78" i="15"/>
  <c r="J73" i="15"/>
  <c r="Q159" i="15"/>
  <c r="M139" i="15"/>
  <c r="M162" i="15"/>
  <c r="P121" i="15"/>
  <c r="S299" i="15"/>
  <c r="Q246" i="15"/>
  <c r="K255" i="15"/>
  <c r="K300" i="15"/>
  <c r="P228" i="15"/>
  <c r="P217" i="15"/>
  <c r="M175" i="15"/>
  <c r="L281" i="15"/>
  <c r="L280" i="15"/>
  <c r="K210" i="15"/>
  <c r="U62" i="15"/>
  <c r="U107" i="15"/>
  <c r="O217" i="15"/>
  <c r="P177" i="15"/>
  <c r="L137" i="15"/>
  <c r="K206" i="15"/>
  <c r="J45" i="15"/>
  <c r="O159" i="15"/>
  <c r="N139" i="15"/>
  <c r="P181" i="15"/>
  <c r="P246" i="15"/>
  <c r="S255" i="15"/>
  <c r="S300" i="15"/>
  <c r="K199" i="15"/>
  <c r="L176" i="15"/>
  <c r="S247" i="15"/>
  <c r="N162" i="15"/>
  <c r="L276" i="15"/>
  <c r="O221" i="15"/>
  <c r="T69" i="15"/>
  <c r="J35" i="15"/>
  <c r="L239" i="15"/>
  <c r="K193" i="15"/>
  <c r="P282" i="15"/>
  <c r="M280" i="15"/>
  <c r="J67" i="15"/>
  <c r="N159" i="15"/>
  <c r="L139" i="15"/>
  <c r="S155" i="15"/>
  <c r="M181" i="15"/>
  <c r="Q299" i="15"/>
  <c r="O246" i="15"/>
  <c r="P300" i="15"/>
  <c r="Q167" i="15"/>
  <c r="L223" i="15"/>
  <c r="L120" i="15"/>
  <c r="S276" i="15"/>
  <c r="S120" i="15"/>
  <c r="J32" i="15"/>
  <c r="O239" i="15"/>
  <c r="S193" i="15"/>
  <c r="M126" i="15"/>
  <c r="N282" i="15"/>
  <c r="P206" i="15"/>
  <c r="M303" i="15"/>
  <c r="K283" i="15"/>
  <c r="P255" i="15"/>
  <c r="P139" i="15"/>
  <c r="K144" i="15"/>
  <c r="L206" i="15"/>
  <c r="P276" i="15"/>
  <c r="J93" i="15"/>
  <c r="U36" i="15"/>
  <c r="K139" i="15"/>
  <c r="O300" i="15"/>
  <c r="S170" i="15"/>
  <c r="O209" i="15"/>
  <c r="N223" i="15"/>
  <c r="M276" i="15"/>
  <c r="Q291" i="15"/>
  <c r="K306" i="15"/>
  <c r="N306" i="15"/>
  <c r="M238" i="14"/>
  <c r="K178" i="14"/>
  <c r="N204" i="14"/>
  <c r="P148" i="14"/>
  <c r="T95" i="14"/>
  <c r="T109" i="14"/>
  <c r="Q172" i="14"/>
  <c r="Q200" i="14"/>
  <c r="Q178" i="14"/>
  <c r="J90" i="14"/>
  <c r="U49" i="14"/>
  <c r="M307" i="14"/>
  <c r="O268" i="14"/>
  <c r="O235" i="14"/>
  <c r="M172" i="14"/>
  <c r="N178" i="14"/>
  <c r="J87" i="14"/>
  <c r="U23" i="14"/>
  <c r="N313" i="14"/>
  <c r="Q311" i="14"/>
  <c r="S268" i="14"/>
  <c r="P154" i="14"/>
  <c r="L268" i="14"/>
  <c r="K210" i="14"/>
  <c r="P252" i="14"/>
  <c r="M268" i="14"/>
  <c r="Q154" i="14"/>
  <c r="O154" i="14"/>
  <c r="K268" i="14"/>
  <c r="L210" i="14"/>
  <c r="L207" i="14"/>
  <c r="N148" i="14"/>
  <c r="O269" i="14"/>
  <c r="S280" i="14"/>
  <c r="P281" i="14"/>
  <c r="O281" i="14"/>
  <c r="S172" i="14"/>
  <c r="O210" i="14"/>
  <c r="L178" i="14"/>
  <c r="S200" i="14"/>
  <c r="N154" i="14"/>
  <c r="Q235" i="14"/>
  <c r="N142" i="14"/>
  <c r="Q300" i="14"/>
  <c r="L280" i="14"/>
  <c r="M154" i="14"/>
  <c r="K200" i="14"/>
  <c r="K300" i="14"/>
  <c r="M313" i="14"/>
  <c r="M300" i="14"/>
  <c r="L300" i="14"/>
  <c r="L190" i="14"/>
  <c r="N200" i="14"/>
  <c r="U110" i="14"/>
  <c r="M235" i="14"/>
  <c r="N210" i="14"/>
  <c r="U36" i="14"/>
  <c r="P300" i="14"/>
  <c r="S300" i="14"/>
  <c r="U105" i="14"/>
  <c r="O190" i="14"/>
  <c r="P210" i="14"/>
  <c r="O178" i="14"/>
  <c r="L235" i="14"/>
  <c r="M190" i="14"/>
  <c r="U109" i="14"/>
  <c r="U77" i="14"/>
  <c r="S210" i="14"/>
  <c r="O313" i="14"/>
  <c r="O300" i="14"/>
  <c r="T111" i="14"/>
  <c r="M302" i="14"/>
  <c r="U64" i="14"/>
  <c r="T64" i="14"/>
  <c r="M144" i="14"/>
  <c r="P167" i="14"/>
  <c r="O187" i="14"/>
  <c r="N198" i="14"/>
  <c r="O280" i="14"/>
  <c r="U54" i="14"/>
  <c r="N139" i="14"/>
  <c r="L144" i="14"/>
  <c r="P169" i="14"/>
  <c r="Q167" i="14"/>
  <c r="Q196" i="14"/>
  <c r="S176" i="14"/>
  <c r="P204" i="14"/>
  <c r="M178" i="14"/>
  <c r="T102" i="14"/>
  <c r="N172" i="14"/>
  <c r="P178" i="14"/>
  <c r="J54" i="14"/>
  <c r="P140" i="14"/>
  <c r="S144" i="14"/>
  <c r="K196" i="14"/>
  <c r="O167" i="14"/>
  <c r="Q262" i="14"/>
  <c r="K238" i="14"/>
  <c r="L187" i="14"/>
  <c r="Q279" i="14"/>
  <c r="S262" i="14"/>
  <c r="S198" i="14"/>
  <c r="L183" i="14"/>
  <c r="O180" i="14"/>
  <c r="U50" i="14"/>
  <c r="Q190" i="14"/>
  <c r="M165" i="13"/>
  <c r="Q126" i="13"/>
  <c r="M238" i="13"/>
  <c r="S194" i="13"/>
  <c r="L248" i="13"/>
  <c r="O122" i="13"/>
  <c r="N126" i="13"/>
  <c r="M194" i="13"/>
  <c r="S234" i="13"/>
  <c r="Q134" i="13"/>
  <c r="P122" i="13"/>
  <c r="M126" i="13"/>
  <c r="U46" i="13"/>
  <c r="U70" i="13"/>
  <c r="N282" i="13"/>
  <c r="P300" i="13"/>
  <c r="L126" i="13"/>
  <c r="M282" i="13"/>
  <c r="S134" i="13"/>
  <c r="O134" i="13"/>
  <c r="O194" i="13"/>
  <c r="U55" i="13"/>
  <c r="K282" i="13"/>
  <c r="N149" i="13"/>
  <c r="N121" i="13"/>
  <c r="Q282" i="13"/>
  <c r="S126" i="13"/>
  <c r="L206" i="13"/>
  <c r="U58" i="13"/>
  <c r="P282" i="13"/>
  <c r="O308" i="13"/>
  <c r="K289" i="13"/>
  <c r="K300" i="13"/>
  <c r="S231" i="13"/>
  <c r="O282" i="13"/>
  <c r="Q148" i="13"/>
  <c r="Q162" i="13"/>
  <c r="M151" i="13"/>
  <c r="S181" i="13"/>
  <c r="U27" i="13"/>
  <c r="M295" i="13"/>
  <c r="K308" i="13"/>
  <c r="P121" i="13"/>
  <c r="K228" i="13"/>
  <c r="M134" i="13"/>
  <c r="N151" i="13"/>
  <c r="K206" i="13"/>
  <c r="P148" i="13"/>
  <c r="L151" i="13"/>
  <c r="N206" i="13"/>
  <c r="S262" i="13"/>
  <c r="T64" i="13"/>
  <c r="J85" i="13"/>
  <c r="U53" i="13"/>
  <c r="Q295" i="13"/>
  <c r="M308" i="13"/>
  <c r="N181" i="13"/>
  <c r="N238" i="13"/>
  <c r="O148" i="13"/>
  <c r="S151" i="13"/>
  <c r="L295" i="13"/>
  <c r="L259" i="13"/>
  <c r="N148" i="13"/>
  <c r="Q151" i="13"/>
  <c r="Q206" i="13"/>
  <c r="S124" i="13"/>
  <c r="J62" i="13"/>
  <c r="O295" i="13"/>
  <c r="M148" i="13"/>
  <c r="O151" i="13"/>
  <c r="M124" i="13"/>
  <c r="K295" i="13"/>
  <c r="Q121" i="13"/>
  <c r="L300" i="13"/>
  <c r="S148" i="13"/>
  <c r="N194" i="13"/>
  <c r="P134" i="13"/>
  <c r="P183" i="13"/>
  <c r="O124" i="13"/>
  <c r="P152" i="13"/>
  <c r="T73" i="13"/>
  <c r="P291" i="13"/>
  <c r="L152" i="13"/>
  <c r="P238" i="13"/>
  <c r="K183" i="13"/>
  <c r="O223" i="13"/>
  <c r="J73" i="13"/>
  <c r="S291" i="13"/>
  <c r="Q152" i="13"/>
  <c r="U17" i="13"/>
  <c r="K291" i="13"/>
  <c r="K223" i="13"/>
  <c r="T17" i="13"/>
  <c r="Q238" i="13"/>
  <c r="L299" i="13"/>
  <c r="P194" i="13"/>
  <c r="Q183" i="13"/>
  <c r="Q165" i="13"/>
  <c r="S149" i="13"/>
  <c r="J67" i="13"/>
  <c r="Q167" i="13"/>
  <c r="N152" i="13"/>
  <c r="T67" i="13"/>
  <c r="M183" i="13"/>
  <c r="O165" i="13"/>
  <c r="P132" i="13"/>
  <c r="Q175" i="13"/>
  <c r="K213" i="13"/>
  <c r="K140" i="13"/>
  <c r="M123" i="13"/>
  <c r="Q149" i="13"/>
  <c r="K262" i="13"/>
  <c r="T60" i="13"/>
  <c r="L238" i="13"/>
  <c r="U67" i="13"/>
  <c r="L165" i="13"/>
  <c r="N132" i="13"/>
  <c r="L140" i="13"/>
  <c r="L123" i="13"/>
  <c r="P149" i="13"/>
  <c r="O219" i="13"/>
  <c r="L247" i="13"/>
  <c r="U72" i="13"/>
  <c r="P181" i="13"/>
  <c r="Q247" i="13"/>
  <c r="T66" i="13"/>
  <c r="N223" i="13"/>
  <c r="P261" i="13"/>
  <c r="P140" i="13"/>
  <c r="S152" i="13"/>
  <c r="U56" i="13"/>
  <c r="N261" i="13"/>
  <c r="N183" i="13"/>
  <c r="P223" i="13"/>
  <c r="O149" i="13"/>
  <c r="U71" i="13"/>
  <c r="K165" i="13"/>
  <c r="N127" i="13"/>
  <c r="S140" i="13"/>
  <c r="S123" i="13"/>
  <c r="L149" i="13"/>
  <c r="O249" i="13"/>
  <c r="K247" i="13"/>
  <c r="L134" i="13"/>
  <c r="N291" i="13"/>
  <c r="M223" i="13"/>
  <c r="M140" i="13"/>
  <c r="P165" i="13"/>
  <c r="N140" i="13"/>
  <c r="L205" i="13"/>
  <c r="T20" i="13"/>
  <c r="U57" i="13"/>
  <c r="N165" i="13"/>
  <c r="Q249" i="13"/>
  <c r="L262" i="13"/>
  <c r="S299" i="13"/>
  <c r="O283" i="13"/>
  <c r="O282" i="4"/>
  <c r="P303" i="4"/>
  <c r="L150" i="19"/>
  <c r="P185" i="19"/>
  <c r="L265" i="19"/>
  <c r="N253" i="19"/>
  <c r="Q240" i="19"/>
  <c r="K265" i="19"/>
  <c r="M253" i="19"/>
  <c r="S207" i="19"/>
  <c r="Q224" i="19"/>
  <c r="K152" i="19"/>
  <c r="O209" i="19"/>
  <c r="Q230" i="19"/>
  <c r="O187" i="19"/>
  <c r="S265" i="19"/>
  <c r="S259" i="19"/>
  <c r="O185" i="19"/>
  <c r="O186" i="19"/>
  <c r="N157" i="19"/>
  <c r="N155" i="19"/>
  <c r="N240" i="19"/>
  <c r="J49" i="19"/>
  <c r="J61" i="19"/>
  <c r="J32" i="19"/>
  <c r="R32" i="19" s="1"/>
  <c r="Q259" i="19"/>
  <c r="N186" i="19"/>
  <c r="Q192" i="19"/>
  <c r="M259" i="19"/>
  <c r="K259" i="19"/>
  <c r="S200" i="19"/>
  <c r="M192" i="19"/>
  <c r="O117" i="19"/>
  <c r="O200" i="19"/>
  <c r="O116" i="19"/>
  <c r="M143" i="19"/>
  <c r="N185" i="19"/>
  <c r="L168" i="19"/>
  <c r="S192" i="19"/>
  <c r="N136" i="19"/>
  <c r="O142" i="19"/>
  <c r="J70" i="19"/>
  <c r="N272" i="19"/>
  <c r="K209" i="19"/>
  <c r="K243" i="19"/>
  <c r="J95" i="19"/>
  <c r="O143" i="19"/>
  <c r="K143" i="19"/>
  <c r="P143" i="19"/>
  <c r="M136" i="19"/>
  <c r="K207" i="19"/>
  <c r="M251" i="19"/>
  <c r="K116" i="19"/>
  <c r="L200" i="19"/>
  <c r="M171" i="19"/>
  <c r="N192" i="19"/>
  <c r="J55" i="19"/>
  <c r="O155" i="19"/>
  <c r="N116" i="19"/>
  <c r="Q157" i="19"/>
  <c r="P223" i="19"/>
  <c r="P207" i="19"/>
  <c r="P272" i="19"/>
  <c r="M200" i="19"/>
  <c r="M240" i="19"/>
  <c r="S215" i="19"/>
  <c r="K242" i="19"/>
  <c r="N223" i="19"/>
  <c r="Q264" i="19"/>
  <c r="K272" i="19"/>
  <c r="J37" i="19"/>
  <c r="M209" i="19"/>
  <c r="M242" i="19"/>
  <c r="K125" i="19"/>
  <c r="M223" i="19"/>
  <c r="N279" i="19"/>
  <c r="P264" i="19"/>
  <c r="K192" i="19"/>
  <c r="S272" i="19"/>
  <c r="L240" i="19"/>
  <c r="K240" i="19"/>
  <c r="L310" i="19"/>
  <c r="N242" i="19"/>
  <c r="P262" i="19"/>
  <c r="S117" i="19"/>
  <c r="N262" i="19"/>
  <c r="O192" i="19"/>
  <c r="S144" i="19"/>
  <c r="N200" i="19"/>
  <c r="P231" i="19"/>
  <c r="N209" i="19"/>
  <c r="Q266" i="19"/>
  <c r="K179" i="19"/>
  <c r="S150" i="19"/>
  <c r="L223" i="19"/>
  <c r="M279" i="19"/>
  <c r="M264" i="19"/>
  <c r="S161" i="19"/>
  <c r="S223" i="19"/>
  <c r="L279" i="19"/>
  <c r="L264" i="19"/>
  <c r="L142" i="19"/>
  <c r="M288" i="19"/>
  <c r="P194" i="19"/>
  <c r="N141" i="19"/>
  <c r="P130" i="19"/>
  <c r="O171" i="19"/>
  <c r="Q168" i="19"/>
  <c r="O243" i="19"/>
  <c r="Q310" i="19"/>
  <c r="L254" i="19"/>
  <c r="K221" i="19"/>
  <c r="Q262" i="19"/>
  <c r="N138" i="19"/>
  <c r="O240" i="19"/>
  <c r="Q150" i="19"/>
  <c r="K279" i="19"/>
  <c r="S293" i="19"/>
  <c r="Q189" i="19"/>
  <c r="Q272" i="19"/>
  <c r="M179" i="19"/>
  <c r="N313" i="19"/>
  <c r="K254" i="19"/>
  <c r="S231" i="19"/>
  <c r="N254" i="19"/>
  <c r="P138" i="19"/>
  <c r="S130" i="19"/>
  <c r="L187" i="19"/>
  <c r="Q226" i="19"/>
  <c r="M156" i="19"/>
  <c r="P150" i="19"/>
  <c r="Q279" i="19"/>
  <c r="Q265" i="19"/>
  <c r="N189" i="19"/>
  <c r="K185" i="19"/>
  <c r="P240" i="19"/>
  <c r="O150" i="19"/>
  <c r="P279" i="19"/>
  <c r="P265" i="19"/>
  <c r="S253" i="19"/>
  <c r="N150" i="19"/>
  <c r="O279" i="19"/>
  <c r="Q253" i="19"/>
  <c r="Q142" i="19"/>
  <c r="P186" i="19"/>
  <c r="M150" i="19"/>
  <c r="Q155" i="19"/>
  <c r="S279" i="19"/>
  <c r="N265" i="19"/>
  <c r="P253" i="19"/>
  <c r="L192" i="19"/>
  <c r="M124" i="19"/>
  <c r="K200" i="19"/>
  <c r="Q172" i="19"/>
  <c r="O265" i="19"/>
  <c r="O221" i="19"/>
  <c r="Q186" i="19"/>
  <c r="N168" i="19"/>
  <c r="O253" i="19"/>
  <c r="L170" i="19"/>
  <c r="M172" i="19"/>
  <c r="K266" i="19"/>
  <c r="J101" i="19"/>
  <c r="J21" i="19"/>
  <c r="N226" i="19"/>
  <c r="Q215" i="18"/>
  <c r="N131" i="18"/>
  <c r="S261" i="18"/>
  <c r="S251" i="18"/>
  <c r="P128" i="18"/>
  <c r="N312" i="18"/>
  <c r="P268" i="18"/>
  <c r="O261" i="18"/>
  <c r="P179" i="18"/>
  <c r="N169" i="18"/>
  <c r="S223" i="18"/>
  <c r="N261" i="18"/>
  <c r="K294" i="18"/>
  <c r="Q116" i="18"/>
  <c r="J24" i="18"/>
  <c r="S24" i="18" s="1"/>
  <c r="N157" i="18"/>
  <c r="M124" i="18"/>
  <c r="S215" i="18"/>
  <c r="L295" i="18"/>
  <c r="N233" i="18"/>
  <c r="K186" i="18"/>
  <c r="Q157" i="18"/>
  <c r="K295" i="18"/>
  <c r="Q124" i="18"/>
  <c r="Q220" i="18"/>
  <c r="O220" i="18"/>
  <c r="L233" i="18"/>
  <c r="S157" i="18"/>
  <c r="K233" i="18"/>
  <c r="N216" i="18"/>
  <c r="P200" i="18"/>
  <c r="P233" i="18"/>
  <c r="J104" i="18"/>
  <c r="O233" i="18"/>
  <c r="Q128" i="18"/>
  <c r="O238" i="18"/>
  <c r="P157" i="18"/>
  <c r="M200" i="18"/>
  <c r="P131" i="18"/>
  <c r="L214" i="18"/>
  <c r="M128" i="18"/>
  <c r="L141" i="18"/>
  <c r="O124" i="18"/>
  <c r="O169" i="18"/>
  <c r="L200" i="18"/>
  <c r="N275" i="18"/>
  <c r="M271" i="18"/>
  <c r="Q202" i="18"/>
  <c r="S296" i="18"/>
  <c r="P197" i="18"/>
  <c r="S117" i="18"/>
  <c r="M216" i="18"/>
  <c r="O207" i="18"/>
  <c r="J36" i="18"/>
  <c r="M233" i="18"/>
  <c r="K157" i="18"/>
  <c r="K142" i="18"/>
  <c r="S124" i="18"/>
  <c r="L144" i="18"/>
  <c r="Q177" i="18"/>
  <c r="M299" i="18"/>
  <c r="L117" i="18"/>
  <c r="O216" i="18"/>
  <c r="Q312" i="18"/>
  <c r="K200" i="18"/>
  <c r="O200" i="18"/>
  <c r="N250" i="18"/>
  <c r="N186" i="18"/>
  <c r="L216" i="18"/>
  <c r="U62" i="18"/>
  <c r="L134" i="18"/>
  <c r="P144" i="18"/>
  <c r="O134" i="18"/>
  <c r="P289" i="18"/>
  <c r="N177" i="18"/>
  <c r="N294" i="18"/>
  <c r="L178" i="18"/>
  <c r="K134" i="18"/>
  <c r="O144" i="18"/>
  <c r="O289" i="18"/>
  <c r="O131" i="18"/>
  <c r="J115" i="18"/>
  <c r="S140" i="18"/>
  <c r="N134" i="18"/>
  <c r="Q136" i="18"/>
  <c r="S200" i="18"/>
  <c r="N144" i="18"/>
  <c r="N289" i="18"/>
  <c r="S220" i="18"/>
  <c r="L179" i="18"/>
  <c r="M186" i="18"/>
  <c r="S128" i="18"/>
  <c r="J106" i="18"/>
  <c r="S216" i="18"/>
  <c r="S134" i="18"/>
  <c r="O136" i="18"/>
  <c r="L131" i="18"/>
  <c r="P135" i="18"/>
  <c r="M289" i="18"/>
  <c r="P216" i="18"/>
  <c r="Q140" i="18"/>
  <c r="N136" i="18"/>
  <c r="M149" i="18"/>
  <c r="Q200" i="18"/>
  <c r="L186" i="18"/>
  <c r="P186" i="18"/>
  <c r="P140" i="18"/>
  <c r="Q134" i="18"/>
  <c r="S136" i="18"/>
  <c r="L169" i="18"/>
  <c r="P251" i="18"/>
  <c r="K258" i="18"/>
  <c r="P117" i="18"/>
  <c r="K214" i="18"/>
  <c r="N128" i="18"/>
  <c r="J52" i="18"/>
  <c r="K298" i="18"/>
  <c r="P310" i="18"/>
  <c r="P214" i="18"/>
  <c r="S179" i="18"/>
  <c r="M134" i="18"/>
  <c r="O140" i="18"/>
  <c r="P136" i="18"/>
  <c r="O215" i="18"/>
  <c r="M144" i="18"/>
  <c r="N251" i="18"/>
  <c r="N140" i="18"/>
  <c r="M136" i="18"/>
  <c r="K124" i="18"/>
  <c r="K215" i="18"/>
  <c r="L251" i="18"/>
  <c r="Q216" i="18"/>
  <c r="O186" i="18"/>
  <c r="S186" i="18"/>
  <c r="K312" i="18"/>
  <c r="M140" i="18"/>
  <c r="L159" i="18"/>
  <c r="L136" i="18"/>
  <c r="M131" i="18"/>
  <c r="N204" i="18"/>
  <c r="S169" i="18"/>
  <c r="P177" i="18"/>
  <c r="K307" i="18"/>
  <c r="L293" i="18"/>
  <c r="K251" i="18"/>
  <c r="S230" i="18"/>
  <c r="M234" i="18"/>
  <c r="P119" i="18"/>
  <c r="L207" i="18"/>
  <c r="K282" i="18"/>
  <c r="L118" i="18"/>
  <c r="K206" i="18"/>
  <c r="L140" i="18"/>
  <c r="P215" i="18"/>
  <c r="M135" i="18"/>
  <c r="O214" i="18"/>
  <c r="N135" i="18"/>
  <c r="Q309" i="18"/>
  <c r="S307" i="18"/>
  <c r="M251" i="18"/>
  <c r="O179" i="18"/>
  <c r="M312" i="18"/>
  <c r="Q159" i="18"/>
  <c r="S149" i="18"/>
  <c r="L124" i="18"/>
  <c r="L215" i="18"/>
  <c r="S131" i="18"/>
  <c r="S182" i="18"/>
  <c r="L223" i="18"/>
  <c r="Q251" i="18"/>
  <c r="P130" i="18"/>
  <c r="P192" i="18"/>
  <c r="S166" i="18"/>
  <c r="M172" i="18"/>
  <c r="O128" i="18"/>
  <c r="S149" i="17"/>
  <c r="Q149" i="17"/>
  <c r="P149" i="17"/>
  <c r="Q251" i="17"/>
  <c r="O153" i="17"/>
  <c r="M198" i="17"/>
  <c r="L289" i="17"/>
  <c r="K247" i="17"/>
  <c r="N251" i="17"/>
  <c r="M120" i="17"/>
  <c r="L203" i="17"/>
  <c r="S245" i="17"/>
  <c r="S172" i="17"/>
  <c r="N315" i="17"/>
  <c r="Q291" i="17"/>
  <c r="J20" i="17"/>
  <c r="Q247" i="17"/>
  <c r="O149" i="17"/>
  <c r="P251" i="17"/>
  <c r="S153" i="17"/>
  <c r="N247" i="17"/>
  <c r="K153" i="17"/>
  <c r="O150" i="17"/>
  <c r="M204" i="17"/>
  <c r="K289" i="17"/>
  <c r="Q287" i="17"/>
  <c r="S247" i="17"/>
  <c r="L251" i="17"/>
  <c r="M145" i="17"/>
  <c r="Q230" i="17"/>
  <c r="K120" i="17"/>
  <c r="P235" i="17"/>
  <c r="P269" i="17"/>
  <c r="N162" i="17"/>
  <c r="S187" i="17"/>
  <c r="S217" i="17"/>
  <c r="S291" i="17"/>
  <c r="N150" i="17"/>
  <c r="K146" i="17"/>
  <c r="P146" i="17"/>
  <c r="S253" i="17"/>
  <c r="K251" i="17"/>
  <c r="P230" i="17"/>
  <c r="S283" i="17"/>
  <c r="J55" i="17"/>
  <c r="S314" i="17"/>
  <c r="Q127" i="17"/>
  <c r="P127" i="17"/>
  <c r="M150" i="17"/>
  <c r="M253" i="17"/>
  <c r="P239" i="17"/>
  <c r="O127" i="17"/>
  <c r="K150" i="17"/>
  <c r="O164" i="17"/>
  <c r="K191" i="17"/>
  <c r="L253" i="17"/>
  <c r="O239" i="17"/>
  <c r="M279" i="17"/>
  <c r="Q179" i="17"/>
  <c r="S184" i="17"/>
  <c r="N235" i="17"/>
  <c r="J88" i="17"/>
  <c r="S150" i="17"/>
  <c r="S239" i="17"/>
  <c r="Q150" i="17"/>
  <c r="N297" i="17"/>
  <c r="N253" i="17"/>
  <c r="Q239" i="17"/>
  <c r="P283" i="17"/>
  <c r="L127" i="17"/>
  <c r="N239" i="17"/>
  <c r="K269" i="17"/>
  <c r="S127" i="17"/>
  <c r="S164" i="17"/>
  <c r="M239" i="17"/>
  <c r="L179" i="17"/>
  <c r="K148" i="17"/>
  <c r="O199" i="17"/>
  <c r="K235" i="17"/>
  <c r="J98" i="17"/>
  <c r="N245" i="17"/>
  <c r="M261" i="17"/>
  <c r="M288" i="17"/>
  <c r="L269" i="17"/>
  <c r="K208" i="17"/>
  <c r="L261" i="17"/>
  <c r="S288" i="17"/>
  <c r="S297" i="17"/>
  <c r="M191" i="17"/>
  <c r="M126" i="17"/>
  <c r="M138" i="17"/>
  <c r="O162" i="17"/>
  <c r="Q243" i="17"/>
  <c r="K261" i="17"/>
  <c r="Q288" i="17"/>
  <c r="S234" i="17"/>
  <c r="N283" i="17"/>
  <c r="S145" i="17"/>
  <c r="O172" i="17"/>
  <c r="L252" i="17"/>
  <c r="L191" i="17"/>
  <c r="K239" i="17"/>
  <c r="Q118" i="17"/>
  <c r="S269" i="17"/>
  <c r="S261" i="17"/>
  <c r="P191" i="17"/>
  <c r="N288" i="17"/>
  <c r="S271" i="17"/>
  <c r="J35" i="17"/>
  <c r="M149" i="17"/>
  <c r="M148" i="17"/>
  <c r="L149" i="17"/>
  <c r="L288" i="17"/>
  <c r="N269" i="17"/>
  <c r="J81" i="17"/>
  <c r="Q245" i="17"/>
  <c r="S148" i="17"/>
  <c r="P247" i="17"/>
  <c r="P245" i="17"/>
  <c r="N192" i="17"/>
  <c r="O247" i="17"/>
  <c r="O283" i="17"/>
  <c r="K283" i="17"/>
  <c r="O269" i="17"/>
  <c r="P192" i="17"/>
  <c r="O230" i="17"/>
  <c r="M315" i="17"/>
  <c r="O146" i="17"/>
  <c r="O289" i="17"/>
  <c r="M153" i="17"/>
  <c r="M146" i="17"/>
  <c r="N289" i="17"/>
  <c r="K287" i="17"/>
  <c r="M247" i="17"/>
  <c r="O251" i="17"/>
  <c r="P182" i="17"/>
  <c r="M179" i="17"/>
  <c r="O138" i="17"/>
  <c r="S173" i="17"/>
  <c r="Q120" i="17"/>
  <c r="J38" i="17"/>
  <c r="O314" i="17"/>
  <c r="Q315" i="17"/>
  <c r="O214" i="17"/>
  <c r="K149" i="17"/>
  <c r="L287" i="17"/>
  <c r="O182" i="17"/>
  <c r="L153" i="17"/>
  <c r="P118" i="17"/>
  <c r="N179" i="17"/>
  <c r="L182" i="17"/>
  <c r="Q234" i="17"/>
  <c r="M274" i="17"/>
  <c r="S194" i="17"/>
  <c r="N120" i="17"/>
  <c r="O315" i="17"/>
  <c r="M214" i="17"/>
  <c r="K236" i="16"/>
  <c r="M176" i="16"/>
  <c r="O255" i="16"/>
  <c r="O312" i="16"/>
  <c r="S125" i="16"/>
  <c r="L236" i="16"/>
  <c r="M223" i="16"/>
  <c r="J89" i="16"/>
  <c r="O225" i="16"/>
  <c r="J52" i="16"/>
  <c r="R52" i="16" s="1"/>
  <c r="P125" i="16"/>
  <c r="N196" i="16"/>
  <c r="Q219" i="16"/>
  <c r="Q261" i="16"/>
  <c r="N225" i="16"/>
  <c r="N187" i="16"/>
  <c r="N228" i="16"/>
  <c r="S228" i="16"/>
  <c r="J42" i="16"/>
  <c r="Q307" i="16"/>
  <c r="N125" i="16"/>
  <c r="O219" i="16"/>
  <c r="P117" i="16"/>
  <c r="J24" i="16"/>
  <c r="M125" i="16"/>
  <c r="O152" i="16"/>
  <c r="N219" i="16"/>
  <c r="L261" i="16"/>
  <c r="L251" i="16"/>
  <c r="M226" i="16"/>
  <c r="L208" i="16"/>
  <c r="S255" i="16"/>
  <c r="P186" i="16"/>
  <c r="J82" i="16"/>
  <c r="O301" i="16"/>
  <c r="S261" i="16"/>
  <c r="K228" i="16"/>
  <c r="K125" i="16"/>
  <c r="L219" i="16"/>
  <c r="K199" i="16"/>
  <c r="N223" i="16"/>
  <c r="K301" i="16"/>
  <c r="L313" i="16"/>
  <c r="P219" i="16"/>
  <c r="L125" i="16"/>
  <c r="M219" i="16"/>
  <c r="J36" i="16"/>
  <c r="R36" i="16" s="1"/>
  <c r="J112" i="16"/>
  <c r="R112" i="16" s="1"/>
  <c r="N313" i="16"/>
  <c r="L176" i="16"/>
  <c r="Q196" i="16"/>
  <c r="K219" i="16"/>
  <c r="M187" i="16"/>
  <c r="P255" i="16"/>
  <c r="P192" i="16"/>
  <c r="Q301" i="16"/>
  <c r="Q164" i="16"/>
  <c r="S219" i="16"/>
  <c r="O228" i="16"/>
  <c r="Q226" i="16"/>
  <c r="T17" i="16"/>
  <c r="N201" i="16"/>
  <c r="L301" i="16"/>
  <c r="M313" i="16"/>
  <c r="P199" i="16"/>
  <c r="L166" i="16"/>
  <c r="Q223" i="16"/>
  <c r="N214" i="16"/>
  <c r="P176" i="16"/>
  <c r="J26" i="16"/>
  <c r="K166" i="16"/>
  <c r="L292" i="16"/>
  <c r="K205" i="16"/>
  <c r="O226" i="16"/>
  <c r="Q208" i="16"/>
  <c r="K178" i="16"/>
  <c r="Q298" i="16"/>
  <c r="O307" i="16"/>
  <c r="K313" i="16"/>
  <c r="Q313" i="16"/>
  <c r="M117" i="16"/>
  <c r="O223" i="16"/>
  <c r="P228" i="16"/>
  <c r="N176" i="16"/>
  <c r="N166" i="16"/>
  <c r="P313" i="16"/>
  <c r="S140" i="16"/>
  <c r="L223" i="16"/>
  <c r="S134" i="16"/>
  <c r="Q199" i="16"/>
  <c r="Q152" i="16"/>
  <c r="Q228" i="16"/>
  <c r="M192" i="16"/>
  <c r="S166" i="16"/>
  <c r="S239" i="16"/>
  <c r="M208" i="16"/>
  <c r="S117" i="16"/>
  <c r="S178" i="16"/>
  <c r="M258" i="16"/>
  <c r="S313" i="16"/>
  <c r="P140" i="16"/>
  <c r="N161" i="16"/>
  <c r="P154" i="16"/>
  <c r="Q140" i="16"/>
  <c r="O161" i="16"/>
  <c r="P161" i="16"/>
  <c r="N199" i="16"/>
  <c r="M178" i="16"/>
  <c r="Q154" i="16"/>
  <c r="O140" i="16"/>
  <c r="S176" i="16"/>
  <c r="S236" i="16"/>
  <c r="Q239" i="16"/>
  <c r="P146" i="16"/>
  <c r="K202" i="16"/>
  <c r="L178" i="16"/>
  <c r="M202" i="16"/>
  <c r="L300" i="16"/>
  <c r="O306" i="16"/>
  <c r="M307" i="16"/>
  <c r="O251" i="16"/>
  <c r="P307" i="16"/>
  <c r="O154" i="16"/>
  <c r="N140" i="16"/>
  <c r="K161" i="16"/>
  <c r="P239" i="16"/>
  <c r="S223" i="16"/>
  <c r="M255" i="16"/>
  <c r="S154" i="16"/>
  <c r="P223" i="16"/>
  <c r="N154" i="16"/>
  <c r="M140" i="16"/>
  <c r="Q236" i="16"/>
  <c r="O239" i="16"/>
  <c r="M228" i="16"/>
  <c r="L186" i="16"/>
  <c r="L192" i="16"/>
  <c r="O313" i="16"/>
  <c r="K307" i="16"/>
  <c r="M154" i="16"/>
  <c r="L140" i="16"/>
  <c r="P236" i="16"/>
  <c r="N239" i="16"/>
  <c r="O196" i="16"/>
  <c r="P138" i="16"/>
  <c r="L165" i="16"/>
  <c r="O178" i="16"/>
  <c r="T55" i="16"/>
  <c r="N306" i="16"/>
  <c r="K224" i="16"/>
  <c r="N178" i="16"/>
  <c r="P134" i="16"/>
  <c r="N134" i="16"/>
  <c r="O260" i="16"/>
  <c r="L306" i="16"/>
  <c r="K255" i="16"/>
  <c r="O236" i="16"/>
  <c r="K154" i="16"/>
  <c r="N236" i="16"/>
  <c r="L239" i="16"/>
  <c r="M215" i="16"/>
  <c r="N251" i="16"/>
  <c r="S120" i="16"/>
  <c r="L117" i="16"/>
  <c r="L170" i="16"/>
  <c r="N202" i="16"/>
  <c r="J55" i="16"/>
  <c r="Q134" i="16"/>
  <c r="M239" i="16"/>
  <c r="S225" i="16"/>
  <c r="P152" i="16"/>
  <c r="Q225" i="16"/>
  <c r="P170" i="16"/>
  <c r="O208" i="16"/>
  <c r="P208" i="16"/>
  <c r="N146" i="16"/>
  <c r="J65" i="16"/>
  <c r="K312" i="16"/>
  <c r="N227" i="15"/>
  <c r="S237" i="15"/>
  <c r="P227" i="15"/>
  <c r="P178" i="15"/>
  <c r="P277" i="15"/>
  <c r="L172" i="15"/>
  <c r="L127" i="15"/>
  <c r="M261" i="15"/>
  <c r="O227" i="15"/>
  <c r="L178" i="15"/>
  <c r="S172" i="15"/>
  <c r="J33" i="15"/>
  <c r="M253" i="15"/>
  <c r="K220" i="15"/>
  <c r="J54" i="15"/>
  <c r="N137" i="15"/>
  <c r="O237" i="15"/>
  <c r="L149" i="15"/>
  <c r="S127" i="15"/>
  <c r="P191" i="15"/>
  <c r="O219" i="15"/>
  <c r="P304" i="15"/>
  <c r="P303" i="15"/>
  <c r="M137" i="15"/>
  <c r="K161" i="15"/>
  <c r="N192" i="15"/>
  <c r="Q297" i="15"/>
  <c r="N207" i="15"/>
  <c r="S302" i="15"/>
  <c r="Q191" i="15"/>
  <c r="J47" i="15"/>
  <c r="K137" i="15"/>
  <c r="L192" i="15"/>
  <c r="N297" i="15"/>
  <c r="L268" i="15"/>
  <c r="S207" i="15"/>
  <c r="N134" i="15"/>
  <c r="K277" i="15"/>
  <c r="S304" i="15"/>
  <c r="S137" i="15"/>
  <c r="L161" i="15"/>
  <c r="M297" i="15"/>
  <c r="N302" i="15"/>
  <c r="S286" i="15"/>
  <c r="M256" i="15"/>
  <c r="M191" i="15"/>
  <c r="Q209" i="15"/>
  <c r="P242" i="15"/>
  <c r="L277" i="15"/>
  <c r="N275" i="15"/>
  <c r="P262" i="15"/>
  <c r="S253" i="15"/>
  <c r="Q304" i="15"/>
  <c r="J26" i="15"/>
  <c r="K219" i="15"/>
  <c r="Q250" i="15"/>
  <c r="Q251" i="15"/>
  <c r="L297" i="15"/>
  <c r="L270" i="15"/>
  <c r="P286" i="15"/>
  <c r="M217" i="15"/>
  <c r="S263" i="15"/>
  <c r="N191" i="15"/>
  <c r="M277" i="15"/>
  <c r="M237" i="15"/>
  <c r="Q275" i="15"/>
  <c r="K251" i="15"/>
  <c r="M304" i="15"/>
  <c r="J29" i="15"/>
  <c r="R29" i="15" s="1"/>
  <c r="J104" i="15"/>
  <c r="P297" i="15"/>
  <c r="M219" i="15"/>
  <c r="S221" i="15"/>
  <c r="P220" i="15"/>
  <c r="N304" i="15"/>
  <c r="K149" i="15"/>
  <c r="J23" i="15"/>
  <c r="S250" i="15"/>
  <c r="O295" i="15"/>
  <c r="O172" i="15"/>
  <c r="Q237" i="15"/>
  <c r="O314" i="15"/>
  <c r="S191" i="15"/>
  <c r="K290" i="15"/>
  <c r="Q295" i="15"/>
  <c r="S277" i="15"/>
  <c r="M178" i="15"/>
  <c r="M290" i="15"/>
  <c r="O153" i="15"/>
  <c r="Q192" i="15"/>
  <c r="S157" i="15"/>
  <c r="L153" i="15"/>
  <c r="S295" i="15"/>
  <c r="P221" i="15"/>
  <c r="S261" i="15"/>
  <c r="S220" i="15"/>
  <c r="N290" i="15"/>
  <c r="N150" i="15"/>
  <c r="S153" i="15"/>
  <c r="O149" i="15"/>
  <c r="P157" i="15"/>
  <c r="N153" i="15"/>
  <c r="K232" i="15"/>
  <c r="Q207" i="15"/>
  <c r="K295" i="15"/>
  <c r="P237" i="15"/>
  <c r="M275" i="15"/>
  <c r="K275" i="15"/>
  <c r="M302" i="15"/>
  <c r="K250" i="15"/>
  <c r="P290" i="15"/>
  <c r="O157" i="15"/>
  <c r="K153" i="15"/>
  <c r="L150" i="15"/>
  <c r="N161" i="15"/>
  <c r="S232" i="15"/>
  <c r="P302" i="15"/>
  <c r="K207" i="15"/>
  <c r="K221" i="15"/>
  <c r="L237" i="15"/>
  <c r="Q232" i="15"/>
  <c r="M149" i="15"/>
  <c r="Q261" i="15"/>
  <c r="N178" i="15"/>
  <c r="L303" i="15"/>
  <c r="Q314" i="15"/>
  <c r="P275" i="15"/>
  <c r="P172" i="15"/>
  <c r="L302" i="15"/>
  <c r="L191" i="15"/>
  <c r="N220" i="15"/>
  <c r="N157" i="15"/>
  <c r="O150" i="15"/>
  <c r="S149" i="15"/>
  <c r="O232" i="15"/>
  <c r="O302" i="15"/>
  <c r="K178" i="15"/>
  <c r="K303" i="15"/>
  <c r="S178" i="15"/>
  <c r="N314" i="15"/>
  <c r="J55" i="15"/>
  <c r="J78" i="15"/>
  <c r="N303" i="15"/>
  <c r="S262" i="15"/>
  <c r="O275" i="15"/>
  <c r="K237" i="15"/>
  <c r="N151" i="15"/>
  <c r="K150" i="15"/>
  <c r="Q157" i="15"/>
  <c r="M151" i="15"/>
  <c r="M150" i="15"/>
  <c r="P232" i="15"/>
  <c r="K157" i="15"/>
  <c r="P150" i="15"/>
  <c r="N232" i="15"/>
  <c r="M157" i="15"/>
  <c r="K127" i="15"/>
  <c r="Q150" i="15"/>
  <c r="S144" i="15"/>
  <c r="M232" i="15"/>
  <c r="M227" i="15"/>
  <c r="O256" i="15"/>
  <c r="M167" i="15"/>
  <c r="P267" i="15"/>
  <c r="P289" i="15"/>
  <c r="O170" i="15"/>
  <c r="N208" i="15"/>
  <c r="N270" i="15"/>
  <c r="N221" i="15"/>
  <c r="P149" i="15"/>
  <c r="O220" i="15"/>
  <c r="K253" i="15"/>
  <c r="O304" i="15"/>
  <c r="L244" i="15"/>
  <c r="O278" i="15"/>
  <c r="Q127" i="15"/>
  <c r="L227" i="15"/>
  <c r="Q178" i="15"/>
  <c r="L156" i="15"/>
  <c r="N156" i="15"/>
  <c r="Q221" i="15"/>
  <c r="L221" i="15"/>
  <c r="O303" i="15"/>
  <c r="Q162" i="15"/>
  <c r="M170" i="15"/>
  <c r="K267" i="15"/>
  <c r="S209" i="15"/>
  <c r="P175" i="15"/>
  <c r="O191" i="15"/>
  <c r="K172" i="15"/>
  <c r="N180" i="15"/>
  <c r="Q253" i="15"/>
  <c r="K278" i="15"/>
  <c r="M265" i="14"/>
  <c r="S182" i="14"/>
  <c r="P130" i="14"/>
  <c r="J86" i="14"/>
  <c r="O86" i="14" s="1"/>
  <c r="P175" i="14"/>
  <c r="L265" i="14"/>
  <c r="M175" i="14"/>
  <c r="Q195" i="14"/>
  <c r="S195" i="14"/>
  <c r="L277" i="14"/>
  <c r="O213" i="14"/>
  <c r="Q175" i="14"/>
  <c r="Q298" i="14"/>
  <c r="N230" i="14"/>
  <c r="M230" i="14"/>
  <c r="O148" i="14"/>
  <c r="L249" i="14"/>
  <c r="N227" i="14"/>
  <c r="N174" i="14"/>
  <c r="Q211" i="14"/>
  <c r="K298" i="14"/>
  <c r="M182" i="14"/>
  <c r="L230" i="14"/>
  <c r="N263" i="14"/>
  <c r="L173" i="14"/>
  <c r="O174" i="14"/>
  <c r="K306" i="14"/>
  <c r="J20" i="14"/>
  <c r="S298" i="14"/>
  <c r="P313" i="14"/>
  <c r="Q230" i="14"/>
  <c r="O265" i="14"/>
  <c r="P213" i="14"/>
  <c r="P298" i="14"/>
  <c r="N306" i="14"/>
  <c r="S162" i="14"/>
  <c r="M130" i="14"/>
  <c r="O230" i="14"/>
  <c r="O245" i="14"/>
  <c r="N245" i="14"/>
  <c r="O250" i="14"/>
  <c r="Q116" i="14"/>
  <c r="Q227" i="14"/>
  <c r="M181" i="14"/>
  <c r="L204" i="14"/>
  <c r="L148" i="14"/>
  <c r="K211" i="14"/>
  <c r="M262" i="14"/>
  <c r="P269" i="14"/>
  <c r="O211" i="14"/>
  <c r="J24" i="14"/>
  <c r="O312" i="14"/>
  <c r="P239" i="14"/>
  <c r="L306" i="14"/>
  <c r="K213" i="14"/>
  <c r="S306" i="14"/>
  <c r="S230" i="14"/>
  <c r="S245" i="14"/>
  <c r="U48" i="14"/>
  <c r="P182" i="14"/>
  <c r="K230" i="14"/>
  <c r="Q245" i="14"/>
  <c r="M249" i="14"/>
  <c r="O182" i="14"/>
  <c r="L213" i="14"/>
  <c r="Q306" i="14"/>
  <c r="S257" i="14"/>
  <c r="M245" i="14"/>
  <c r="M213" i="14"/>
  <c r="K227" i="14"/>
  <c r="Q213" i="14"/>
  <c r="P211" i="14"/>
  <c r="P306" i="14"/>
  <c r="M162" i="14"/>
  <c r="L182" i="14"/>
  <c r="Q257" i="14"/>
  <c r="N265" i="14"/>
  <c r="L227" i="14"/>
  <c r="O306" i="14"/>
  <c r="M120" i="14"/>
  <c r="O130" i="14"/>
  <c r="L162" i="14"/>
  <c r="P257" i="14"/>
  <c r="Q292" i="14"/>
  <c r="N128" i="14"/>
  <c r="N162" i="14"/>
  <c r="S120" i="14"/>
  <c r="O257" i="14"/>
  <c r="N181" i="14"/>
  <c r="S130" i="14"/>
  <c r="P292" i="14"/>
  <c r="P116" i="14"/>
  <c r="S238" i="14"/>
  <c r="Q148" i="14"/>
  <c r="P227" i="14"/>
  <c r="L269" i="14"/>
  <c r="M138" i="14"/>
  <c r="L313" i="14"/>
  <c r="K162" i="14"/>
  <c r="Q162" i="14"/>
  <c r="N257" i="14"/>
  <c r="O292" i="14"/>
  <c r="L211" i="14"/>
  <c r="J102" i="14"/>
  <c r="M303" i="14"/>
  <c r="L188" i="14"/>
  <c r="P172" i="14"/>
  <c r="O120" i="14"/>
  <c r="L130" i="14"/>
  <c r="L257" i="14"/>
  <c r="K145" i="14"/>
  <c r="K257" i="14"/>
  <c r="L172" i="14"/>
  <c r="Q204" i="14"/>
  <c r="P118" i="14"/>
  <c r="K279" i="14"/>
  <c r="O184" i="14"/>
  <c r="M211" i="14"/>
  <c r="O172" i="14"/>
  <c r="O162" i="14"/>
  <c r="N182" i="14"/>
  <c r="K249" i="14"/>
  <c r="Q182" i="14"/>
  <c r="N235" i="14"/>
  <c r="L120" i="14"/>
  <c r="S167" i="14"/>
  <c r="Q249" i="14"/>
  <c r="P196" i="14"/>
  <c r="Q130" i="14"/>
  <c r="O181" i="14"/>
  <c r="O238" i="14"/>
  <c r="O239" i="14"/>
  <c r="M210" i="14"/>
  <c r="N280" i="14"/>
  <c r="M239" i="13"/>
  <c r="K254" i="13"/>
  <c r="L213" i="13"/>
  <c r="P208" i="13"/>
  <c r="S159" i="13"/>
  <c r="O210" i="13"/>
  <c r="M213" i="13"/>
  <c r="Q215" i="13"/>
  <c r="S210" i="13"/>
  <c r="P159" i="13"/>
  <c r="Q159" i="13"/>
  <c r="S215" i="13"/>
  <c r="S120" i="13"/>
  <c r="K117" i="13"/>
  <c r="P312" i="13"/>
  <c r="K312" i="13"/>
  <c r="N159" i="13"/>
  <c r="Q117" i="13"/>
  <c r="K169" i="13"/>
  <c r="L120" i="13"/>
  <c r="L169" i="13"/>
  <c r="J55" i="13"/>
  <c r="R55" i="13" s="1"/>
  <c r="J42" i="13"/>
  <c r="R42" i="13" s="1"/>
  <c r="Q281" i="13"/>
  <c r="K246" i="13"/>
  <c r="P169" i="13"/>
  <c r="K120" i="13"/>
  <c r="N312" i="13"/>
  <c r="K281" i="13"/>
  <c r="S131" i="13"/>
  <c r="O169" i="13"/>
  <c r="J17" i="13"/>
  <c r="S312" i="13"/>
  <c r="M169" i="13"/>
  <c r="Q258" i="13"/>
  <c r="Q131" i="13"/>
  <c r="N258" i="13"/>
  <c r="P120" i="13"/>
  <c r="M281" i="13"/>
  <c r="J89" i="13"/>
  <c r="N251" i="13"/>
  <c r="K208" i="13"/>
  <c r="L251" i="13"/>
  <c r="L210" i="13"/>
  <c r="L258" i="13"/>
  <c r="S235" i="13"/>
  <c r="N155" i="13"/>
  <c r="L131" i="13"/>
  <c r="Q144" i="13"/>
  <c r="K258" i="13"/>
  <c r="P262" i="13"/>
  <c r="P296" i="13"/>
  <c r="M208" i="13"/>
  <c r="M251" i="13"/>
  <c r="O239" i="13"/>
  <c r="M235" i="13"/>
  <c r="P155" i="13"/>
  <c r="K131" i="13"/>
  <c r="P144" i="13"/>
  <c r="S212" i="13"/>
  <c r="S258" i="13"/>
  <c r="Q312" i="13"/>
  <c r="J28" i="13"/>
  <c r="R28" i="13" s="1"/>
  <c r="O120" i="13"/>
  <c r="M210" i="13"/>
  <c r="N169" i="13"/>
  <c r="O155" i="13"/>
  <c r="M131" i="13"/>
  <c r="N239" i="13"/>
  <c r="L235" i="13"/>
  <c r="L155" i="13"/>
  <c r="N144" i="13"/>
  <c r="O212" i="13"/>
  <c r="Q119" i="13"/>
  <c r="K259" i="13"/>
  <c r="L239" i="13"/>
  <c r="K235" i="13"/>
  <c r="N122" i="13"/>
  <c r="K127" i="13"/>
  <c r="M144" i="13"/>
  <c r="Q197" i="13"/>
  <c r="L216" i="13"/>
  <c r="O296" i="13"/>
  <c r="K205" i="13"/>
  <c r="K305" i="13"/>
  <c r="P239" i="13"/>
  <c r="S142" i="13"/>
  <c r="K239" i="13"/>
  <c r="L141" i="13"/>
  <c r="O235" i="13"/>
  <c r="Q213" i="13"/>
  <c r="O144" i="13"/>
  <c r="S156" i="13"/>
  <c r="P119" i="13"/>
  <c r="Q120" i="13"/>
  <c r="Q262" i="13"/>
  <c r="P210" i="13"/>
  <c r="O312" i="13"/>
  <c r="M296" i="13"/>
  <c r="O285" i="13"/>
  <c r="P235" i="13"/>
  <c r="K144" i="13"/>
  <c r="S296" i="13"/>
  <c r="S239" i="13"/>
  <c r="Q254" i="13"/>
  <c r="P213" i="13"/>
  <c r="L144" i="13"/>
  <c r="K123" i="13"/>
  <c r="P245" i="13"/>
  <c r="K210" i="13"/>
  <c r="L289" i="13"/>
  <c r="Q296" i="13"/>
  <c r="Q285" i="13"/>
  <c r="O258" i="13"/>
  <c r="P141" i="13"/>
  <c r="L312" i="13"/>
  <c r="O142" i="13"/>
  <c r="Q235" i="13"/>
  <c r="M254" i="13"/>
  <c r="O213" i="13"/>
  <c r="O123" i="13"/>
  <c r="Q210" i="13"/>
  <c r="L296" i="13"/>
  <c r="S285" i="13"/>
  <c r="S144" i="13"/>
  <c r="M258" i="13"/>
  <c r="S213" i="13"/>
  <c r="L142" i="13"/>
  <c r="L254" i="13"/>
  <c r="O255" i="13"/>
  <c r="N123" i="13"/>
  <c r="O174" i="13"/>
  <c r="N205" i="13"/>
  <c r="O207" i="13"/>
  <c r="P280" i="13"/>
  <c r="M159" i="13"/>
  <c r="S275" i="13"/>
  <c r="O301" i="4"/>
  <c r="K278" i="4"/>
  <c r="K286" i="4"/>
  <c r="L301" i="4"/>
  <c r="M301" i="4"/>
  <c r="M303" i="4"/>
  <c r="S301" i="4"/>
  <c r="K301" i="4"/>
  <c r="S266" i="4"/>
  <c r="Q303" i="4"/>
  <c r="K266" i="4"/>
  <c r="Q269" i="4"/>
  <c r="L278" i="4"/>
  <c r="Q286" i="4"/>
  <c r="L269" i="4"/>
  <c r="L297" i="4"/>
  <c r="N287" i="4"/>
  <c r="Q282" i="4"/>
  <c r="P297" i="4"/>
  <c r="Q295" i="4"/>
  <c r="N297" i="4"/>
  <c r="N303" i="4"/>
  <c r="Q278" i="4"/>
  <c r="K270" i="4"/>
  <c r="O303" i="4"/>
  <c r="L303" i="4"/>
  <c r="L261" i="13"/>
  <c r="L127" i="13"/>
  <c r="P184" i="13"/>
  <c r="N174" i="13"/>
  <c r="K147" i="13"/>
  <c r="U20" i="13"/>
  <c r="J84" i="13"/>
  <c r="T24" i="13"/>
  <c r="M224" i="13"/>
  <c r="O261" i="13"/>
  <c r="S162" i="13"/>
  <c r="M127" i="13"/>
  <c r="S147" i="13"/>
  <c r="K261" i="13"/>
  <c r="O162" i="13"/>
  <c r="K212" i="13"/>
  <c r="M287" i="13"/>
  <c r="P162" i="13"/>
  <c r="S261" i="13"/>
  <c r="N162" i="13"/>
  <c r="Q129" i="13"/>
  <c r="N212" i="13"/>
  <c r="N147" i="13"/>
  <c r="O224" i="13"/>
  <c r="S240" i="13"/>
  <c r="M162" i="13"/>
  <c r="S175" i="13"/>
  <c r="L223" i="13"/>
  <c r="N129" i="13"/>
  <c r="M212" i="13"/>
  <c r="M170" i="13"/>
  <c r="P170" i="13"/>
  <c r="O152" i="13"/>
  <c r="N249" i="13"/>
  <c r="P205" i="13"/>
  <c r="N247" i="13"/>
  <c r="S305" i="13"/>
  <c r="M147" i="13"/>
  <c r="M269" i="13"/>
  <c r="K234" i="13"/>
  <c r="L117" i="13"/>
  <c r="P117" i="13"/>
  <c r="S117" i="13"/>
  <c r="O117" i="13"/>
  <c r="T34" i="13"/>
  <c r="S224" i="13"/>
  <c r="Q147" i="13"/>
  <c r="Q280" i="13"/>
  <c r="P299" i="13"/>
  <c r="P287" i="13"/>
  <c r="S246" i="13"/>
  <c r="Q224" i="13"/>
  <c r="L162" i="13"/>
  <c r="L129" i="13"/>
  <c r="L212" i="13"/>
  <c r="P305" i="13"/>
  <c r="J27" i="13"/>
  <c r="K220" i="13"/>
  <c r="K224" i="13"/>
  <c r="M217" i="13"/>
  <c r="O240" i="13"/>
  <c r="K162" i="13"/>
  <c r="P175" i="13"/>
  <c r="Q223" i="13"/>
  <c r="P129" i="13"/>
  <c r="Q140" i="13"/>
  <c r="P215" i="13"/>
  <c r="P212" i="13"/>
  <c r="N305" i="13"/>
  <c r="Q269" i="13"/>
  <c r="N266" i="13"/>
  <c r="Q275" i="13"/>
  <c r="L305" i="13"/>
  <c r="O251" i="13"/>
  <c r="K133" i="13"/>
  <c r="D23" i="13"/>
  <c r="T31" i="13"/>
  <c r="Q246" i="13"/>
  <c r="S217" i="13"/>
  <c r="M240" i="13"/>
  <c r="O175" i="13"/>
  <c r="N307" i="13"/>
  <c r="T27" i="13"/>
  <c r="J33" i="13"/>
  <c r="R33" i="13" s="1"/>
  <c r="O246" i="13"/>
  <c r="O141" i="13"/>
  <c r="N217" i="13"/>
  <c r="K240" i="13"/>
  <c r="M175" i="13"/>
  <c r="S255" i="13"/>
  <c r="K167" i="13"/>
  <c r="J49" i="13"/>
  <c r="Q194" i="13"/>
  <c r="O305" i="13"/>
  <c r="S307" i="13"/>
  <c r="K251" i="13"/>
  <c r="Q204" i="13"/>
  <c r="K248" i="13"/>
  <c r="J68" i="13"/>
  <c r="R68" i="13" s="1"/>
  <c r="M246" i="13"/>
  <c r="L175" i="13"/>
  <c r="T49" i="13"/>
  <c r="N133" i="13"/>
  <c r="P251" i="13"/>
  <c r="Q299" i="13"/>
  <c r="Q248" i="13"/>
  <c r="P246" i="13"/>
  <c r="P147" i="13"/>
  <c r="K128" i="13"/>
  <c r="J24" i="13"/>
  <c r="S278" i="13"/>
  <c r="N248" i="13"/>
  <c r="L147" i="13"/>
  <c r="Q202" i="13"/>
  <c r="P222" i="13"/>
  <c r="M278" i="13"/>
  <c r="S248" i="13"/>
  <c r="S171" i="13"/>
  <c r="P252" i="13"/>
  <c r="M133" i="13"/>
  <c r="O128" i="13"/>
  <c r="U64" i="13"/>
  <c r="J31" i="13"/>
  <c r="R31" i="13" s="1"/>
  <c r="P278" i="13"/>
  <c r="P248" i="13"/>
  <c r="Q252" i="13"/>
  <c r="P128" i="13"/>
  <c r="T72" i="13"/>
  <c r="J81" i="13"/>
  <c r="O278" i="13"/>
  <c r="O248" i="13"/>
  <c r="K174" i="13"/>
  <c r="N209" i="13"/>
  <c r="T58" i="13"/>
  <c r="K278" i="13"/>
  <c r="O222" i="13"/>
  <c r="M248" i="13"/>
  <c r="J60" i="13"/>
  <c r="Q222" i="13"/>
  <c r="M222" i="13"/>
  <c r="N222" i="13"/>
  <c r="S222" i="13"/>
  <c r="N252" i="13"/>
  <c r="S127" i="13"/>
  <c r="L252" i="13"/>
  <c r="L222" i="13"/>
  <c r="K142" i="13"/>
  <c r="L201" i="13"/>
  <c r="O179" i="13"/>
  <c r="Q260" i="13"/>
  <c r="P127" i="13"/>
  <c r="O184" i="13"/>
  <c r="K252" i="13"/>
  <c r="M242" i="13"/>
  <c r="S174" i="13"/>
  <c r="S170" i="13"/>
  <c r="K194" i="13"/>
  <c r="O291" i="13"/>
  <c r="P309" i="13"/>
  <c r="N241" i="13"/>
  <c r="P289" i="13"/>
  <c r="N171" i="13"/>
  <c r="P171" i="13"/>
  <c r="O252" i="13"/>
  <c r="L174" i="13"/>
  <c r="T36" i="13"/>
  <c r="N142" i="13"/>
  <c r="K201" i="13"/>
  <c r="L179" i="13"/>
  <c r="O260" i="13"/>
  <c r="Q127" i="13"/>
  <c r="S184" i="13"/>
  <c r="S252" i="13"/>
  <c r="Q242" i="13"/>
  <c r="Q174" i="13"/>
  <c r="S133" i="13"/>
  <c r="P236" i="13"/>
  <c r="Q205" i="13"/>
  <c r="U51" i="13"/>
  <c r="T41" i="13"/>
  <c r="O299" i="13"/>
  <c r="O309" i="13"/>
  <c r="Q133" i="13"/>
  <c r="U60" i="13"/>
  <c r="M130" i="13"/>
  <c r="N184" i="13"/>
  <c r="M252" i="13"/>
  <c r="T55" i="13"/>
  <c r="O130" i="13"/>
  <c r="K184" i="13"/>
  <c r="Q201" i="13"/>
  <c r="K179" i="13"/>
  <c r="L250" i="13"/>
  <c r="S196" i="13"/>
  <c r="P174" i="13"/>
  <c r="N236" i="13"/>
  <c r="O205" i="13"/>
  <c r="S247" i="13"/>
  <c r="K299" i="13"/>
  <c r="N289" i="13"/>
  <c r="N300" i="13"/>
  <c r="Q300" i="13"/>
  <c r="S300" i="13"/>
  <c r="P117" i="14"/>
  <c r="Q229" i="14"/>
  <c r="U42" i="14"/>
  <c r="U96" i="14"/>
  <c r="S140" i="14"/>
  <c r="P229" i="14"/>
  <c r="N199" i="14"/>
  <c r="M188" i="14"/>
  <c r="U75" i="14"/>
  <c r="S241" i="14"/>
  <c r="T84" i="14"/>
  <c r="T78" i="14"/>
  <c r="T99" i="14"/>
  <c r="Q241" i="14"/>
  <c r="O303" i="14"/>
  <c r="M140" i="14"/>
  <c r="L229" i="14"/>
  <c r="O256" i="14"/>
  <c r="N294" i="14"/>
  <c r="M191" i="14"/>
  <c r="J84" i="14"/>
  <c r="P296" i="14"/>
  <c r="N303" i="14"/>
  <c r="T114" i="14"/>
  <c r="J78" i="14"/>
  <c r="N241" i="14"/>
  <c r="M256" i="14"/>
  <c r="S296" i="14"/>
  <c r="T58" i="14"/>
  <c r="L191" i="14"/>
  <c r="S289" i="14"/>
  <c r="S243" i="14"/>
  <c r="P256" i="14"/>
  <c r="M148" i="14"/>
  <c r="K225" i="14"/>
  <c r="O175" i="14"/>
  <c r="T110" i="14"/>
  <c r="U99" i="14"/>
  <c r="O298" i="14"/>
  <c r="U37" i="14"/>
  <c r="N229" i="14"/>
  <c r="Q256" i="14"/>
  <c r="K124" i="14"/>
  <c r="M229" i="14"/>
  <c r="K229" i="14"/>
  <c r="S303" i="14"/>
  <c r="U58" i="14"/>
  <c r="S148" i="14"/>
  <c r="P225" i="14"/>
  <c r="P263" i="14"/>
  <c r="S180" i="14"/>
  <c r="S169" i="14"/>
  <c r="M298" i="14"/>
  <c r="K303" i="14"/>
  <c r="S307" i="14"/>
  <c r="L252" i="14"/>
  <c r="Q124" i="14"/>
  <c r="O241" i="14"/>
  <c r="K191" i="14"/>
  <c r="N209" i="14"/>
  <c r="P191" i="14"/>
  <c r="P188" i="14"/>
  <c r="N234" i="14"/>
  <c r="U63" i="14"/>
  <c r="P270" i="14"/>
  <c r="T39" i="14"/>
  <c r="T63" i="14"/>
  <c r="J109" i="14"/>
  <c r="T103" i="14"/>
  <c r="Q251" i="14"/>
  <c r="N188" i="14"/>
  <c r="Q234" i="14"/>
  <c r="J95" i="14"/>
  <c r="M95" i="14" s="1"/>
  <c r="T43" i="14"/>
  <c r="P251" i="14"/>
  <c r="U103" i="14"/>
  <c r="M231" i="14"/>
  <c r="M251" i="14"/>
  <c r="L241" i="14"/>
  <c r="J37" i="14"/>
  <c r="J62" i="14"/>
  <c r="L119" i="14"/>
  <c r="K234" i="14"/>
  <c r="J79" i="14"/>
  <c r="L79" i="14" s="1"/>
  <c r="J73" i="14"/>
  <c r="U43" i="14"/>
  <c r="Q231" i="14"/>
  <c r="L251" i="14"/>
  <c r="L294" i="14"/>
  <c r="S231" i="14"/>
  <c r="K251" i="14"/>
  <c r="S271" i="14"/>
  <c r="S294" i="14"/>
  <c r="J66" i="14"/>
  <c r="T94" i="14"/>
  <c r="U32" i="14"/>
  <c r="Q296" i="14"/>
  <c r="T98" i="14"/>
  <c r="L231" i="14"/>
  <c r="Q267" i="14"/>
  <c r="L234" i="14"/>
  <c r="M296" i="14"/>
  <c r="J98" i="14"/>
  <c r="K311" i="14"/>
  <c r="S311" i="14"/>
  <c r="M311" i="14"/>
  <c r="O311" i="14"/>
  <c r="L311" i="14"/>
  <c r="P241" i="14"/>
  <c r="J93" i="14"/>
  <c r="U104" i="14"/>
  <c r="J68" i="14"/>
  <c r="M270" i="14"/>
  <c r="P267" i="14"/>
  <c r="M234" i="14"/>
  <c r="T53" i="14"/>
  <c r="U98" i="14"/>
  <c r="Q271" i="14"/>
  <c r="L312" i="14"/>
  <c r="Q301" i="14"/>
  <c r="N311" i="14"/>
  <c r="M252" i="14"/>
  <c r="U59" i="14"/>
  <c r="M119" i="14"/>
  <c r="J26" i="14"/>
  <c r="U85" i="14"/>
  <c r="S267" i="14"/>
  <c r="T71" i="14"/>
  <c r="M139" i="14"/>
  <c r="L123" i="14"/>
  <c r="N271" i="14"/>
  <c r="S270" i="14"/>
  <c r="O158" i="14"/>
  <c r="Q265" i="14"/>
  <c r="L267" i="14"/>
  <c r="O133" i="14"/>
  <c r="L117" i="14"/>
  <c r="K265" i="14"/>
  <c r="M241" i="14"/>
  <c r="O191" i="14"/>
  <c r="M294" i="14"/>
  <c r="T45" i="14"/>
  <c r="O138" i="14"/>
  <c r="P301" i="14"/>
  <c r="J96" i="14"/>
  <c r="T59" i="14"/>
  <c r="Q123" i="14"/>
  <c r="N119" i="14"/>
  <c r="J82" i="14"/>
  <c r="O123" i="14"/>
  <c r="O119" i="14"/>
  <c r="N123" i="14"/>
  <c r="N191" i="14"/>
  <c r="T104" i="14"/>
  <c r="N270" i="14"/>
  <c r="J35" i="14"/>
  <c r="T66" i="14"/>
  <c r="L139" i="14"/>
  <c r="K123" i="14"/>
  <c r="S124" i="14"/>
  <c r="M271" i="14"/>
  <c r="O270" i="14"/>
  <c r="K267" i="14"/>
  <c r="L242" i="14"/>
  <c r="M200" i="14"/>
  <c r="L175" i="14"/>
  <c r="O294" i="14"/>
  <c r="Q180" i="14"/>
  <c r="M116" i="14"/>
  <c r="S255" i="14"/>
  <c r="U38" i="14"/>
  <c r="J57" i="14"/>
  <c r="U62" i="14"/>
  <c r="J55" i="14"/>
  <c r="N138" i="14"/>
  <c r="L301" i="14"/>
  <c r="J58" i="14"/>
  <c r="Q270" i="14"/>
  <c r="T68" i="14"/>
  <c r="P119" i="14"/>
  <c r="P271" i="14"/>
  <c r="U68" i="14"/>
  <c r="L153" i="14"/>
  <c r="M123" i="14"/>
  <c r="Q119" i="14"/>
  <c r="O271" i="14"/>
  <c r="J106" i="14"/>
  <c r="J88" i="14"/>
  <c r="R88" i="14" s="1"/>
  <c r="K139" i="14"/>
  <c r="S123" i="14"/>
  <c r="S119" i="14"/>
  <c r="Q191" i="14"/>
  <c r="S263" i="14"/>
  <c r="M267" i="14"/>
  <c r="P279" i="14"/>
  <c r="N175" i="14"/>
  <c r="M169" i="14"/>
  <c r="O234" i="14"/>
  <c r="T62" i="14"/>
  <c r="M195" i="15"/>
  <c r="S194" i="15"/>
  <c r="P194" i="15"/>
  <c r="O146" i="15"/>
  <c r="N219" i="15"/>
  <c r="K180" i="15"/>
  <c r="S219" i="15"/>
  <c r="D26" i="15"/>
  <c r="D23" i="15"/>
  <c r="T23" i="15"/>
  <c r="U76" i="15"/>
  <c r="J62" i="15"/>
  <c r="Q166" i="15"/>
  <c r="J37" i="15"/>
  <c r="U31" i="15"/>
  <c r="O166" i="15"/>
  <c r="P195" i="15"/>
  <c r="T70" i="15"/>
  <c r="L121" i="15"/>
  <c r="O226" i="15"/>
  <c r="L295" i="15"/>
  <c r="N231" i="15"/>
  <c r="L249" i="15"/>
  <c r="S184" i="15"/>
  <c r="L166" i="15"/>
  <c r="T80" i="15"/>
  <c r="J49" i="15"/>
  <c r="P166" i="15"/>
  <c r="L220" i="15"/>
  <c r="J69" i="15"/>
  <c r="R69" i="15" s="1"/>
  <c r="K226" i="15"/>
  <c r="Q230" i="15"/>
  <c r="N259" i="15"/>
  <c r="O182" i="15"/>
  <c r="O147" i="15"/>
  <c r="Q121" i="15"/>
  <c r="O169" i="15"/>
  <c r="Q195" i="15"/>
  <c r="J80" i="15"/>
  <c r="Q220" i="15"/>
  <c r="P230" i="15"/>
  <c r="O194" i="15"/>
  <c r="S121" i="15"/>
  <c r="O230" i="15"/>
  <c r="O180" i="15"/>
  <c r="K233" i="15"/>
  <c r="T17" i="15"/>
  <c r="U27" i="15"/>
  <c r="T52" i="15"/>
  <c r="Q278" i="15"/>
  <c r="P183" i="15"/>
  <c r="S183" i="15"/>
  <c r="T37" i="15"/>
  <c r="N230" i="15"/>
  <c r="P162" i="15"/>
  <c r="Q184" i="15"/>
  <c r="L242" i="15"/>
  <c r="L234" i="15"/>
  <c r="P314" i="15"/>
  <c r="J68" i="15"/>
  <c r="U33" i="15"/>
  <c r="L304" i="15"/>
  <c r="O234" i="15"/>
  <c r="T27" i="15"/>
  <c r="M278" i="15"/>
  <c r="N194" i="15"/>
  <c r="L233" i="15"/>
  <c r="O121" i="15"/>
  <c r="Q233" i="15"/>
  <c r="O195" i="15"/>
  <c r="T105" i="15"/>
  <c r="S229" i="15"/>
  <c r="P233" i="15"/>
  <c r="T26" i="15"/>
  <c r="U64" i="15"/>
  <c r="U105" i="15"/>
  <c r="M233" i="15"/>
  <c r="U32" i="15"/>
  <c r="S177" i="15"/>
  <c r="T32" i="15"/>
  <c r="J105" i="15"/>
  <c r="J58" i="15"/>
  <c r="P229" i="15"/>
  <c r="M209" i="15"/>
  <c r="Q248" i="15"/>
  <c r="S233" i="15"/>
  <c r="U57" i="15"/>
  <c r="N253" i="15"/>
  <c r="Q229" i="15"/>
  <c r="T59" i="15"/>
  <c r="O229" i="15"/>
  <c r="N121" i="15"/>
  <c r="S230" i="15"/>
  <c r="S314" i="15"/>
  <c r="J86" i="15"/>
  <c r="Q223" i="15"/>
  <c r="S195" i="15"/>
  <c r="M230" i="15"/>
  <c r="S180" i="15"/>
  <c r="Q194" i="15"/>
  <c r="T64" i="15"/>
  <c r="K194" i="15"/>
  <c r="K223" i="15"/>
  <c r="Q245" i="15"/>
  <c r="M194" i="15"/>
  <c r="N229" i="15"/>
  <c r="M121" i="15"/>
  <c r="M229" i="15"/>
  <c r="T68" i="15"/>
  <c r="L229" i="15"/>
  <c r="U68" i="15"/>
  <c r="S256" i="15"/>
  <c r="O249" i="15"/>
  <c r="K261" i="15"/>
  <c r="S223" i="15"/>
  <c r="Q145" i="16"/>
  <c r="K273" i="16"/>
  <c r="Q248" i="16"/>
  <c r="K118" i="16"/>
  <c r="L118" i="16"/>
  <c r="T105" i="16"/>
  <c r="S145" i="16"/>
  <c r="P211" i="16"/>
  <c r="M273" i="16"/>
  <c r="P243" i="16"/>
  <c r="D55" i="16"/>
  <c r="P256" i="16"/>
  <c r="L243" i="16"/>
  <c r="T43" i="16"/>
  <c r="U89" i="16"/>
  <c r="U59" i="16"/>
  <c r="U18" i="16"/>
  <c r="M301" i="16"/>
  <c r="N260" i="16"/>
  <c r="N227" i="16"/>
  <c r="L210" i="16"/>
  <c r="T114" i="16"/>
  <c r="N301" i="16"/>
  <c r="J27" i="16"/>
  <c r="N218" i="16"/>
  <c r="L216" i="16"/>
  <c r="Q133" i="16"/>
  <c r="P273" i="16"/>
  <c r="K169" i="16"/>
  <c r="T78" i="16"/>
  <c r="P143" i="16"/>
  <c r="S138" i="16"/>
  <c r="S190" i="16"/>
  <c r="O273" i="16"/>
  <c r="L267" i="16"/>
  <c r="O248" i="16"/>
  <c r="O201" i="16"/>
  <c r="P169" i="16"/>
  <c r="K277" i="16"/>
  <c r="N249" i="16"/>
  <c r="L285" i="16"/>
  <c r="S300" i="16"/>
  <c r="N145" i="16"/>
  <c r="Q138" i="16"/>
  <c r="S277" i="16"/>
  <c r="N133" i="16"/>
  <c r="Q273" i="16"/>
  <c r="O124" i="16"/>
  <c r="U96" i="16"/>
  <c r="O136" i="16"/>
  <c r="L159" i="16"/>
  <c r="O169" i="16"/>
  <c r="N273" i="16"/>
  <c r="L262" i="16"/>
  <c r="K216" i="16"/>
  <c r="P285" i="16"/>
  <c r="M242" i="16"/>
  <c r="S273" i="16"/>
  <c r="K133" i="16"/>
  <c r="S216" i="16"/>
  <c r="U70" i="16"/>
  <c r="S136" i="16"/>
  <c r="M143" i="16"/>
  <c r="Q124" i="16"/>
  <c r="S198" i="16"/>
  <c r="M190" i="16"/>
  <c r="O227" i="16"/>
  <c r="Q176" i="16"/>
  <c r="L199" i="16"/>
  <c r="S235" i="16"/>
  <c r="O211" i="16"/>
  <c r="M210" i="16"/>
  <c r="T31" i="16"/>
  <c r="M218" i="16"/>
  <c r="P210" i="16"/>
  <c r="K210" i="16"/>
  <c r="P262" i="16"/>
  <c r="K300" i="16"/>
  <c r="Q218" i="16"/>
  <c r="L278" i="16"/>
  <c r="S118" i="16"/>
  <c r="L265" i="16"/>
  <c r="T71" i="16"/>
  <c r="U97" i="16"/>
  <c r="O133" i="16"/>
  <c r="M216" i="16"/>
  <c r="Q210" i="16"/>
  <c r="T59" i="16"/>
  <c r="K168" i="16"/>
  <c r="D17" i="16"/>
  <c r="T54" i="16"/>
  <c r="N143" i="16"/>
  <c r="P159" i="16"/>
  <c r="Q190" i="16"/>
  <c r="S248" i="16"/>
  <c r="O199" i="16"/>
  <c r="S211" i="16"/>
  <c r="K176" i="16"/>
  <c r="T45" i="16"/>
  <c r="T97" i="16"/>
  <c r="K117" i="16"/>
  <c r="Q285" i="16"/>
  <c r="J40" i="16"/>
  <c r="R40" i="16" s="1"/>
  <c r="K145" i="16"/>
  <c r="S133" i="16"/>
  <c r="P124" i="16"/>
  <c r="L231" i="16"/>
  <c r="N210" i="16"/>
  <c r="P227" i="16"/>
  <c r="P277" i="16"/>
  <c r="U25" i="16"/>
  <c r="U75" i="16"/>
  <c r="O198" i="16"/>
  <c r="N168" i="16"/>
  <c r="M231" i="16"/>
  <c r="O145" i="16"/>
  <c r="M169" i="16"/>
  <c r="Q262" i="16"/>
  <c r="U63" i="16"/>
  <c r="P198" i="16"/>
  <c r="K231" i="16"/>
  <c r="K198" i="16"/>
  <c r="K248" i="16"/>
  <c r="O256" i="16"/>
  <c r="N167" i="16"/>
  <c r="N278" i="16"/>
  <c r="U69" i="16"/>
  <c r="N198" i="16"/>
  <c r="S310" i="16"/>
  <c r="U86" i="16"/>
  <c r="T69" i="16"/>
  <c r="Q198" i="16"/>
  <c r="S210" i="16"/>
  <c r="T67" i="16"/>
  <c r="O277" i="16"/>
  <c r="N277" i="16"/>
  <c r="P218" i="16"/>
  <c r="T56" i="16"/>
  <c r="M145" i="16"/>
  <c r="L168" i="16"/>
  <c r="S135" i="16"/>
  <c r="L145" i="16"/>
  <c r="T85" i="16"/>
  <c r="J46" i="16"/>
  <c r="O181" i="16"/>
  <c r="L196" i="16"/>
  <c r="Q231" i="16"/>
  <c r="M225" i="16"/>
  <c r="N169" i="16"/>
  <c r="K138" i="16"/>
  <c r="N252" i="16"/>
  <c r="S169" i="16"/>
  <c r="Q169" i="16"/>
  <c r="M249" i="16"/>
  <c r="U22" i="16"/>
  <c r="Q311" i="16"/>
  <c r="S312" i="16"/>
  <c r="S218" i="16"/>
  <c r="S251" i="16"/>
  <c r="M248" i="16"/>
  <c r="K260" i="16"/>
  <c r="S243" i="16"/>
  <c r="K285" i="16"/>
  <c r="O138" i="16"/>
  <c r="Q135" i="16"/>
  <c r="P231" i="16"/>
  <c r="Q216" i="16"/>
  <c r="M135" i="16"/>
  <c r="P133" i="16"/>
  <c r="O231" i="16"/>
  <c r="L138" i="16"/>
  <c r="P216" i="16"/>
  <c r="L255" i="16"/>
  <c r="O263" i="16"/>
  <c r="T93" i="16"/>
  <c r="U23" i="16"/>
  <c r="T41" i="16"/>
  <c r="K311" i="16"/>
  <c r="L312" i="16"/>
  <c r="O285" i="16"/>
  <c r="M211" i="16"/>
  <c r="S231" i="16"/>
  <c r="J105" i="16"/>
  <c r="R105" i="16" s="1"/>
  <c r="U85" i="16"/>
  <c r="L198" i="16"/>
  <c r="Q256" i="16"/>
  <c r="O265" i="16"/>
  <c r="L135" i="16"/>
  <c r="K211" i="16"/>
  <c r="Q161" i="16"/>
  <c r="Q277" i="16"/>
  <c r="P248" i="16"/>
  <c r="L238" i="16"/>
  <c r="J23" i="16"/>
  <c r="N311" i="16"/>
  <c r="P202" i="16"/>
  <c r="P135" i="16"/>
  <c r="P168" i="16"/>
  <c r="M138" i="16"/>
  <c r="M256" i="16"/>
  <c r="K135" i="16"/>
  <c r="L248" i="16"/>
  <c r="L167" i="16"/>
  <c r="S256" i="16"/>
  <c r="U92" i="16"/>
  <c r="J85" i="16"/>
  <c r="S201" i="16"/>
  <c r="Q168" i="16"/>
  <c r="N216" i="16"/>
  <c r="L227" i="16"/>
  <c r="M277" i="16"/>
  <c r="T92" i="16"/>
  <c r="J83" i="16"/>
  <c r="K201" i="16"/>
  <c r="U101" i="17"/>
  <c r="P141" i="17"/>
  <c r="N208" i="17"/>
  <c r="P208" i="17"/>
  <c r="S240" i="17"/>
  <c r="S141" i="17"/>
  <c r="P178" i="17"/>
  <c r="O208" i="17"/>
  <c r="U20" i="17"/>
  <c r="U22" i="17"/>
  <c r="N240" i="17"/>
  <c r="J95" i="17"/>
  <c r="P315" i="17"/>
  <c r="O159" i="17"/>
  <c r="O249" i="17"/>
  <c r="S299" i="17"/>
  <c r="T87" i="17"/>
  <c r="M312" i="17"/>
  <c r="U75" i="17"/>
  <c r="O272" i="17"/>
  <c r="S129" i="17"/>
  <c r="U30" i="17"/>
  <c r="M249" i="17"/>
  <c r="P206" i="17"/>
  <c r="T81" i="17"/>
  <c r="Q129" i="17"/>
  <c r="K126" i="17"/>
  <c r="N138" i="17"/>
  <c r="S190" i="17"/>
  <c r="S159" i="17"/>
  <c r="Q225" i="17"/>
  <c r="Q295" i="17"/>
  <c r="L249" i="17"/>
  <c r="L299" i="17"/>
  <c r="O200" i="17"/>
  <c r="Q180" i="17"/>
  <c r="U84" i="17"/>
  <c r="Q218" i="17"/>
  <c r="P314" i="17"/>
  <c r="Q273" i="17"/>
  <c r="O245" i="17"/>
  <c r="Q314" i="17"/>
  <c r="J30" i="17"/>
  <c r="T28" i="17"/>
  <c r="U42" i="17"/>
  <c r="J76" i="17"/>
  <c r="P129" i="17"/>
  <c r="L190" i="17"/>
  <c r="O178" i="17"/>
  <c r="O225" i="17"/>
  <c r="P295" i="17"/>
  <c r="M266" i="17"/>
  <c r="P299" i="17"/>
  <c r="P180" i="17"/>
  <c r="K271" i="17"/>
  <c r="S179" i="17"/>
  <c r="O180" i="17"/>
  <c r="L297" i="17"/>
  <c r="J56" i="17"/>
  <c r="J24" i="17"/>
  <c r="J16" i="17"/>
  <c r="O16" i="17" s="1"/>
  <c r="P217" i="17"/>
  <c r="P273" i="17"/>
  <c r="M314" i="17"/>
  <c r="S249" i="17"/>
  <c r="T30" i="17"/>
  <c r="U91" i="17"/>
  <c r="U79" i="17"/>
  <c r="U80" i="17"/>
  <c r="O129" i="17"/>
  <c r="N159" i="17"/>
  <c r="K190" i="17"/>
  <c r="N225" i="17"/>
  <c r="O295" i="17"/>
  <c r="S275" i="17"/>
  <c r="M283" i="17"/>
  <c r="O299" i="17"/>
  <c r="Q206" i="17"/>
  <c r="U24" i="17"/>
  <c r="T94" i="17"/>
  <c r="M298" i="17"/>
  <c r="J27" i="17"/>
  <c r="O273" i="17"/>
  <c r="O191" i="17"/>
  <c r="K314" i="17"/>
  <c r="K141" i="17"/>
  <c r="M206" i="17"/>
  <c r="T33" i="17"/>
  <c r="N129" i="17"/>
  <c r="M190" i="17"/>
  <c r="Q275" i="17"/>
  <c r="K118" i="17"/>
  <c r="M271" i="17"/>
  <c r="Q299" i="17"/>
  <c r="K138" i="17"/>
  <c r="P200" i="17"/>
  <c r="P171" i="17"/>
  <c r="J60" i="17"/>
  <c r="N273" i="17"/>
  <c r="O240" i="17"/>
  <c r="L314" i="17"/>
  <c r="S171" i="17"/>
  <c r="U33" i="17"/>
  <c r="M129" i="17"/>
  <c r="M159" i="17"/>
  <c r="O190" i="17"/>
  <c r="N196" i="17"/>
  <c r="J33" i="17"/>
  <c r="L129" i="17"/>
  <c r="Q159" i="17"/>
  <c r="L173" i="17"/>
  <c r="O215" i="17"/>
  <c r="K225" i="17"/>
  <c r="P275" i="17"/>
  <c r="M297" i="17"/>
  <c r="N271" i="17"/>
  <c r="L259" i="17"/>
  <c r="S162" i="17"/>
  <c r="M245" i="17"/>
  <c r="P224" i="17"/>
  <c r="T18" i="17"/>
  <c r="K240" i="17"/>
  <c r="U31" i="17"/>
  <c r="U111" i="17"/>
  <c r="O275" i="17"/>
  <c r="N194" i="17"/>
  <c r="T66" i="17"/>
  <c r="M141" i="17"/>
  <c r="L206" i="17"/>
  <c r="N275" i="17"/>
  <c r="K294" i="17"/>
  <c r="T107" i="17"/>
  <c r="J66" i="17"/>
  <c r="R66" i="17" s="1"/>
  <c r="M275" i="17"/>
  <c r="U54" i="17"/>
  <c r="P190" i="17"/>
  <c r="O271" i="17"/>
  <c r="L217" i="17"/>
  <c r="T83" i="17"/>
  <c r="U106" i="17"/>
  <c r="Q165" i="17"/>
  <c r="T104" i="17"/>
  <c r="T97" i="17"/>
  <c r="U93" i="17"/>
  <c r="T34" i="17"/>
  <c r="N187" i="17"/>
  <c r="Q237" i="17"/>
  <c r="J104" i="17"/>
  <c r="J97" i="17"/>
  <c r="O165" i="17"/>
  <c r="P237" i="17"/>
  <c r="Q190" i="17"/>
  <c r="U57" i="17"/>
  <c r="U76" i="17"/>
  <c r="O187" i="17"/>
  <c r="Q187" i="17"/>
  <c r="J43" i="17"/>
  <c r="M240" i="17"/>
  <c r="M217" i="17"/>
  <c r="M187" i="17"/>
  <c r="O254" i="17"/>
  <c r="P165" i="17"/>
  <c r="J111" i="17"/>
  <c r="N165" i="17"/>
  <c r="O237" i="17"/>
  <c r="Q271" i="17"/>
  <c r="J91" i="17"/>
  <c r="M165" i="17"/>
  <c r="K159" i="17"/>
  <c r="N237" i="17"/>
  <c r="P271" i="17"/>
  <c r="J99" i="17"/>
  <c r="U104" i="17"/>
  <c r="T115" i="17"/>
  <c r="L165" i="17"/>
  <c r="M237" i="17"/>
  <c r="N223" i="17"/>
  <c r="L279" i="17"/>
  <c r="Q148" i="17"/>
  <c r="N182" i="17"/>
  <c r="N242" i="17"/>
  <c r="J51" i="17"/>
  <c r="J78" i="17"/>
  <c r="U62" i="17"/>
  <c r="J86" i="17"/>
  <c r="L315" i="17"/>
  <c r="N285" i="17"/>
  <c r="Q240" i="17"/>
  <c r="S315" i="17"/>
  <c r="P187" i="17"/>
  <c r="N224" i="17"/>
  <c r="U97" i="17"/>
  <c r="O141" i="17"/>
  <c r="K165" i="17"/>
  <c r="M301" i="17"/>
  <c r="J100" i="17"/>
  <c r="T86" i="17"/>
  <c r="J115" i="17"/>
  <c r="N206" i="17"/>
  <c r="M208" i="17"/>
  <c r="S208" i="17"/>
  <c r="L208" i="17"/>
  <c r="J26" i="17"/>
  <c r="P173" i="17"/>
  <c r="J62" i="17"/>
  <c r="L160" i="19"/>
  <c r="M275" i="19"/>
  <c r="N221" i="19"/>
  <c r="Q196" i="19"/>
  <c r="S143" i="19"/>
  <c r="L204" i="19"/>
  <c r="L275" i="19"/>
  <c r="S218" i="19"/>
  <c r="N160" i="19"/>
  <c r="U74" i="19"/>
  <c r="U67" i="19"/>
  <c r="J99" i="19"/>
  <c r="T91" i="19"/>
  <c r="P187" i="19"/>
  <c r="T59" i="19"/>
  <c r="U27" i="19"/>
  <c r="Q119" i="19"/>
  <c r="J91" i="19"/>
  <c r="O277" i="19"/>
  <c r="P299" i="19"/>
  <c r="N204" i="19"/>
  <c r="P160" i="19"/>
  <c r="N143" i="19"/>
  <c r="O145" i="19"/>
  <c r="K303" i="19"/>
  <c r="S264" i="19"/>
  <c r="O299" i="19"/>
  <c r="K175" i="19"/>
  <c r="S160" i="19"/>
  <c r="T103" i="19"/>
  <c r="J68" i="19"/>
  <c r="R68" i="19" s="1"/>
  <c r="U36" i="19"/>
  <c r="T71" i="19"/>
  <c r="J94" i="19"/>
  <c r="N187" i="19"/>
  <c r="T68" i="19"/>
  <c r="T36" i="19"/>
  <c r="Q187" i="19"/>
  <c r="Q299" i="19"/>
  <c r="U68" i="19"/>
  <c r="Q204" i="19"/>
  <c r="T107" i="19"/>
  <c r="L145" i="19"/>
  <c r="O264" i="19"/>
  <c r="N288" i="19"/>
  <c r="S175" i="19"/>
  <c r="T42" i="19"/>
  <c r="J35" i="19"/>
  <c r="T23" i="19"/>
  <c r="Q145" i="19"/>
  <c r="N264" i="19"/>
  <c r="M204" i="19"/>
  <c r="U95" i="19"/>
  <c r="T73" i="19"/>
  <c r="U89" i="19"/>
  <c r="L208" i="19"/>
  <c r="N299" i="19"/>
  <c r="P128" i="19"/>
  <c r="S196" i="19"/>
  <c r="K204" i="19"/>
  <c r="L221" i="19"/>
  <c r="U26" i="19"/>
  <c r="U82" i="19"/>
  <c r="P175" i="19"/>
  <c r="S187" i="19"/>
  <c r="T82" i="19"/>
  <c r="S145" i="19"/>
  <c r="L185" i="19"/>
  <c r="P204" i="19"/>
  <c r="N179" i="19"/>
  <c r="Q269" i="19"/>
  <c r="J107" i="19"/>
  <c r="R107" i="19" s="1"/>
  <c r="T67" i="19"/>
  <c r="J104" i="19"/>
  <c r="R104" i="19" s="1"/>
  <c r="P168" i="19"/>
  <c r="N304" i="19"/>
  <c r="Q292" i="19"/>
  <c r="M282" i="19"/>
  <c r="Q160" i="19"/>
  <c r="N277" i="19"/>
  <c r="N118" i="19"/>
  <c r="T39" i="19"/>
  <c r="U70" i="19"/>
  <c r="P173" i="19"/>
  <c r="Q313" i="19"/>
  <c r="S311" i="19"/>
  <c r="P269" i="19"/>
  <c r="N175" i="19"/>
  <c r="M185" i="19"/>
  <c r="S189" i="19"/>
  <c r="M313" i="19"/>
  <c r="S269" i="19"/>
  <c r="L201" i="19"/>
  <c r="P311" i="19"/>
  <c r="N269" i="19"/>
  <c r="M311" i="19"/>
  <c r="K269" i="19"/>
  <c r="U91" i="19"/>
  <c r="N292" i="19"/>
  <c r="T57" i="19"/>
  <c r="Q125" i="19"/>
  <c r="O208" i="19"/>
  <c r="O193" i="19"/>
  <c r="P289" i="19"/>
  <c r="S304" i="19"/>
  <c r="M292" i="19"/>
  <c r="L148" i="19"/>
  <c r="K282" i="19"/>
  <c r="L173" i="19"/>
  <c r="K196" i="19"/>
  <c r="U30" i="19"/>
  <c r="T112" i="19"/>
  <c r="U108" i="19"/>
  <c r="J106" i="19"/>
  <c r="L311" i="19"/>
  <c r="L269" i="19"/>
  <c r="M299" i="19"/>
  <c r="T62" i="19"/>
  <c r="S125" i="19"/>
  <c r="T99" i="19"/>
  <c r="J57" i="19"/>
  <c r="P125" i="19"/>
  <c r="K190" i="19"/>
  <c r="O289" i="19"/>
  <c r="L292" i="19"/>
  <c r="S275" i="19"/>
  <c r="P263" i="19"/>
  <c r="K134" i="19"/>
  <c r="M160" i="19"/>
  <c r="P209" i="19"/>
  <c r="J72" i="19"/>
  <c r="T90" i="19"/>
  <c r="J30" i="19"/>
  <c r="K311" i="19"/>
  <c r="S254" i="19"/>
  <c r="N289" i="19"/>
  <c r="Q304" i="19"/>
  <c r="O263" i="19"/>
  <c r="O204" i="19"/>
  <c r="O175" i="19"/>
  <c r="N134" i="19"/>
  <c r="O160" i="19"/>
  <c r="K168" i="19"/>
  <c r="S301" i="19"/>
  <c r="P254" i="19"/>
  <c r="Q209" i="19"/>
  <c r="T94" i="19"/>
  <c r="U94" i="19"/>
  <c r="M125" i="19"/>
  <c r="M134" i="19"/>
  <c r="M289" i="19"/>
  <c r="Q275" i="19"/>
  <c r="U62" i="19"/>
  <c r="U107" i="19"/>
  <c r="Q301" i="19"/>
  <c r="Q254" i="19"/>
  <c r="L303" i="19"/>
  <c r="U101" i="19"/>
  <c r="O125" i="19"/>
  <c r="U103" i="19"/>
  <c r="N125" i="19"/>
  <c r="N161" i="19"/>
  <c r="L289" i="19"/>
  <c r="S222" i="19"/>
  <c r="P275" i="19"/>
  <c r="S221" i="19"/>
  <c r="P218" i="19"/>
  <c r="L175" i="19"/>
  <c r="S168" i="19"/>
  <c r="Q138" i="19"/>
  <c r="O147" i="19"/>
  <c r="T96" i="19"/>
  <c r="O168" i="19"/>
  <c r="J87" i="19"/>
  <c r="R87" i="19" s="1"/>
  <c r="U111" i="19"/>
  <c r="J84" i="19"/>
  <c r="R84" i="19" s="1"/>
  <c r="T78" i="19"/>
  <c r="L301" i="19"/>
  <c r="O254" i="19"/>
  <c r="S209" i="19"/>
  <c r="L217" i="19"/>
  <c r="S217" i="19"/>
  <c r="T89" i="19"/>
  <c r="U73" i="19"/>
  <c r="P221" i="19"/>
  <c r="N218" i="19"/>
  <c r="L196" i="19"/>
  <c r="M196" i="19"/>
  <c r="N301" i="19"/>
  <c r="M201" i="19"/>
  <c r="J16" i="19"/>
  <c r="L247" i="18"/>
  <c r="M276" i="18"/>
  <c r="O152" i="18"/>
  <c r="O149" i="18"/>
  <c r="P181" i="18"/>
  <c r="L261" i="18"/>
  <c r="K247" i="18"/>
  <c r="P210" i="18"/>
  <c r="K245" i="18"/>
  <c r="T46" i="18"/>
  <c r="O148" i="18"/>
  <c r="L274" i="18"/>
  <c r="S291" i="18"/>
  <c r="N284" i="18"/>
  <c r="S310" i="18"/>
  <c r="S247" i="18"/>
  <c r="O209" i="18"/>
  <c r="K261" i="18"/>
  <c r="N127" i="18"/>
  <c r="O224" i="18"/>
  <c r="U35" i="18"/>
  <c r="T80" i="18"/>
  <c r="O291" i="18"/>
  <c r="M284" i="18"/>
  <c r="K148" i="18"/>
  <c r="N209" i="18"/>
  <c r="L152" i="18"/>
  <c r="S127" i="18"/>
  <c r="Q131" i="18"/>
  <c r="Q210" i="18"/>
  <c r="M261" i="18"/>
  <c r="O286" i="18"/>
  <c r="M138" i="18"/>
  <c r="S203" i="18"/>
  <c r="J80" i="18"/>
  <c r="J58" i="18"/>
  <c r="S268" i="18"/>
  <c r="N291" i="18"/>
  <c r="L284" i="18"/>
  <c r="N310" i="18"/>
  <c r="O190" i="18"/>
  <c r="P178" i="18"/>
  <c r="M130" i="18"/>
  <c r="Q130" i="18"/>
  <c r="M245" i="18"/>
  <c r="J25" i="18"/>
  <c r="J45" i="18"/>
  <c r="L181" i="18"/>
  <c r="O245" i="18"/>
  <c r="P298" i="18"/>
  <c r="S302" i="18"/>
  <c r="S130" i="18"/>
  <c r="N130" i="18"/>
  <c r="S298" i="18"/>
  <c r="S249" i="18"/>
  <c r="Q224" i="18"/>
  <c r="Q209" i="18"/>
  <c r="U103" i="18"/>
  <c r="M298" i="18"/>
  <c r="K291" i="18"/>
  <c r="K152" i="18"/>
  <c r="P274" i="18"/>
  <c r="K228" i="18"/>
  <c r="K274" i="18"/>
  <c r="Q298" i="18"/>
  <c r="S181" i="18"/>
  <c r="S209" i="18"/>
  <c r="U28" i="18"/>
  <c r="Q148" i="18"/>
  <c r="M181" i="18"/>
  <c r="L249" i="18"/>
  <c r="S187" i="18"/>
  <c r="N203" i="18"/>
  <c r="P169" i="18"/>
  <c r="S228" i="18"/>
  <c r="J113" i="18"/>
  <c r="L298" i="18"/>
  <c r="L291" i="18"/>
  <c r="J30" i="18"/>
  <c r="T103" i="18"/>
  <c r="P152" i="18"/>
  <c r="Q249" i="18"/>
  <c r="N210" i="18"/>
  <c r="K249" i="18"/>
  <c r="O298" i="18"/>
  <c r="U80" i="18"/>
  <c r="J34" i="18"/>
  <c r="R34" i="18" s="1"/>
  <c r="N148" i="18"/>
  <c r="M249" i="18"/>
  <c r="N228" i="18"/>
  <c r="Q228" i="18"/>
  <c r="Q152" i="18"/>
  <c r="N224" i="18"/>
  <c r="O210" i="18"/>
  <c r="T26" i="18"/>
  <c r="Q181" i="18"/>
  <c r="M224" i="18"/>
  <c r="S210" i="18"/>
  <c r="P228" i="18"/>
  <c r="Q178" i="18"/>
  <c r="L224" i="18"/>
  <c r="P127" i="18"/>
  <c r="O181" i="18"/>
  <c r="O130" i="18"/>
  <c r="O127" i="18"/>
  <c r="K181" i="18"/>
  <c r="M148" i="18"/>
  <c r="T57" i="18"/>
  <c r="O296" i="18"/>
  <c r="U54" i="18"/>
  <c r="L127" i="18"/>
  <c r="L130" i="18"/>
  <c r="P245" i="18"/>
  <c r="S255" i="18"/>
  <c r="T100" i="18"/>
  <c r="T69" i="18"/>
  <c r="L148" i="18"/>
  <c r="L210" i="18"/>
  <c r="S224" i="18"/>
  <c r="J100" i="18"/>
  <c r="J69" i="18"/>
  <c r="J32" i="18"/>
  <c r="Q274" i="18"/>
  <c r="P255" i="18"/>
  <c r="K127" i="18"/>
  <c r="P209" i="18"/>
  <c r="T29" i="18"/>
  <c r="M274" i="18"/>
  <c r="N190" i="18"/>
  <c r="Q247" i="18"/>
  <c r="N181" i="18"/>
  <c r="O255" i="18"/>
  <c r="K209" i="18"/>
  <c r="T19" i="18"/>
  <c r="J114" i="18"/>
  <c r="K190" i="18"/>
  <c r="P247" i="18"/>
  <c r="N255" i="18"/>
  <c r="Q172" i="18"/>
  <c r="N179" i="18"/>
  <c r="Q245" i="18"/>
  <c r="M179" i="18"/>
  <c r="S274" i="18"/>
  <c r="J19" i="18"/>
  <c r="U72" i="18"/>
  <c r="T98" i="18"/>
  <c r="U90" i="18"/>
  <c r="J61" i="18"/>
  <c r="T32" i="18"/>
  <c r="O314" i="18"/>
  <c r="K284" i="18"/>
  <c r="U30" i="18"/>
  <c r="T30" i="18"/>
  <c r="S152" i="18"/>
  <c r="Q261" i="18"/>
  <c r="O247" i="18"/>
  <c r="M255" i="18"/>
  <c r="K210" i="18"/>
  <c r="S284" i="18"/>
  <c r="S148" i="18"/>
  <c r="J99" i="18"/>
  <c r="O267" i="18"/>
  <c r="N247" i="18"/>
  <c r="N138" i="18"/>
  <c r="L255" i="18"/>
  <c r="N296" i="18"/>
  <c r="J74" i="18"/>
  <c r="U33" i="18"/>
  <c r="O312" i="18"/>
  <c r="N311" i="18"/>
  <c r="S312" i="18"/>
  <c r="N152" i="18"/>
  <c r="M209" i="18"/>
  <c r="Q199" i="18"/>
  <c r="K267" i="18"/>
  <c r="K255" i="18"/>
  <c r="L245" i="18"/>
  <c r="Q284" i="18"/>
  <c r="Q304" i="18"/>
  <c r="T16" i="18"/>
  <c r="L129" i="19"/>
  <c r="P119" i="19"/>
  <c r="S208" i="19"/>
  <c r="M190" i="19"/>
  <c r="N293" i="19"/>
  <c r="L234" i="19"/>
  <c r="M248" i="19"/>
  <c r="O235" i="19"/>
  <c r="M237" i="19"/>
  <c r="O120" i="19"/>
  <c r="O152" i="19"/>
  <c r="L189" i="19"/>
  <c r="P268" i="19"/>
  <c r="K315" i="19"/>
  <c r="N234" i="19"/>
  <c r="M147" i="19"/>
  <c r="N208" i="19"/>
  <c r="S234" i="19"/>
  <c r="K237" i="19"/>
  <c r="K189" i="19"/>
  <c r="K268" i="19"/>
  <c r="M152" i="19"/>
  <c r="O237" i="19"/>
  <c r="L237" i="19"/>
  <c r="N120" i="19"/>
  <c r="K277" i="19"/>
  <c r="J36" i="19"/>
  <c r="R36" i="19" s="1"/>
  <c r="Q151" i="19"/>
  <c r="P189" i="19"/>
  <c r="L266" i="19"/>
  <c r="L118" i="19"/>
  <c r="L277" i="19"/>
  <c r="M198" i="19"/>
  <c r="O151" i="19"/>
  <c r="K148" i="19"/>
  <c r="O276" i="19"/>
  <c r="S277" i="19"/>
  <c r="K224" i="19"/>
  <c r="N268" i="19"/>
  <c r="N151" i="19"/>
  <c r="P147" i="19"/>
  <c r="P190" i="19"/>
  <c r="N276" i="19"/>
  <c r="L268" i="19"/>
  <c r="M297" i="19"/>
  <c r="Q118" i="19"/>
  <c r="K151" i="19"/>
  <c r="L253" i="19"/>
  <c r="O194" i="19"/>
  <c r="L276" i="19"/>
  <c r="Q120" i="19"/>
  <c r="J62" i="19"/>
  <c r="R62" i="19" s="1"/>
  <c r="S195" i="19"/>
  <c r="N195" i="19"/>
  <c r="L235" i="19"/>
  <c r="T30" i="19"/>
  <c r="T70" i="19"/>
  <c r="L151" i="19"/>
  <c r="M234" i="19"/>
  <c r="K276" i="19"/>
  <c r="S128" i="19"/>
  <c r="M277" i="19"/>
  <c r="O266" i="19"/>
  <c r="M174" i="19"/>
  <c r="K195" i="19"/>
  <c r="S151" i="19"/>
  <c r="S198" i="19"/>
  <c r="N194" i="19"/>
  <c r="K177" i="19"/>
  <c r="M118" i="19"/>
  <c r="P198" i="19"/>
  <c r="O311" i="19"/>
  <c r="S278" i="19"/>
  <c r="J56" i="19"/>
  <c r="R56" i="19" s="1"/>
  <c r="T101" i="19"/>
  <c r="Q281" i="19"/>
  <c r="Q278" i="19"/>
  <c r="O268" i="19"/>
  <c r="Q152" i="19"/>
  <c r="J27" i="19"/>
  <c r="L174" i="19"/>
  <c r="S224" i="19"/>
  <c r="N174" i="19"/>
  <c r="Q164" i="19"/>
  <c r="S127" i="19"/>
  <c r="P281" i="19"/>
  <c r="P278" i="19"/>
  <c r="P276" i="19"/>
  <c r="O118" i="19"/>
  <c r="O198" i="19"/>
  <c r="Q277" i="19"/>
  <c r="L224" i="19"/>
  <c r="Q311" i="19"/>
  <c r="P174" i="19"/>
  <c r="O224" i="19"/>
  <c r="O281" i="19"/>
  <c r="K278" i="19"/>
  <c r="L195" i="19"/>
  <c r="O174" i="19"/>
  <c r="N152" i="19"/>
  <c r="N266" i="19"/>
  <c r="J50" i="19"/>
  <c r="R50" i="19" s="1"/>
  <c r="K174" i="19"/>
  <c r="M263" i="19"/>
  <c r="L263" i="19"/>
  <c r="N263" i="19"/>
  <c r="K119" i="19"/>
  <c r="N281" i="19"/>
  <c r="Q194" i="19"/>
  <c r="M120" i="19"/>
  <c r="P224" i="19"/>
  <c r="J46" i="19"/>
  <c r="Q174" i="19"/>
  <c r="N164" i="19"/>
  <c r="M119" i="19"/>
  <c r="M281" i="19"/>
  <c r="Q198" i="19"/>
  <c r="L194" i="19"/>
  <c r="P208" i="19"/>
  <c r="L198" i="19"/>
  <c r="N235" i="19"/>
  <c r="M164" i="19"/>
  <c r="N119" i="19"/>
  <c r="L281" i="19"/>
  <c r="P177" i="19"/>
  <c r="Q297" i="19"/>
  <c r="M268" i="19"/>
  <c r="S152" i="19"/>
  <c r="K235" i="19"/>
  <c r="O189" i="19"/>
  <c r="S174" i="19"/>
  <c r="O315" i="19"/>
  <c r="O164" i="19"/>
  <c r="L119" i="19"/>
  <c r="P195" i="19"/>
  <c r="J103" i="19"/>
  <c r="K164" i="19"/>
  <c r="S129" i="19"/>
  <c r="L190" i="19"/>
  <c r="P297" i="19"/>
  <c r="P120" i="19"/>
  <c r="O297" i="19"/>
  <c r="P315" i="19"/>
  <c r="L164" i="19"/>
  <c r="Q129" i="19"/>
  <c r="K245" i="19"/>
  <c r="N251" i="19"/>
  <c r="L138" i="19"/>
  <c r="N191" i="19"/>
  <c r="N196" i="19"/>
  <c r="J43" i="19"/>
  <c r="R43" i="19" s="1"/>
  <c r="S315" i="19"/>
  <c r="Q221" i="19"/>
  <c r="S136" i="19"/>
  <c r="O129" i="19"/>
  <c r="O119" i="19"/>
  <c r="P148" i="19"/>
  <c r="S237" i="19"/>
  <c r="K297" i="19"/>
  <c r="K208" i="19"/>
  <c r="L152" i="19"/>
  <c r="K118" i="19"/>
  <c r="P118" i="19"/>
  <c r="N198" i="19"/>
  <c r="J73" i="19"/>
  <c r="N315" i="19"/>
  <c r="S177" i="19"/>
  <c r="N177" i="19"/>
  <c r="Q208" i="19"/>
  <c r="S297" i="19"/>
  <c r="M315" i="19"/>
  <c r="Q136" i="19"/>
  <c r="M129" i="19"/>
  <c r="Q147" i="19"/>
  <c r="Q245" i="19"/>
  <c r="M142" i="19"/>
  <c r="O218" i="19"/>
  <c r="L297" i="19"/>
  <c r="Q268" i="19"/>
  <c r="K130" i="19"/>
  <c r="L120" i="19"/>
  <c r="S120" i="19"/>
  <c r="O196" i="19"/>
  <c r="M195" i="19"/>
  <c r="P310" i="19"/>
  <c r="P301" i="19"/>
  <c r="L315" i="19"/>
  <c r="S164" i="19"/>
  <c r="N129" i="19"/>
  <c r="P136" i="19"/>
  <c r="K129" i="19"/>
  <c r="N245" i="19"/>
  <c r="O248" i="19"/>
  <c r="S276" i="19"/>
  <c r="O163" i="19"/>
  <c r="N130" i="19"/>
  <c r="O130" i="19"/>
  <c r="K191" i="19"/>
  <c r="N310" i="19"/>
  <c r="M301" i="19"/>
  <c r="O269" i="19"/>
  <c r="Q276" i="19"/>
  <c r="N147" i="19"/>
  <c r="Q190" i="19"/>
  <c r="O247" i="19"/>
  <c r="P293" i="19"/>
  <c r="M175" i="19"/>
  <c r="N237" i="19"/>
  <c r="L144" i="19"/>
  <c r="O179" i="19"/>
  <c r="O310" i="19"/>
  <c r="S246" i="18"/>
  <c r="N161" i="18"/>
  <c r="S133" i="18"/>
  <c r="P175" i="18"/>
  <c r="P220" i="18"/>
  <c r="Q173" i="18"/>
  <c r="J28" i="18"/>
  <c r="S275" i="18"/>
  <c r="S287" i="18"/>
  <c r="L158" i="18"/>
  <c r="Q196" i="18"/>
  <c r="O275" i="18"/>
  <c r="S262" i="18"/>
  <c r="N229" i="18"/>
  <c r="M220" i="18"/>
  <c r="Q268" i="18"/>
  <c r="M133" i="18"/>
  <c r="K173" i="18"/>
  <c r="M275" i="18"/>
  <c r="O262" i="18"/>
  <c r="P196" i="18"/>
  <c r="O175" i="18"/>
  <c r="L235" i="18"/>
  <c r="K220" i="18"/>
  <c r="K133" i="18"/>
  <c r="Q168" i="18"/>
  <c r="S190" i="18"/>
  <c r="L275" i="18"/>
  <c r="N119" i="18"/>
  <c r="K262" i="18"/>
  <c r="L268" i="18"/>
  <c r="S235" i="18"/>
  <c r="M170" i="18"/>
  <c r="M190" i="18"/>
  <c r="K275" i="18"/>
  <c r="P287" i="18"/>
  <c r="N262" i="18"/>
  <c r="L262" i="18"/>
  <c r="Q119" i="18"/>
  <c r="M287" i="18"/>
  <c r="K246" i="18"/>
  <c r="M235" i="18"/>
  <c r="S170" i="18"/>
  <c r="O133" i="18"/>
  <c r="S142" i="18"/>
  <c r="O265" i="18"/>
  <c r="L196" i="18"/>
  <c r="L191" i="18"/>
  <c r="O229" i="18"/>
  <c r="S173" i="18"/>
  <c r="M168" i="18"/>
  <c r="O135" i="18"/>
  <c r="S250" i="18"/>
  <c r="S267" i="18"/>
  <c r="O251" i="18"/>
  <c r="L220" i="18"/>
  <c r="N220" i="18"/>
  <c r="K170" i="18"/>
  <c r="N304" i="18"/>
  <c r="L170" i="18"/>
  <c r="J76" i="18"/>
  <c r="N191" i="18"/>
  <c r="N214" i="18"/>
  <c r="P246" i="18"/>
  <c r="M191" i="18"/>
  <c r="Q142" i="18"/>
  <c r="N133" i="18"/>
  <c r="Q250" i="18"/>
  <c r="Q267" i="18"/>
  <c r="N238" i="18"/>
  <c r="L242" i="18"/>
  <c r="K242" i="18"/>
  <c r="P190" i="18"/>
  <c r="O246" i="18"/>
  <c r="M173" i="18"/>
  <c r="P142" i="18"/>
  <c r="S191" i="18"/>
  <c r="P250" i="18"/>
  <c r="P267" i="18"/>
  <c r="Q175" i="18"/>
  <c r="M238" i="18"/>
  <c r="S229" i="18"/>
  <c r="L287" i="18"/>
  <c r="Q170" i="18"/>
  <c r="K175" i="18"/>
  <c r="S242" i="18"/>
  <c r="Q235" i="18"/>
  <c r="O158" i="18"/>
  <c r="N268" i="18"/>
  <c r="M242" i="18"/>
  <c r="N142" i="18"/>
  <c r="Q133" i="18"/>
  <c r="S239" i="18"/>
  <c r="M250" i="18"/>
  <c r="N267" i="18"/>
  <c r="O196" i="18"/>
  <c r="O170" i="18"/>
  <c r="L175" i="18"/>
  <c r="O242" i="18"/>
  <c r="M142" i="18"/>
  <c r="N173" i="18"/>
  <c r="S196" i="18"/>
  <c r="L250" i="18"/>
  <c r="M267" i="18"/>
  <c r="N237" i="18"/>
  <c r="M159" i="18"/>
  <c r="Q239" i="18"/>
  <c r="L237" i="18"/>
  <c r="P173" i="18"/>
  <c r="P123" i="18"/>
  <c r="Q262" i="18"/>
  <c r="Q158" i="18"/>
  <c r="K235" i="18"/>
  <c r="P206" i="18"/>
  <c r="J20" i="18"/>
  <c r="K191" i="18"/>
  <c r="Q125" i="18"/>
  <c r="O239" i="18"/>
  <c r="L123" i="18"/>
  <c r="M196" i="18"/>
  <c r="L229" i="18"/>
  <c r="P229" i="18"/>
  <c r="J77" i="18"/>
  <c r="P125" i="18"/>
  <c r="N239" i="18"/>
  <c r="Q299" i="18"/>
  <c r="L308" i="18"/>
  <c r="S123" i="18"/>
  <c r="L119" i="18"/>
  <c r="S135" i="18"/>
  <c r="Q229" i="18"/>
  <c r="S311" i="18"/>
  <c r="P159" i="18"/>
  <c r="O125" i="18"/>
  <c r="S161" i="18"/>
  <c r="O173" i="18"/>
  <c r="L239" i="18"/>
  <c r="P299" i="18"/>
  <c r="S138" i="18"/>
  <c r="M246" i="18"/>
  <c r="K268" i="18"/>
  <c r="P311" i="18"/>
  <c r="P239" i="18"/>
  <c r="M239" i="18"/>
  <c r="O159" i="18"/>
  <c r="N125" i="18"/>
  <c r="L299" i="18"/>
  <c r="Q308" i="18"/>
  <c r="P170" i="18"/>
  <c r="P191" i="18"/>
  <c r="J97" i="18"/>
  <c r="M311" i="18"/>
  <c r="L246" i="18"/>
  <c r="O299" i="18"/>
  <c r="P242" i="18"/>
  <c r="M308" i="18"/>
  <c r="M158" i="18"/>
  <c r="Q287" i="18"/>
  <c r="S308" i="18"/>
  <c r="L311" i="18"/>
  <c r="N246" i="18"/>
  <c r="K237" i="18"/>
  <c r="M175" i="18"/>
  <c r="M125" i="18"/>
  <c r="K299" i="18"/>
  <c r="L125" i="18"/>
  <c r="L133" i="18"/>
  <c r="Q190" i="18"/>
  <c r="O295" i="18"/>
  <c r="S236" i="18"/>
  <c r="S299" i="18"/>
  <c r="Q286" i="18"/>
  <c r="M229" i="18"/>
  <c r="Q191" i="18"/>
  <c r="P308" i="18"/>
  <c r="O228" i="18"/>
  <c r="O268" i="18"/>
  <c r="Q138" i="18"/>
  <c r="P291" i="18"/>
  <c r="L260" i="17"/>
  <c r="O241" i="17"/>
  <c r="O188" i="17"/>
  <c r="O268" i="17"/>
  <c r="N290" i="17"/>
  <c r="N214" i="17"/>
  <c r="K290" i="17"/>
  <c r="Q248" i="17"/>
  <c r="Q294" i="17"/>
  <c r="K196" i="17"/>
  <c r="J106" i="17"/>
  <c r="N256" i="17"/>
  <c r="P268" i="17"/>
  <c r="S169" i="17"/>
  <c r="S294" i="17"/>
  <c r="M181" i="17"/>
  <c r="O134" i="17"/>
  <c r="Q169" i="17"/>
  <c r="L169" i="17"/>
  <c r="L123" i="17"/>
  <c r="S281" i="17"/>
  <c r="S178" i="17"/>
  <c r="O177" i="17"/>
  <c r="O123" i="17"/>
  <c r="K188" i="17"/>
  <c r="P281" i="17"/>
  <c r="P169" i="17"/>
  <c r="U26" i="17"/>
  <c r="Q229" i="17"/>
  <c r="N188" i="17"/>
  <c r="Q178" i="17"/>
  <c r="S248" i="17"/>
  <c r="O274" i="17"/>
  <c r="K121" i="17"/>
  <c r="J96" i="17"/>
  <c r="N202" i="17"/>
  <c r="J59" i="17"/>
  <c r="Q268" i="17"/>
  <c r="N178" i="17"/>
  <c r="J57" i="17"/>
  <c r="N123" i="17"/>
  <c r="Q188" i="17"/>
  <c r="L281" i="17"/>
  <c r="K202" i="17"/>
  <c r="N134" i="17"/>
  <c r="M188" i="17"/>
  <c r="J23" i="17"/>
  <c r="J50" i="17"/>
  <c r="J103" i="17"/>
  <c r="J32" i="17"/>
  <c r="J113" i="17"/>
  <c r="P123" i="17"/>
  <c r="M123" i="17"/>
  <c r="K281" i="17"/>
  <c r="O248" i="17"/>
  <c r="L248" i="17"/>
  <c r="O181" i="17"/>
  <c r="K169" i="17"/>
  <c r="S214" i="17"/>
  <c r="L202" i="17"/>
  <c r="O294" i="17"/>
  <c r="M248" i="17"/>
  <c r="J72" i="17"/>
  <c r="R72" i="17" s="1"/>
  <c r="M134" i="17"/>
  <c r="S285" i="17"/>
  <c r="K298" i="17"/>
  <c r="K241" i="17"/>
  <c r="K268" i="17"/>
  <c r="J52" i="17"/>
  <c r="J105" i="17"/>
  <c r="J22" i="17"/>
  <c r="J70" i="17"/>
  <c r="Q181" i="17"/>
  <c r="J17" i="17"/>
  <c r="Q214" i="17"/>
  <c r="S254" i="17"/>
  <c r="U74" i="17"/>
  <c r="M135" i="17"/>
  <c r="K178" i="17"/>
  <c r="Q274" i="17"/>
  <c r="L188" i="17"/>
  <c r="L241" i="17"/>
  <c r="K177" i="17"/>
  <c r="Q134" i="17"/>
  <c r="Q254" i="17"/>
  <c r="K274" i="17"/>
  <c r="K134" i="17"/>
  <c r="P188" i="17"/>
  <c r="L230" i="17"/>
  <c r="S268" i="17"/>
  <c r="M254" i="17"/>
  <c r="S202" i="17"/>
  <c r="P260" i="17"/>
  <c r="L135" i="17"/>
  <c r="N122" i="17"/>
  <c r="K135" i="17"/>
  <c r="S274" i="17"/>
  <c r="L294" i="17"/>
  <c r="Q135" i="17"/>
  <c r="N127" i="17"/>
  <c r="L237" i="17"/>
  <c r="O202" i="17"/>
  <c r="N274" i="17"/>
  <c r="N145" i="17"/>
  <c r="L171" i="17"/>
  <c r="P294" i="17"/>
  <c r="Q177" i="17"/>
  <c r="S241" i="17"/>
  <c r="Q184" i="17"/>
  <c r="J42" i="17"/>
  <c r="J29" i="17"/>
  <c r="S290" i="17"/>
  <c r="L216" i="17"/>
  <c r="L312" i="17"/>
  <c r="J49" i="17"/>
  <c r="P135" i="17"/>
  <c r="M127" i="17"/>
  <c r="Q122" i="17"/>
  <c r="K237" i="17"/>
  <c r="P249" i="17"/>
  <c r="L274" i="17"/>
  <c r="L246" i="17"/>
  <c r="L268" i="17"/>
  <c r="S229" i="17"/>
  <c r="K297" i="17"/>
  <c r="L177" i="17"/>
  <c r="L232" i="17"/>
  <c r="O290" i="17"/>
  <c r="S312" i="17"/>
  <c r="N217" i="17"/>
  <c r="M122" i="17"/>
  <c r="Q202" i="17"/>
  <c r="O135" i="17"/>
  <c r="P122" i="17"/>
  <c r="M118" i="17"/>
  <c r="P202" i="17"/>
  <c r="S237" i="17"/>
  <c r="K249" i="17"/>
  <c r="Q260" i="17"/>
  <c r="P177" i="17"/>
  <c r="O120" i="17"/>
  <c r="O297" i="17"/>
  <c r="O196" i="17"/>
  <c r="M285" i="17"/>
  <c r="S181" i="17"/>
  <c r="J28" i="17"/>
  <c r="J73" i="17"/>
  <c r="J19" i="17"/>
  <c r="J46" i="17"/>
  <c r="M216" i="17"/>
  <c r="O298" i="17"/>
  <c r="S122" i="17"/>
  <c r="L178" i="17"/>
  <c r="J63" i="17"/>
  <c r="O122" i="17"/>
  <c r="L198" i="17"/>
  <c r="P204" i="17"/>
  <c r="Q261" i="17"/>
  <c r="N249" i="17"/>
  <c r="O204" i="17"/>
  <c r="Q256" i="17"/>
  <c r="P248" i="17"/>
  <c r="O194" i="17"/>
  <c r="N232" i="17"/>
  <c r="L255" i="17"/>
  <c r="K254" i="17"/>
  <c r="M290" i="17"/>
  <c r="N216" i="17"/>
  <c r="Q312" i="17"/>
  <c r="N268" i="17"/>
  <c r="P232" i="17"/>
  <c r="L122" i="17"/>
  <c r="S121" i="17"/>
  <c r="M178" i="17"/>
  <c r="P261" i="17"/>
  <c r="K248" i="17"/>
  <c r="O118" i="17"/>
  <c r="N260" i="17"/>
  <c r="P148" i="17"/>
  <c r="N294" i="17"/>
  <c r="K206" i="17"/>
  <c r="M196" i="17"/>
  <c r="O184" i="17"/>
  <c r="P291" i="17"/>
  <c r="M229" i="17"/>
  <c r="O217" i="17"/>
  <c r="Q290" i="17"/>
  <c r="S216" i="17"/>
  <c r="N312" i="17"/>
  <c r="P134" i="17"/>
  <c r="O232" i="17"/>
  <c r="L121" i="17"/>
  <c r="O261" i="17"/>
  <c r="M202" i="17"/>
  <c r="S260" i="17"/>
  <c r="L118" i="17"/>
  <c r="P254" i="17"/>
  <c r="K171" i="17"/>
  <c r="L298" i="17"/>
  <c r="L290" i="17"/>
  <c r="O216" i="17"/>
  <c r="K312" i="17"/>
  <c r="M232" i="17"/>
  <c r="M121" i="17"/>
  <c r="N118" i="17"/>
  <c r="P159" i="17"/>
  <c r="N248" i="17"/>
  <c r="K260" i="17"/>
  <c r="O259" i="17"/>
  <c r="L184" i="17"/>
  <c r="M241" i="17"/>
  <c r="S206" i="17"/>
  <c r="S164" i="16"/>
  <c r="S252" i="16"/>
  <c r="Q162" i="16"/>
  <c r="O183" i="16"/>
  <c r="O303" i="16"/>
  <c r="M224" i="16"/>
  <c r="N242" i="16"/>
  <c r="N280" i="16"/>
  <c r="P164" i="16"/>
  <c r="P151" i="16"/>
  <c r="K254" i="16"/>
  <c r="S213" i="16"/>
  <c r="P305" i="16"/>
  <c r="Q242" i="16"/>
  <c r="P201" i="16"/>
  <c r="P292" i="16"/>
  <c r="L242" i="16"/>
  <c r="N164" i="16"/>
  <c r="O151" i="16"/>
  <c r="M197" i="16"/>
  <c r="S254" i="16"/>
  <c r="S200" i="16"/>
  <c r="K197" i="16"/>
  <c r="Q303" i="16"/>
  <c r="L181" i="16"/>
  <c r="P224" i="16"/>
  <c r="L201" i="16"/>
  <c r="S292" i="16"/>
  <c r="S242" i="16"/>
  <c r="M292" i="16"/>
  <c r="M181" i="16"/>
  <c r="M173" i="16"/>
  <c r="Q181" i="16"/>
  <c r="K151" i="16"/>
  <c r="M126" i="16"/>
  <c r="J54" i="16"/>
  <c r="R54" i="16" s="1"/>
  <c r="P303" i="16"/>
  <c r="M166" i="16"/>
  <c r="M286" i="16"/>
  <c r="Q312" i="16"/>
  <c r="N292" i="16"/>
  <c r="O300" i="16"/>
  <c r="Q300" i="16"/>
  <c r="S307" i="16"/>
  <c r="L307" i="16"/>
  <c r="K303" i="16"/>
  <c r="S283" i="16"/>
  <c r="Q292" i="16"/>
  <c r="L151" i="16"/>
  <c r="S151" i="16"/>
  <c r="M120" i="16"/>
  <c r="N255" i="16"/>
  <c r="O238" i="16"/>
  <c r="L224" i="16"/>
  <c r="Q283" i="16"/>
  <c r="M312" i="16"/>
  <c r="P293" i="16"/>
  <c r="L120" i="16"/>
  <c r="P165" i="16"/>
  <c r="J78" i="16"/>
  <c r="R78" i="16" s="1"/>
  <c r="O283" i="16"/>
  <c r="L197" i="16"/>
  <c r="M162" i="16"/>
  <c r="Q252" i="16"/>
  <c r="O165" i="16"/>
  <c r="M252" i="16"/>
  <c r="S303" i="16"/>
  <c r="N283" i="16"/>
  <c r="S121" i="16"/>
  <c r="P183" i="16"/>
  <c r="P230" i="16"/>
  <c r="M200" i="16"/>
  <c r="Q165" i="16"/>
  <c r="Q302" i="16"/>
  <c r="O197" i="16"/>
  <c r="K181" i="16"/>
  <c r="O230" i="16"/>
  <c r="J45" i="16"/>
  <c r="O302" i="16"/>
  <c r="L121" i="16"/>
  <c r="K230" i="16"/>
  <c r="Q224" i="16"/>
  <c r="J22" i="16"/>
  <c r="O258" i="16"/>
  <c r="S302" i="16"/>
  <c r="L305" i="16"/>
  <c r="Q305" i="16"/>
  <c r="J69" i="16"/>
  <c r="R69" i="16" s="1"/>
  <c r="P121" i="16"/>
  <c r="M183" i="16"/>
  <c r="J102" i="16"/>
  <c r="S258" i="16"/>
  <c r="N302" i="16"/>
  <c r="M305" i="16"/>
  <c r="P258" i="16"/>
  <c r="L302" i="16"/>
  <c r="S173" i="16"/>
  <c r="Q258" i="16"/>
  <c r="O305" i="16"/>
  <c r="N305" i="16"/>
  <c r="N121" i="16"/>
  <c r="N165" i="16"/>
  <c r="Q230" i="16"/>
  <c r="K121" i="16"/>
  <c r="L126" i="16"/>
  <c r="K200" i="16"/>
  <c r="N230" i="16"/>
  <c r="M303" i="16"/>
  <c r="N258" i="16"/>
  <c r="L289" i="16"/>
  <c r="M300" i="16"/>
  <c r="P197" i="16"/>
  <c r="N182" i="16"/>
  <c r="P162" i="16"/>
  <c r="K258" i="16"/>
  <c r="P300" i="16"/>
  <c r="Q197" i="16"/>
  <c r="S183" i="16"/>
  <c r="N181" i="16"/>
  <c r="N200" i="16"/>
  <c r="J115" i="16"/>
  <c r="P252" i="16"/>
  <c r="S289" i="16"/>
  <c r="Q144" i="16"/>
  <c r="Q183" i="16"/>
  <c r="K280" i="16"/>
  <c r="P289" i="16"/>
  <c r="M144" i="16"/>
  <c r="K242" i="16"/>
  <c r="J63" i="16"/>
  <c r="R63" i="16" s="1"/>
  <c r="S197" i="16"/>
  <c r="O224" i="16"/>
  <c r="K162" i="16"/>
  <c r="N183" i="16"/>
  <c r="K252" i="16"/>
  <c r="N224" i="16"/>
  <c r="P280" i="16"/>
  <c r="M311" i="16"/>
  <c r="S246" i="16"/>
  <c r="O289" i="16"/>
  <c r="O144" i="16"/>
  <c r="M260" i="16"/>
  <c r="Q200" i="16"/>
  <c r="O164" i="16"/>
  <c r="L124" i="16"/>
  <c r="L190" i="16"/>
  <c r="L183" i="16"/>
  <c r="K227" i="16"/>
  <c r="J110" i="16"/>
  <c r="P242" i="16"/>
  <c r="O280" i="16"/>
  <c r="K144" i="16"/>
  <c r="S159" i="15"/>
  <c r="O117" i="15"/>
  <c r="N301" i="15"/>
  <c r="S294" i="15"/>
  <c r="L196" i="15"/>
  <c r="L224" i="15"/>
  <c r="P169" i="15"/>
  <c r="M185" i="15"/>
  <c r="O210" i="15"/>
  <c r="S185" i="15"/>
  <c r="Q174" i="15"/>
  <c r="L301" i="15"/>
  <c r="L305" i="15"/>
  <c r="M147" i="15"/>
  <c r="N241" i="15"/>
  <c r="K294" i="15"/>
  <c r="S196" i="15"/>
  <c r="K169" i="15"/>
  <c r="N169" i="15"/>
  <c r="J82" i="15"/>
  <c r="R82" i="15" s="1"/>
  <c r="L312" i="15"/>
  <c r="N147" i="15"/>
  <c r="M241" i="15"/>
  <c r="K312" i="15"/>
  <c r="K196" i="15"/>
  <c r="S210" i="15"/>
  <c r="L241" i="15"/>
  <c r="P301" i="15"/>
  <c r="P174" i="15"/>
  <c r="J85" i="15"/>
  <c r="J46" i="15"/>
  <c r="M312" i="15"/>
  <c r="K147" i="15"/>
  <c r="K185" i="15"/>
  <c r="J52" i="15"/>
  <c r="P123" i="15"/>
  <c r="O123" i="15"/>
  <c r="N185" i="15"/>
  <c r="P241" i="15"/>
  <c r="N312" i="15"/>
  <c r="N123" i="15"/>
  <c r="O241" i="15"/>
  <c r="K256" i="15"/>
  <c r="Q294" i="15"/>
  <c r="L169" i="15"/>
  <c r="K123" i="15"/>
  <c r="S147" i="15"/>
  <c r="K241" i="15"/>
  <c r="K263" i="15"/>
  <c r="M263" i="15"/>
  <c r="M210" i="15"/>
  <c r="J90" i="15"/>
  <c r="J110" i="15"/>
  <c r="R110" i="15" s="1"/>
  <c r="S312" i="15"/>
  <c r="N174" i="15"/>
  <c r="S174" i="15"/>
  <c r="N179" i="15"/>
  <c r="J53" i="15"/>
  <c r="Q312" i="15"/>
  <c r="P244" i="15"/>
  <c r="M169" i="15"/>
  <c r="P135" i="15"/>
  <c r="O301" i="15"/>
  <c r="L261" i="15"/>
  <c r="Q135" i="15"/>
  <c r="K260" i="15"/>
  <c r="Q169" i="15"/>
  <c r="P196" i="15"/>
  <c r="N210" i="15"/>
  <c r="J101" i="15"/>
  <c r="J63" i="15"/>
  <c r="R63" i="15" s="1"/>
  <c r="P287" i="15"/>
  <c r="O244" i="15"/>
  <c r="L135" i="15"/>
  <c r="S260" i="15"/>
  <c r="M301" i="15"/>
  <c r="N263" i="15"/>
  <c r="O287" i="15"/>
  <c r="Q244" i="15"/>
  <c r="M135" i="15"/>
  <c r="L134" i="15"/>
  <c r="L179" i="15"/>
  <c r="M287" i="15"/>
  <c r="K244" i="15"/>
  <c r="K135" i="15"/>
  <c r="P122" i="15"/>
  <c r="Q260" i="15"/>
  <c r="Q211" i="15"/>
  <c r="P224" i="15"/>
  <c r="Q179" i="15"/>
  <c r="O233" i="15"/>
  <c r="O263" i="15"/>
  <c r="M244" i="15"/>
  <c r="L287" i="15"/>
  <c r="P210" i="15"/>
  <c r="M250" i="15"/>
  <c r="O250" i="15"/>
  <c r="P250" i="15"/>
  <c r="Q122" i="15"/>
  <c r="S211" i="15"/>
  <c r="O122" i="15"/>
  <c r="P260" i="15"/>
  <c r="P211" i="15"/>
  <c r="K189" i="15"/>
  <c r="L294" i="15"/>
  <c r="J59" i="15"/>
  <c r="K287" i="15"/>
  <c r="S244" i="15"/>
  <c r="Q287" i="15"/>
  <c r="J61" i="15"/>
  <c r="R61" i="15" s="1"/>
  <c r="S135" i="15"/>
  <c r="P204" i="15"/>
  <c r="N135" i="15"/>
  <c r="N122" i="15"/>
  <c r="M117" i="15"/>
  <c r="L147" i="15"/>
  <c r="O260" i="15"/>
  <c r="K211" i="15"/>
  <c r="L174" i="15"/>
  <c r="M174" i="15"/>
  <c r="O196" i="15"/>
  <c r="O294" i="15"/>
  <c r="M122" i="15"/>
  <c r="L117" i="15"/>
  <c r="L185" i="15"/>
  <c r="N260" i="15"/>
  <c r="M211" i="15"/>
  <c r="S146" i="15"/>
  <c r="L263" i="15"/>
  <c r="N261" i="15"/>
  <c r="S173" i="15"/>
  <c r="M177" i="15"/>
  <c r="Q210" i="15"/>
  <c r="J36" i="15"/>
  <c r="R36" i="15" s="1"/>
  <c r="T33" i="15"/>
  <c r="L122" i="15"/>
  <c r="K117" i="15"/>
  <c r="Q153" i="15"/>
  <c r="M260" i="15"/>
  <c r="O211" i="15"/>
  <c r="Q146" i="15"/>
  <c r="O224" i="15"/>
  <c r="J70" i="15"/>
  <c r="J56" i="15"/>
  <c r="J109" i="15"/>
  <c r="K146" i="15"/>
  <c r="K122" i="15"/>
  <c r="S117" i="15"/>
  <c r="P153" i="15"/>
  <c r="L211" i="15"/>
  <c r="K301" i="15"/>
  <c r="M172" i="15"/>
  <c r="J43" i="15"/>
  <c r="L173" i="15"/>
  <c r="Q177" i="15"/>
  <c r="Q300" i="15"/>
  <c r="L250" i="15"/>
  <c r="Q117" i="15"/>
  <c r="O118" i="15"/>
  <c r="P147" i="15"/>
  <c r="N211" i="15"/>
  <c r="Q301" i="15"/>
  <c r="K159" i="15"/>
  <c r="M118" i="15"/>
  <c r="P207" i="15"/>
  <c r="L256" i="15"/>
  <c r="L207" i="15"/>
  <c r="O238" i="15"/>
  <c r="N294" i="15"/>
  <c r="Q224" i="15"/>
  <c r="J107" i="15"/>
  <c r="R107" i="15" s="1"/>
  <c r="J28" i="15"/>
  <c r="R28" i="15" s="1"/>
  <c r="K173" i="15"/>
  <c r="P263" i="15"/>
  <c r="N137" i="14"/>
  <c r="N276" i="14"/>
  <c r="O237" i="14"/>
  <c r="M118" i="14"/>
  <c r="Q299" i="14"/>
  <c r="S142" i="14"/>
  <c r="J28" i="14"/>
  <c r="O152" i="14"/>
  <c r="O276" i="14"/>
  <c r="N118" i="14"/>
  <c r="K299" i="14"/>
  <c r="O307" i="14"/>
  <c r="L152" i="14"/>
  <c r="M137" i="14"/>
  <c r="P137" i="14"/>
  <c r="N152" i="14"/>
  <c r="S121" i="14"/>
  <c r="M277" i="14"/>
  <c r="S118" i="14"/>
  <c r="M209" i="14"/>
  <c r="Q142" i="14"/>
  <c r="L199" i="14"/>
  <c r="J67" i="14"/>
  <c r="R67" i="14" s="1"/>
  <c r="T18" i="14"/>
  <c r="S299" i="14"/>
  <c r="N307" i="14"/>
  <c r="K309" i="14"/>
  <c r="N275" i="14"/>
  <c r="N163" i="14"/>
  <c r="M166" i="14"/>
  <c r="O166" i="14"/>
  <c r="K152" i="14"/>
  <c r="P152" i="14"/>
  <c r="Q163" i="14"/>
  <c r="S199" i="14"/>
  <c r="M161" i="14"/>
  <c r="P163" i="14"/>
  <c r="M275" i="14"/>
  <c r="K237" i="14"/>
  <c r="L163" i="14"/>
  <c r="Q165" i="14"/>
  <c r="M131" i="14"/>
  <c r="Q276" i="14"/>
  <c r="P186" i="14"/>
  <c r="L166" i="14"/>
  <c r="O252" i="14"/>
  <c r="J103" i="14"/>
  <c r="Q166" i="14"/>
  <c r="S313" i="14"/>
  <c r="S137" i="14"/>
  <c r="L276" i="14"/>
  <c r="L299" i="14"/>
  <c r="O165" i="14"/>
  <c r="L161" i="14"/>
  <c r="S276" i="14"/>
  <c r="O277" i="14"/>
  <c r="N165" i="14"/>
  <c r="O121" i="14"/>
  <c r="K121" i="14"/>
  <c r="Q225" i="14"/>
  <c r="S166" i="14"/>
  <c r="M309" i="14"/>
  <c r="O309" i="14"/>
  <c r="Q313" i="14"/>
  <c r="M165" i="14"/>
  <c r="Q117" i="14"/>
  <c r="Q118" i="14"/>
  <c r="M237" i="14"/>
  <c r="K199" i="14"/>
  <c r="J31" i="14"/>
  <c r="K163" i="14"/>
  <c r="M121" i="14"/>
  <c r="Q233" i="14"/>
  <c r="M276" i="14"/>
  <c r="S285" i="14"/>
  <c r="L237" i="14"/>
  <c r="S117" i="14"/>
  <c r="J38" i="14"/>
  <c r="R38" i="14" s="1"/>
  <c r="J65" i="14"/>
  <c r="K185" i="14"/>
  <c r="K117" i="14"/>
  <c r="P237" i="14"/>
  <c r="P142" i="14"/>
  <c r="J59" i="14"/>
  <c r="R59" i="14" s="1"/>
  <c r="J49" i="14"/>
  <c r="S164" i="14"/>
  <c r="L142" i="14"/>
  <c r="P285" i="14"/>
  <c r="U16" i="14"/>
  <c r="Q164" i="14"/>
  <c r="Q161" i="14"/>
  <c r="O285" i="14"/>
  <c r="O118" i="14"/>
  <c r="O209" i="14"/>
  <c r="P199" i="14"/>
  <c r="S309" i="14"/>
  <c r="N164" i="14"/>
  <c r="S152" i="14"/>
  <c r="L285" i="14"/>
  <c r="K158" i="14"/>
  <c r="L118" i="14"/>
  <c r="Q237" i="14"/>
  <c r="J17" i="14"/>
  <c r="P17" i="14" s="1"/>
  <c r="K312" i="14"/>
  <c r="O251" i="14"/>
  <c r="L164" i="14"/>
  <c r="O199" i="14"/>
  <c r="K285" i="14"/>
  <c r="N292" i="14"/>
  <c r="N237" i="14"/>
  <c r="J23" i="14"/>
  <c r="P312" i="14"/>
  <c r="N251" i="14"/>
  <c r="N285" i="14"/>
  <c r="K164" i="14"/>
  <c r="Q199" i="14"/>
  <c r="K292" i="14"/>
  <c r="S221" i="14"/>
  <c r="K209" i="14"/>
  <c r="M117" i="14"/>
  <c r="S158" i="14"/>
  <c r="M312" i="14"/>
  <c r="S252" i="14"/>
  <c r="K302" i="14"/>
  <c r="O302" i="14"/>
  <c r="O163" i="14"/>
  <c r="K161" i="14"/>
  <c r="S161" i="14"/>
  <c r="M164" i="14"/>
  <c r="N121" i="14"/>
  <c r="S292" i="14"/>
  <c r="N117" i="14"/>
  <c r="L200" i="14"/>
  <c r="Q312" i="14"/>
  <c r="M299" i="14"/>
  <c r="P164" i="14"/>
  <c r="K151" i="14"/>
  <c r="O161" i="14"/>
  <c r="M142" i="14"/>
  <c r="L270" i="14"/>
  <c r="S163" i="14"/>
  <c r="Q209" i="14"/>
  <c r="N173" i="14"/>
  <c r="K296" i="14"/>
  <c r="K185" i="13"/>
  <c r="J99" i="13"/>
  <c r="J29" i="13"/>
  <c r="R29" i="13" s="1"/>
  <c r="N141" i="13"/>
  <c r="L240" i="13"/>
  <c r="P185" i="13"/>
  <c r="M219" i="13"/>
  <c r="S198" i="13"/>
  <c r="Q208" i="13"/>
  <c r="Q141" i="13"/>
  <c r="N240" i="13"/>
  <c r="L185" i="13"/>
  <c r="S185" i="13"/>
  <c r="N231" i="13"/>
  <c r="J37" i="13"/>
  <c r="R37" i="13" s="1"/>
  <c r="K288" i="13"/>
  <c r="P240" i="13"/>
  <c r="Q128" i="13"/>
  <c r="L231" i="13"/>
  <c r="L288" i="13"/>
  <c r="Q130" i="13"/>
  <c r="N197" i="13"/>
  <c r="O185" i="13"/>
  <c r="K276" i="13"/>
  <c r="N288" i="13"/>
  <c r="N275" i="13"/>
  <c r="O275" i="13"/>
  <c r="L275" i="13"/>
  <c r="M275" i="13"/>
  <c r="K141" i="13"/>
  <c r="L197" i="13"/>
  <c r="O231" i="13"/>
  <c r="O182" i="13"/>
  <c r="K231" i="13"/>
  <c r="O208" i="13"/>
  <c r="M283" i="13"/>
  <c r="M288" i="13"/>
  <c r="O288" i="13"/>
  <c r="N185" i="13"/>
  <c r="M185" i="13"/>
  <c r="N130" i="13"/>
  <c r="K122" i="13"/>
  <c r="M129" i="13"/>
  <c r="S197" i="13"/>
  <c r="K119" i="13"/>
  <c r="P231" i="13"/>
  <c r="N208" i="13"/>
  <c r="P288" i="13"/>
  <c r="M141" i="13"/>
  <c r="S130" i="13"/>
  <c r="P130" i="13"/>
  <c r="U49" i="13"/>
  <c r="K130" i="13"/>
  <c r="Q122" i="13"/>
  <c r="K129" i="13"/>
  <c r="M231" i="13"/>
  <c r="S283" i="13"/>
  <c r="S288" i="13"/>
  <c r="P198" i="13"/>
  <c r="Q225" i="13"/>
  <c r="K197" i="13"/>
  <c r="O198" i="13"/>
  <c r="Q283" i="13"/>
  <c r="O289" i="13"/>
  <c r="S225" i="13"/>
  <c r="M197" i="13"/>
  <c r="N198" i="13"/>
  <c r="J18" i="13"/>
  <c r="L283" i="13"/>
  <c r="K137" i="13"/>
  <c r="P225" i="13"/>
  <c r="L167" i="13"/>
  <c r="P219" i="13"/>
  <c r="L198" i="13"/>
  <c r="P283" i="13"/>
  <c r="L137" i="13"/>
  <c r="L225" i="13"/>
  <c r="K198" i="13"/>
  <c r="L219" i="13"/>
  <c r="K241" i="13"/>
  <c r="O241" i="13"/>
  <c r="S137" i="13"/>
  <c r="K225" i="13"/>
  <c r="M167" i="13"/>
  <c r="M196" i="13"/>
  <c r="P137" i="13"/>
  <c r="O225" i="13"/>
  <c r="P263" i="13"/>
  <c r="S167" i="13"/>
  <c r="K219" i="13"/>
  <c r="O230" i="13"/>
  <c r="M225" i="13"/>
  <c r="M137" i="13"/>
  <c r="O166" i="13"/>
  <c r="L215" i="13"/>
  <c r="O263" i="13"/>
  <c r="O167" i="13"/>
  <c r="S236" i="13"/>
  <c r="K287" i="13"/>
  <c r="L278" i="13"/>
  <c r="O226" i="13"/>
  <c r="M234" i="13"/>
  <c r="Q263" i="13"/>
  <c r="P166" i="13"/>
  <c r="K215" i="13"/>
  <c r="L263" i="13"/>
  <c r="N167" i="13"/>
  <c r="K236" i="13"/>
  <c r="Q181" i="13"/>
  <c r="J38" i="13"/>
  <c r="R38" i="13" s="1"/>
  <c r="L287" i="13"/>
  <c r="N226" i="13"/>
  <c r="N234" i="13"/>
  <c r="P276" i="13"/>
  <c r="K230" i="13"/>
  <c r="S263" i="13"/>
  <c r="S219" i="13"/>
  <c r="P167" i="13"/>
  <c r="Q137" i="13"/>
  <c r="S166" i="13"/>
  <c r="O215" i="13"/>
  <c r="K263" i="13"/>
  <c r="S119" i="13"/>
  <c r="Q236" i="13"/>
  <c r="M198" i="13"/>
  <c r="N287" i="13"/>
  <c r="Q226" i="13"/>
  <c r="O234" i="13"/>
  <c r="K146" i="13"/>
  <c r="K275" i="13"/>
  <c r="L284" i="13"/>
  <c r="O284" i="13"/>
  <c r="S284" i="13"/>
  <c r="K284" i="13"/>
  <c r="M284" i="13"/>
  <c r="P284" i="13"/>
  <c r="Q284" i="13"/>
  <c r="N137" i="13"/>
  <c r="Q166" i="13"/>
  <c r="O201" i="13"/>
  <c r="P254" i="13"/>
  <c r="N166" i="13"/>
  <c r="N215" i="13"/>
  <c r="N263" i="13"/>
  <c r="P133" i="13"/>
  <c r="M236" i="13"/>
  <c r="S202" i="13"/>
  <c r="O287" i="13"/>
  <c r="S295" i="13"/>
  <c r="P230" i="13"/>
  <c r="M230" i="13"/>
  <c r="Q230" i="13"/>
  <c r="P197" i="13"/>
  <c r="Q219" i="13"/>
  <c r="S141" i="13"/>
  <c r="M166" i="13"/>
  <c r="N119" i="13"/>
  <c r="P281" i="13"/>
  <c r="Q287" i="13"/>
  <c r="P295" i="13"/>
  <c r="S251" i="13"/>
  <c r="O281" i="13"/>
  <c r="S128" i="13"/>
  <c r="J101" i="13"/>
  <c r="S230" i="13"/>
  <c r="S290" i="4"/>
  <c r="N276" i="4"/>
  <c r="P276" i="4"/>
  <c r="L276" i="4"/>
  <c r="P295" i="4"/>
  <c r="M276" i="4"/>
  <c r="P280" i="4"/>
  <c r="N295" i="4"/>
  <c r="O276" i="4"/>
  <c r="O295" i="4"/>
  <c r="Q276" i="4"/>
  <c r="M271" i="4"/>
  <c r="M287" i="4"/>
  <c r="Q287" i="4"/>
  <c r="S276" i="4"/>
  <c r="O277" i="4"/>
  <c r="P312" i="4"/>
  <c r="S295" i="4"/>
  <c r="L312" i="4"/>
  <c r="M295" i="4"/>
  <c r="L295" i="4"/>
  <c r="N258" i="19"/>
  <c r="P188" i="19"/>
  <c r="J25" i="19"/>
  <c r="R25" i="19" s="1"/>
  <c r="J42" i="19"/>
  <c r="R42" i="19" s="1"/>
  <c r="J113" i="19"/>
  <c r="R113" i="19" s="1"/>
  <c r="O188" i="19"/>
  <c r="J18" i="19"/>
  <c r="R18" i="19" s="1"/>
  <c r="T25" i="19"/>
  <c r="O290" i="19"/>
  <c r="O270" i="19"/>
  <c r="Q258" i="19"/>
  <c r="U48" i="19"/>
  <c r="U53" i="19"/>
  <c r="K135" i="19"/>
  <c r="J92" i="19"/>
  <c r="R92" i="19" s="1"/>
  <c r="U52" i="19"/>
  <c r="M188" i="19"/>
  <c r="Q248" i="19"/>
  <c r="S248" i="19"/>
  <c r="N144" i="19"/>
  <c r="J78" i="19"/>
  <c r="Q188" i="19"/>
  <c r="U25" i="19"/>
  <c r="T52" i="19"/>
  <c r="M202" i="19"/>
  <c r="U39" i="19"/>
  <c r="J48" i="19"/>
  <c r="R48" i="19" s="1"/>
  <c r="J53" i="19"/>
  <c r="J52" i="19"/>
  <c r="N188" i="19"/>
  <c r="K312" i="19"/>
  <c r="M312" i="19"/>
  <c r="N312" i="19"/>
  <c r="Q312" i="19"/>
  <c r="S312" i="19"/>
  <c r="O278" i="19"/>
  <c r="M144" i="19"/>
  <c r="O144" i="19"/>
  <c r="O128" i="19"/>
  <c r="Q128" i="19"/>
  <c r="J98" i="19"/>
  <c r="R98" i="19" s="1"/>
  <c r="J60" i="19"/>
  <c r="J24" i="19"/>
  <c r="R24" i="19" s="1"/>
  <c r="K188" i="19"/>
  <c r="L188" i="19"/>
  <c r="J39" i="19"/>
  <c r="R39" i="19" s="1"/>
  <c r="U98" i="19"/>
  <c r="K258" i="19"/>
  <c r="U114" i="19"/>
  <c r="T53" i="19"/>
  <c r="N278" i="19"/>
  <c r="J74" i="19"/>
  <c r="T61" i="19"/>
  <c r="M151" i="19"/>
  <c r="P245" i="19"/>
  <c r="M278" i="19"/>
  <c r="Q218" i="19"/>
  <c r="L124" i="19"/>
  <c r="P116" i="19"/>
  <c r="S202" i="19"/>
  <c r="P270" i="19"/>
  <c r="P258" i="19"/>
  <c r="L313" i="19"/>
  <c r="U38" i="19"/>
  <c r="U61" i="19"/>
  <c r="N158" i="19"/>
  <c r="L128" i="19"/>
  <c r="J47" i="19"/>
  <c r="R47" i="19" s="1"/>
  <c r="L258" i="19"/>
  <c r="L197" i="19"/>
  <c r="K197" i="19"/>
  <c r="M197" i="19"/>
  <c r="O230" i="19"/>
  <c r="N230" i="19"/>
  <c r="S260" i="19"/>
  <c r="P144" i="19"/>
  <c r="N128" i="19"/>
  <c r="L127" i="19"/>
  <c r="O202" i="19"/>
  <c r="Q127" i="19"/>
  <c r="M127" i="19"/>
  <c r="L287" i="19"/>
  <c r="K260" i="19"/>
  <c r="P124" i="19"/>
  <c r="S124" i="19"/>
  <c r="S258" i="19"/>
  <c r="T100" i="19"/>
  <c r="J97" i="19"/>
  <c r="U33" i="19"/>
  <c r="J81" i="19"/>
  <c r="R81" i="19" s="1"/>
  <c r="U109" i="19"/>
  <c r="J23" i="19"/>
  <c r="J77" i="19"/>
  <c r="K310" i="19"/>
  <c r="N231" i="19"/>
  <c r="J82" i="19"/>
  <c r="R82" i="19" s="1"/>
  <c r="T48" i="19"/>
  <c r="P127" i="19"/>
  <c r="N127" i="19"/>
  <c r="K287" i="19"/>
  <c r="M260" i="19"/>
  <c r="J100" i="19"/>
  <c r="L147" i="19"/>
  <c r="J93" i="19"/>
  <c r="R93" i="19" s="1"/>
  <c r="J90" i="19"/>
  <c r="R90" i="19" s="1"/>
  <c r="T33" i="19"/>
  <c r="J58" i="19"/>
  <c r="J109" i="19"/>
  <c r="S310" i="19"/>
  <c r="O231" i="19"/>
  <c r="O127" i="19"/>
  <c r="S287" i="19"/>
  <c r="N260" i="19"/>
  <c r="L280" i="19"/>
  <c r="T17" i="19"/>
  <c r="L260" i="19"/>
  <c r="M230" i="19"/>
  <c r="S266" i="19"/>
  <c r="P266" i="19"/>
  <c r="Q287" i="19"/>
  <c r="P260" i="19"/>
  <c r="M138" i="19"/>
  <c r="S138" i="19"/>
  <c r="Q260" i="19"/>
  <c r="K147" i="19"/>
  <c r="P287" i="19"/>
  <c r="S225" i="19"/>
  <c r="Q144" i="19"/>
  <c r="N280" i="19"/>
  <c r="M258" i="19"/>
  <c r="J67" i="19"/>
  <c r="R67" i="19" s="1"/>
  <c r="J54" i="19"/>
  <c r="R54" i="19" s="1"/>
  <c r="U57" i="19"/>
  <c r="O287" i="19"/>
  <c r="S303" i="19"/>
  <c r="Q293" i="19"/>
  <c r="L299" i="19"/>
  <c r="Q179" i="19"/>
  <c r="S135" i="19"/>
  <c r="Q116" i="19"/>
  <c r="K226" i="19"/>
  <c r="S313" i="19"/>
  <c r="O313" i="19"/>
  <c r="P313" i="19"/>
  <c r="O293" i="19"/>
  <c r="P225" i="19"/>
  <c r="O280" i="19"/>
  <c r="J44" i="19"/>
  <c r="R44" i="19" s="1"/>
  <c r="N287" i="19"/>
  <c r="J28" i="19"/>
  <c r="T29" i="19"/>
  <c r="T18" i="19"/>
  <c r="L135" i="19"/>
  <c r="P303" i="19"/>
  <c r="M293" i="19"/>
  <c r="O225" i="19"/>
  <c r="K299" i="19"/>
  <c r="K158" i="19"/>
  <c r="T49" i="19"/>
  <c r="U71" i="19"/>
  <c r="N173" i="19"/>
  <c r="T37" i="19"/>
  <c r="L179" i="19"/>
  <c r="P226" i="19"/>
  <c r="Q225" i="19"/>
  <c r="J34" i="19"/>
  <c r="R34" i="19" s="1"/>
  <c r="T72" i="19"/>
  <c r="U29" i="19"/>
  <c r="U18" i="19"/>
  <c r="T50" i="19"/>
  <c r="T105" i="19"/>
  <c r="O303" i="19"/>
  <c r="L293" i="19"/>
  <c r="N225" i="19"/>
  <c r="S173" i="19"/>
  <c r="Q158" i="19"/>
  <c r="P280" i="19"/>
  <c r="P197" i="19"/>
  <c r="O138" i="19"/>
  <c r="O158" i="19"/>
  <c r="M226" i="19"/>
  <c r="O312" i="19"/>
  <c r="Q234" i="19"/>
  <c r="P234" i="19"/>
  <c r="O234" i="19"/>
  <c r="M128" i="19"/>
  <c r="U72" i="19"/>
  <c r="J29" i="19"/>
  <c r="R29" i="19" s="1"/>
  <c r="U105" i="19"/>
  <c r="O153" i="19"/>
  <c r="M225" i="19"/>
  <c r="S280" i="19"/>
  <c r="U58" i="19"/>
  <c r="M158" i="19"/>
  <c r="M253" i="18"/>
  <c r="J67" i="18"/>
  <c r="T67" i="18"/>
  <c r="L258" i="18"/>
  <c r="S252" i="18"/>
  <c r="S122" i="18"/>
  <c r="U60" i="18"/>
  <c r="T73" i="18"/>
  <c r="P279" i="18"/>
  <c r="T96" i="18"/>
  <c r="N279" i="18"/>
  <c r="M237" i="18"/>
  <c r="P252" i="18"/>
  <c r="L314" i="18"/>
  <c r="Q154" i="18"/>
  <c r="L279" i="18"/>
  <c r="M314" i="18"/>
  <c r="Q258" i="18"/>
  <c r="L160" i="18"/>
  <c r="Q279" i="18"/>
  <c r="K314" i="18"/>
  <c r="T93" i="18"/>
  <c r="J23" i="18"/>
  <c r="S314" i="18"/>
  <c r="S154" i="18"/>
  <c r="K279" i="18"/>
  <c r="N314" i="18"/>
  <c r="P154" i="18"/>
  <c r="O154" i="18"/>
  <c r="S279" i="18"/>
  <c r="T48" i="18"/>
  <c r="T106" i="18"/>
  <c r="N154" i="18"/>
  <c r="T75" i="18"/>
  <c r="J53" i="18"/>
  <c r="J17" i="18"/>
  <c r="U94" i="18"/>
  <c r="T113" i="18"/>
  <c r="U105" i="18"/>
  <c r="L154" i="18"/>
  <c r="N160" i="18"/>
  <c r="N206" i="18"/>
  <c r="J75" i="18"/>
  <c r="Q314" i="18"/>
  <c r="M154" i="18"/>
  <c r="J88" i="18"/>
  <c r="U31" i="18"/>
  <c r="J105" i="18"/>
  <c r="S278" i="18"/>
  <c r="S257" i="18"/>
  <c r="M257" i="18"/>
  <c r="T45" i="18"/>
  <c r="Q278" i="18"/>
  <c r="O257" i="18"/>
  <c r="J31" i="18"/>
  <c r="J56" i="18"/>
  <c r="J54" i="18"/>
  <c r="K252" i="18"/>
  <c r="S270" i="18"/>
  <c r="O252" i="18"/>
  <c r="Q253" i="18"/>
  <c r="P278" i="18"/>
  <c r="P257" i="18"/>
  <c r="L252" i="18"/>
  <c r="J38" i="18"/>
  <c r="J55" i="18"/>
  <c r="Q122" i="18"/>
  <c r="K160" i="18"/>
  <c r="P253" i="18"/>
  <c r="N278" i="18"/>
  <c r="L257" i="18"/>
  <c r="Q270" i="18"/>
  <c r="O253" i="18"/>
  <c r="M278" i="18"/>
  <c r="T78" i="18"/>
  <c r="K270" i="18"/>
  <c r="O122" i="18"/>
  <c r="T27" i="18"/>
  <c r="N122" i="18"/>
  <c r="N253" i="18"/>
  <c r="L278" i="18"/>
  <c r="P270" i="18"/>
  <c r="S258" i="18"/>
  <c r="N257" i="18"/>
  <c r="O270" i="18"/>
  <c r="Q252" i="18"/>
  <c r="L253" i="18"/>
  <c r="K278" i="18"/>
  <c r="U32" i="18"/>
  <c r="U114" i="18"/>
  <c r="N270" i="18"/>
  <c r="M270" i="18"/>
  <c r="Q257" i="18"/>
  <c r="N252" i="18"/>
  <c r="J27" i="18"/>
  <c r="J112" i="18"/>
  <c r="P122" i="18"/>
  <c r="M258" i="18"/>
  <c r="T81" i="18"/>
  <c r="M122" i="18"/>
  <c r="K238" i="18"/>
  <c r="N178" i="18"/>
  <c r="J90" i="18"/>
  <c r="J29" i="18"/>
  <c r="U111" i="18"/>
  <c r="J65" i="18"/>
  <c r="J64" i="18"/>
  <c r="R64" i="18" s="1"/>
  <c r="U81" i="18"/>
  <c r="L122" i="18"/>
  <c r="J40" i="18"/>
  <c r="R40" i="18" s="1"/>
  <c r="J72" i="18"/>
  <c r="J91" i="18"/>
  <c r="J71" i="18"/>
  <c r="J98" i="18"/>
  <c r="T111" i="18"/>
  <c r="J107" i="18"/>
  <c r="J21" i="18"/>
  <c r="J35" i="18"/>
  <c r="J44" i="18"/>
  <c r="J39" i="18"/>
  <c r="J81" i="18"/>
  <c r="N168" i="18"/>
  <c r="P304" i="18"/>
  <c r="T70" i="18"/>
  <c r="J51" i="18"/>
  <c r="J87" i="18"/>
  <c r="J73" i="18"/>
  <c r="S201" i="18"/>
  <c r="J83" i="17"/>
  <c r="M142" i="17"/>
  <c r="L192" i="17"/>
  <c r="T101" i="17"/>
  <c r="K192" i="17"/>
  <c r="J84" i="17"/>
  <c r="J75" i="17"/>
  <c r="S192" i="17"/>
  <c r="M189" i="17"/>
  <c r="L189" i="17"/>
  <c r="P272" i="17"/>
  <c r="P255" i="17"/>
  <c r="O255" i="17"/>
  <c r="M255" i="17"/>
  <c r="N255" i="17"/>
  <c r="S193" i="17"/>
  <c r="O226" i="17"/>
  <c r="L142" i="17"/>
  <c r="P226" i="17"/>
  <c r="M272" i="17"/>
  <c r="K272" i="17"/>
  <c r="P189" i="17"/>
  <c r="J93" i="17"/>
  <c r="J21" i="17"/>
  <c r="T45" i="17"/>
  <c r="U45" i="17"/>
  <c r="K226" i="17"/>
  <c r="P312" i="17"/>
  <c r="S130" i="17"/>
  <c r="O130" i="17"/>
  <c r="J53" i="17"/>
  <c r="J34" i="17"/>
  <c r="J54" i="17"/>
  <c r="K189" i="17"/>
  <c r="T21" i="17"/>
  <c r="T113" i="17"/>
  <c r="U113" i="17"/>
  <c r="J39" i="17"/>
  <c r="R39" i="17" s="1"/>
  <c r="Q125" i="17"/>
  <c r="U83" i="17"/>
  <c r="J45" i="17"/>
  <c r="R45" i="17" s="1"/>
  <c r="T57" i="17"/>
  <c r="T76" i="17"/>
  <c r="L272" i="17"/>
  <c r="P218" i="17"/>
  <c r="K142" i="17"/>
  <c r="O189" i="17"/>
  <c r="S272" i="17"/>
  <c r="N272" i="17"/>
  <c r="M265" i="17"/>
  <c r="S189" i="17"/>
  <c r="T92" i="17"/>
  <c r="K204" i="17"/>
  <c r="S204" i="17"/>
  <c r="S142" i="17"/>
  <c r="L265" i="17"/>
  <c r="J61" i="17"/>
  <c r="U61" i="17"/>
  <c r="Q265" i="17"/>
  <c r="J18" i="17"/>
  <c r="P265" i="17"/>
  <c r="O300" i="17"/>
  <c r="Q189" i="17"/>
  <c r="Q226" i="17"/>
  <c r="T82" i="17"/>
  <c r="T106" i="17"/>
  <c r="P300" i="17"/>
  <c r="L300" i="17"/>
  <c r="L301" i="17"/>
  <c r="K301" i="17"/>
  <c r="N301" i="17"/>
  <c r="O301" i="17"/>
  <c r="P301" i="17"/>
  <c r="S301" i="17"/>
  <c r="U21" i="17"/>
  <c r="N142" i="17"/>
  <c r="S226" i="17"/>
  <c r="T24" i="17"/>
  <c r="U98" i="17"/>
  <c r="U81" i="17"/>
  <c r="K130" i="17"/>
  <c r="S218" i="17"/>
  <c r="S255" i="17"/>
  <c r="K302" i="17"/>
  <c r="M300" i="17"/>
  <c r="T61" i="17"/>
  <c r="K265" i="17"/>
  <c r="L130" i="17"/>
  <c r="T84" i="17"/>
  <c r="N130" i="17"/>
  <c r="Q292" i="17"/>
  <c r="K193" i="17"/>
  <c r="O193" i="17"/>
  <c r="O285" i="17"/>
  <c r="Q300" i="17"/>
  <c r="U39" i="17"/>
  <c r="O192" i="17"/>
  <c r="O218" i="17"/>
  <c r="N148" i="17"/>
  <c r="L148" i="17"/>
  <c r="U92" i="17"/>
  <c r="T39" i="17"/>
  <c r="M226" i="17"/>
  <c r="U109" i="17"/>
  <c r="U27" i="17"/>
  <c r="S300" i="17"/>
  <c r="J108" i="17"/>
  <c r="O142" i="17"/>
  <c r="T109" i="17"/>
  <c r="U23" i="17"/>
  <c r="Q192" i="17"/>
  <c r="N300" i="17"/>
  <c r="S200" i="17"/>
  <c r="Q200" i="17"/>
  <c r="T80" i="17"/>
  <c r="K292" i="17"/>
  <c r="N226" i="17"/>
  <c r="T23" i="17"/>
  <c r="U53" i="16"/>
  <c r="L132" i="16"/>
  <c r="N244" i="16"/>
  <c r="N279" i="16"/>
  <c r="Q310" i="16"/>
  <c r="J59" i="16"/>
  <c r="J53" i="16"/>
  <c r="U106" i="16"/>
  <c r="Q139" i="16"/>
  <c r="K278" i="16"/>
  <c r="P278" i="16"/>
  <c r="O278" i="16"/>
  <c r="M278" i="16"/>
  <c r="S278" i="16"/>
  <c r="Q118" i="16"/>
  <c r="P118" i="16"/>
  <c r="N118" i="16"/>
  <c r="O118" i="16"/>
  <c r="L172" i="16"/>
  <c r="K172" i="16"/>
  <c r="Q132" i="16"/>
  <c r="O244" i="16"/>
  <c r="T62" i="16"/>
  <c r="P279" i="16"/>
  <c r="O310" i="16"/>
  <c r="S180" i="16"/>
  <c r="T106" i="16"/>
  <c r="T21" i="16"/>
  <c r="J98" i="16"/>
  <c r="J68" i="16"/>
  <c r="R68" i="16" s="1"/>
  <c r="Q246" i="16"/>
  <c r="P290" i="16"/>
  <c r="N243" i="16"/>
  <c r="O243" i="16"/>
  <c r="Q243" i="16"/>
  <c r="U80" i="16"/>
  <c r="U37" i="16"/>
  <c r="U60" i="16"/>
  <c r="T98" i="16"/>
  <c r="M246" i="16"/>
  <c r="M304" i="16"/>
  <c r="N304" i="16"/>
  <c r="L304" i="16"/>
  <c r="P304" i="16"/>
  <c r="S304" i="16"/>
  <c r="K304" i="16"/>
  <c r="Q304" i="16"/>
  <c r="O304" i="16"/>
  <c r="P172" i="16"/>
  <c r="U107" i="16"/>
  <c r="O246" i="16"/>
  <c r="Q172" i="16"/>
  <c r="M172" i="16"/>
  <c r="J95" i="16"/>
  <c r="J38" i="16"/>
  <c r="T82" i="16"/>
  <c r="T66" i="16"/>
  <c r="M164" i="16"/>
  <c r="O135" i="16"/>
  <c r="P132" i="16"/>
  <c r="O261" i="16"/>
  <c r="M265" i="16"/>
  <c r="J67" i="16"/>
  <c r="T80" i="16"/>
  <c r="J37" i="16"/>
  <c r="J92" i="16"/>
  <c r="R92" i="16" s="1"/>
  <c r="L290" i="16"/>
  <c r="T60" i="16"/>
  <c r="T25" i="16"/>
  <c r="J19" i="16"/>
  <c r="P246" i="16"/>
  <c r="P312" i="16"/>
  <c r="N144" i="16"/>
  <c r="O290" i="16"/>
  <c r="Q280" i="16"/>
  <c r="M280" i="16"/>
  <c r="S280" i="16"/>
  <c r="J21" i="16"/>
  <c r="J104" i="16"/>
  <c r="U82" i="16"/>
  <c r="U114" i="16"/>
  <c r="N261" i="16"/>
  <c r="K244" i="16"/>
  <c r="N246" i="16"/>
  <c r="L144" i="16"/>
  <c r="U50" i="16"/>
  <c r="P206" i="16"/>
  <c r="K206" i="16"/>
  <c r="J41" i="16"/>
  <c r="R41" i="16" s="1"/>
  <c r="J81" i="16"/>
  <c r="R81" i="16" s="1"/>
  <c r="J86" i="16"/>
  <c r="R86" i="16" s="1"/>
  <c r="T84" i="16"/>
  <c r="L244" i="16"/>
  <c r="J70" i="16"/>
  <c r="K246" i="16"/>
  <c r="T34" i="16"/>
  <c r="K180" i="16"/>
  <c r="J39" i="16"/>
  <c r="R39" i="16" s="1"/>
  <c r="J90" i="16"/>
  <c r="R90" i="16" s="1"/>
  <c r="J43" i="16"/>
  <c r="R43" i="16" s="1"/>
  <c r="J32" i="16"/>
  <c r="R32" i="16" s="1"/>
  <c r="J74" i="16"/>
  <c r="T42" i="16"/>
  <c r="U67" i="16"/>
  <c r="U43" i="16"/>
  <c r="J88" i="16"/>
  <c r="R88" i="16" s="1"/>
  <c r="N132" i="16"/>
  <c r="O180" i="16"/>
  <c r="L171" i="16"/>
  <c r="S172" i="16"/>
  <c r="O172" i="16"/>
  <c r="P205" i="16"/>
  <c r="M205" i="16"/>
  <c r="N172" i="16"/>
  <c r="Q244" i="16"/>
  <c r="J107" i="16"/>
  <c r="R107" i="16" s="1"/>
  <c r="S132" i="16"/>
  <c r="U26" i="16"/>
  <c r="J93" i="16"/>
  <c r="R93" i="16" s="1"/>
  <c r="T107" i="16"/>
  <c r="J35" i="16"/>
  <c r="R35" i="16" s="1"/>
  <c r="U68" i="16"/>
  <c r="U94" i="16"/>
  <c r="U52" i="16"/>
  <c r="S143" i="16"/>
  <c r="P213" i="16"/>
  <c r="K165" i="16"/>
  <c r="P244" i="16"/>
  <c r="N265" i="16"/>
  <c r="K284" i="16"/>
  <c r="S265" i="16"/>
  <c r="S284" i="16"/>
  <c r="J96" i="16"/>
  <c r="R96" i="16" s="1"/>
  <c r="J97" i="16"/>
  <c r="R97" i="16" s="1"/>
  <c r="K265" i="16"/>
  <c r="Q284" i="16"/>
  <c r="Q282" i="16"/>
  <c r="K282" i="16"/>
  <c r="O282" i="16"/>
  <c r="L282" i="16"/>
  <c r="S282" i="16"/>
  <c r="P282" i="16"/>
  <c r="S279" i="16"/>
  <c r="M279" i="16"/>
  <c r="K279" i="16"/>
  <c r="O279" i="16"/>
  <c r="J75" i="16"/>
  <c r="R75" i="16" s="1"/>
  <c r="U62" i="16"/>
  <c r="Q275" i="16"/>
  <c r="P180" i="16"/>
  <c r="Q265" i="16"/>
  <c r="J71" i="16"/>
  <c r="J91" i="16"/>
  <c r="R91" i="16" s="1"/>
  <c r="J18" i="16"/>
  <c r="T96" i="16"/>
  <c r="J62" i="16"/>
  <c r="P275" i="16"/>
  <c r="O117" i="16"/>
  <c r="Q159" i="16"/>
  <c r="J66" i="16"/>
  <c r="R66" i="16" s="1"/>
  <c r="J29" i="16"/>
  <c r="R29" i="16" s="1"/>
  <c r="U55" i="16"/>
  <c r="J99" i="16"/>
  <c r="R99" i="16" s="1"/>
  <c r="P284" i="16"/>
  <c r="Q314" i="16"/>
  <c r="N314" i="16"/>
  <c r="K314" i="16"/>
  <c r="L314" i="16"/>
  <c r="P314" i="16"/>
  <c r="M290" i="16"/>
  <c r="Q290" i="16"/>
  <c r="S290" i="16"/>
  <c r="U21" i="16"/>
  <c r="N275" i="16"/>
  <c r="L213" i="16"/>
  <c r="U16" i="16"/>
  <c r="U31" i="16"/>
  <c r="K310" i="16"/>
  <c r="O284" i="16"/>
  <c r="U20" i="16"/>
  <c r="L310" i="16"/>
  <c r="N284" i="16"/>
  <c r="K290" i="16"/>
  <c r="J84" i="16"/>
  <c r="R84" i="16" s="1"/>
  <c r="L275" i="16"/>
  <c r="M244" i="16"/>
  <c r="P310" i="16"/>
  <c r="M284" i="16"/>
  <c r="M275" i="16"/>
  <c r="T20" i="16"/>
  <c r="T37" i="16"/>
  <c r="J34" i="16"/>
  <c r="R34" i="16" s="1"/>
  <c r="U65" i="16"/>
  <c r="M124" i="16"/>
  <c r="K275" i="16"/>
  <c r="P190" i="16"/>
  <c r="M165" i="16"/>
  <c r="U105" i="16"/>
  <c r="Q117" i="16"/>
  <c r="M310" i="16"/>
  <c r="Q293" i="16"/>
  <c r="J20" i="16"/>
  <c r="J49" i="16"/>
  <c r="T65" i="16"/>
  <c r="S275" i="16"/>
  <c r="S206" i="16"/>
  <c r="L279" i="16"/>
  <c r="M282" i="16"/>
  <c r="L265" i="15"/>
  <c r="P265" i="15"/>
  <c r="T61" i="15"/>
  <c r="J97" i="15"/>
  <c r="O268" i="15"/>
  <c r="K204" i="15"/>
  <c r="N305" i="15"/>
  <c r="O252" i="15"/>
  <c r="S289" i="15"/>
  <c r="L188" i="15"/>
  <c r="J71" i="15"/>
  <c r="R71" i="15" s="1"/>
  <c r="K190" i="15"/>
  <c r="U60" i="15"/>
  <c r="N268" i="15"/>
  <c r="L252" i="15"/>
  <c r="Q289" i="15"/>
  <c r="L118" i="15"/>
  <c r="J60" i="15"/>
  <c r="R60" i="15" s="1"/>
  <c r="S296" i="15"/>
  <c r="S272" i="15"/>
  <c r="N238" i="15"/>
  <c r="S265" i="15"/>
  <c r="T28" i="15"/>
  <c r="T54" i="15"/>
  <c r="T108" i="15"/>
  <c r="T102" i="15"/>
  <c r="L123" i="15"/>
  <c r="M192" i="15"/>
  <c r="Q296" i="15"/>
  <c r="M268" i="15"/>
  <c r="P272" i="15"/>
  <c r="O204" i="15"/>
  <c r="P134" i="15"/>
  <c r="N186" i="15"/>
  <c r="N287" i="15"/>
  <c r="S252" i="15"/>
  <c r="L289" i="15"/>
  <c r="O313" i="15"/>
  <c r="M313" i="15"/>
  <c r="U80" i="15"/>
  <c r="O296" i="15"/>
  <c r="K268" i="15"/>
  <c r="O272" i="15"/>
  <c r="N289" i="15"/>
  <c r="Q252" i="15"/>
  <c r="L266" i="15"/>
  <c r="S266" i="15"/>
  <c r="K266" i="15"/>
  <c r="M266" i="15"/>
  <c r="N266" i="15"/>
  <c r="P266" i="15"/>
  <c r="Q266" i="15"/>
  <c r="O266" i="15"/>
  <c r="Q292" i="15"/>
  <c r="P238" i="15"/>
  <c r="S305" i="15"/>
  <c r="N252" i="15"/>
  <c r="U17" i="15"/>
  <c r="M296" i="15"/>
  <c r="K238" i="15"/>
  <c r="Q305" i="15"/>
  <c r="J19" i="15"/>
  <c r="R19" i="15" s="1"/>
  <c r="J39" i="15"/>
  <c r="S204" i="15"/>
  <c r="P292" i="15"/>
  <c r="O292" i="15"/>
  <c r="J34" i="15"/>
  <c r="R34" i="15" s="1"/>
  <c r="U23" i="15"/>
  <c r="J94" i="15"/>
  <c r="R94" i="15" s="1"/>
  <c r="U109" i="15"/>
  <c r="U38" i="15"/>
  <c r="U111" i="15"/>
  <c r="M159" i="15"/>
  <c r="P192" i="15"/>
  <c r="Q256" i="15"/>
  <c r="S292" i="15"/>
  <c r="O188" i="15"/>
  <c r="L245" i="15"/>
  <c r="P305" i="15"/>
  <c r="M188" i="15"/>
  <c r="S186" i="15"/>
  <c r="S245" i="15"/>
  <c r="P313" i="15"/>
  <c r="M305" i="15"/>
  <c r="M173" i="15"/>
  <c r="O312" i="15"/>
  <c r="J17" i="15"/>
  <c r="N292" i="15"/>
  <c r="J38" i="15"/>
  <c r="U92" i="15"/>
  <c r="J76" i="15"/>
  <c r="T38" i="15"/>
  <c r="T97" i="15"/>
  <c r="L159" i="15"/>
  <c r="L238" i="15"/>
  <c r="K231" i="15"/>
  <c r="O289" i="15"/>
  <c r="O270" i="15"/>
  <c r="K186" i="15"/>
  <c r="M314" i="15"/>
  <c r="O236" i="15"/>
  <c r="P236" i="15"/>
  <c r="L236" i="15"/>
  <c r="S236" i="15"/>
  <c r="N236" i="15"/>
  <c r="Q236" i="15"/>
  <c r="K236" i="15"/>
  <c r="M236" i="15"/>
  <c r="U97" i="15"/>
  <c r="S190" i="15"/>
  <c r="Q190" i="15"/>
  <c r="M292" i="15"/>
  <c r="M272" i="15"/>
  <c r="T83" i="15"/>
  <c r="P118" i="15"/>
  <c r="N313" i="15"/>
  <c r="J31" i="15"/>
  <c r="R31" i="15" s="1"/>
  <c r="U90" i="15"/>
  <c r="Q118" i="15"/>
  <c r="M190" i="15"/>
  <c r="J41" i="15"/>
  <c r="R41" i="15" s="1"/>
  <c r="T110" i="15"/>
  <c r="J100" i="15"/>
  <c r="R100" i="15" s="1"/>
  <c r="J89" i="15"/>
  <c r="R89" i="15" s="1"/>
  <c r="N118" i="15"/>
  <c r="L313" i="15"/>
  <c r="S188" i="15"/>
  <c r="Q134" i="15"/>
  <c r="N204" i="15"/>
  <c r="J64" i="15"/>
  <c r="K313" i="15"/>
  <c r="M265" i="15"/>
  <c r="O265" i="15"/>
  <c r="U89" i="15"/>
  <c r="T77" i="15"/>
  <c r="J42" i="15"/>
  <c r="U77" i="15"/>
  <c r="J77" i="15"/>
  <c r="R77" i="15" s="1"/>
  <c r="T48" i="15"/>
  <c r="S226" i="15"/>
  <c r="Q201" i="15"/>
  <c r="L167" i="15"/>
  <c r="S224" i="15"/>
  <c r="M245" i="15"/>
  <c r="M189" i="15"/>
  <c r="K305" i="15"/>
  <c r="J95" i="15"/>
  <c r="R95" i="15" s="1"/>
  <c r="J111" i="15"/>
  <c r="R111" i="15" s="1"/>
  <c r="U48" i="15"/>
  <c r="U84" i="15"/>
  <c r="O151" i="15"/>
  <c r="Q238" i="15"/>
  <c r="P294" i="15"/>
  <c r="K188" i="15"/>
  <c r="M231" i="15"/>
  <c r="M127" i="15"/>
  <c r="K265" i="15"/>
  <c r="T98" i="15"/>
  <c r="T62" i="15"/>
  <c r="T79" i="15"/>
  <c r="T18" i="15"/>
  <c r="K298" i="15"/>
  <c r="O298" i="15"/>
  <c r="N298" i="15"/>
  <c r="L298" i="15"/>
  <c r="J106" i="15"/>
  <c r="J48" i="15"/>
  <c r="R48" i="15" s="1"/>
  <c r="U56" i="15"/>
  <c r="L151" i="15"/>
  <c r="Q226" i="15"/>
  <c r="S268" i="15"/>
  <c r="O190" i="15"/>
  <c r="K289" i="15"/>
  <c r="N188" i="15"/>
  <c r="L190" i="15"/>
  <c r="O174" i="15"/>
  <c r="Q272" i="15"/>
  <c r="N127" i="15"/>
  <c r="K120" i="15"/>
  <c r="N265" i="15"/>
  <c r="T99" i="15"/>
  <c r="T87" i="15"/>
  <c r="U26" i="15"/>
  <c r="K195" i="15"/>
  <c r="N195" i="15"/>
  <c r="S238" i="15"/>
  <c r="Q313" i="15"/>
  <c r="T84" i="15"/>
  <c r="T96" i="15"/>
  <c r="Q265" i="15"/>
  <c r="U45" i="15"/>
  <c r="J84" i="15"/>
  <c r="R84" i="15" s="1"/>
  <c r="J83" i="15"/>
  <c r="R83" i="15" s="1"/>
  <c r="T34" i="15"/>
  <c r="U34" i="15"/>
  <c r="Q268" i="15"/>
  <c r="L124" i="15"/>
  <c r="U30" i="15"/>
  <c r="J92" i="15"/>
  <c r="R92" i="15" s="1"/>
  <c r="U96" i="15"/>
  <c r="T43" i="15"/>
  <c r="U79" i="15"/>
  <c r="S151" i="15"/>
  <c r="O192" i="15"/>
  <c r="L226" i="15"/>
  <c r="P188" i="15"/>
  <c r="P209" i="15"/>
  <c r="Q186" i="15"/>
  <c r="O127" i="15"/>
  <c r="T45" i="15"/>
  <c r="U43" i="15"/>
  <c r="U59" i="15"/>
  <c r="Q120" i="15"/>
  <c r="U108" i="15"/>
  <c r="Q208" i="14"/>
  <c r="J97" i="14"/>
  <c r="J36" i="14"/>
  <c r="R36" i="14" s="1"/>
  <c r="J108" i="14"/>
  <c r="T47" i="14"/>
  <c r="U74" i="14"/>
  <c r="J112" i="14"/>
  <c r="Q291" i="14"/>
  <c r="T74" i="14"/>
  <c r="J75" i="14"/>
  <c r="D17" i="14"/>
  <c r="U78" i="14"/>
  <c r="O139" i="14"/>
  <c r="K275" i="14"/>
  <c r="L245" i="14"/>
  <c r="L185" i="14"/>
  <c r="S208" i="14"/>
  <c r="S304" i="14"/>
  <c r="Q304" i="14"/>
  <c r="L310" i="14"/>
  <c r="M310" i="14"/>
  <c r="O310" i="14"/>
  <c r="K310" i="14"/>
  <c r="S219" i="14"/>
  <c r="Q203" i="14"/>
  <c r="T41" i="14"/>
  <c r="U67" i="14"/>
  <c r="T61" i="14"/>
  <c r="J110" i="14"/>
  <c r="R110" i="14" s="1"/>
  <c r="U20" i="14"/>
  <c r="N304" i="14"/>
  <c r="P308" i="14"/>
  <c r="K308" i="14"/>
  <c r="Q308" i="14"/>
  <c r="O308" i="14"/>
  <c r="M308" i="14"/>
  <c r="L308" i="14"/>
  <c r="N185" i="14"/>
  <c r="S185" i="14"/>
  <c r="J41" i="14"/>
  <c r="J63" i="14"/>
  <c r="J61" i="14"/>
  <c r="T20" i="14"/>
  <c r="J18" i="14"/>
  <c r="K245" i="14"/>
  <c r="Q219" i="14"/>
  <c r="P158" i="14"/>
  <c r="P277" i="14"/>
  <c r="J27" i="14"/>
  <c r="T96" i="14"/>
  <c r="T76" i="14"/>
  <c r="U56" i="14"/>
  <c r="Q153" i="14"/>
  <c r="L165" i="14"/>
  <c r="N131" i="14"/>
  <c r="N219" i="14"/>
  <c r="M253" i="14"/>
  <c r="O273" i="14"/>
  <c r="N238" i="14"/>
  <c r="S308" i="14"/>
  <c r="J115" i="14"/>
  <c r="R115" i="14" s="1"/>
  <c r="N195" i="14"/>
  <c r="U92" i="14"/>
  <c r="U112" i="14"/>
  <c r="O219" i="14"/>
  <c r="P253" i="14"/>
  <c r="N158" i="14"/>
  <c r="T35" i="14"/>
  <c r="T54" i="14"/>
  <c r="T56" i="14"/>
  <c r="P153" i="14"/>
  <c r="K165" i="14"/>
  <c r="N203" i="14"/>
  <c r="K250" i="14"/>
  <c r="L253" i="14"/>
  <c r="O142" i="14"/>
  <c r="U88" i="14"/>
  <c r="L195" i="14"/>
  <c r="S310" i="14"/>
  <c r="K198" i="14"/>
  <c r="L198" i="14"/>
  <c r="Q198" i="14"/>
  <c r="M304" i="14"/>
  <c r="K304" i="14"/>
  <c r="P219" i="14"/>
  <c r="M195" i="14"/>
  <c r="S253" i="14"/>
  <c r="J70" i="14"/>
  <c r="R70" i="14" s="1"/>
  <c r="M219" i="14"/>
  <c r="O236" i="14"/>
  <c r="K195" i="14"/>
  <c r="J46" i="14"/>
  <c r="R46" i="14" s="1"/>
  <c r="S131" i="14"/>
  <c r="L219" i="14"/>
  <c r="L236" i="14"/>
  <c r="Q253" i="14"/>
  <c r="D18" i="14"/>
  <c r="T115" i="14"/>
  <c r="K153" i="14"/>
  <c r="S203" i="14"/>
  <c r="S261" i="14"/>
  <c r="K253" i="14"/>
  <c r="O195" i="14"/>
  <c r="L205" i="14"/>
  <c r="S173" i="14"/>
  <c r="U66" i="14"/>
  <c r="T32" i="14"/>
  <c r="U87" i="14"/>
  <c r="U83" i="14"/>
  <c r="U107" i="14"/>
  <c r="P310" i="14"/>
  <c r="O131" i="14"/>
  <c r="N253" i="14"/>
  <c r="Q277" i="14"/>
  <c r="O304" i="14"/>
  <c r="J32" i="14"/>
  <c r="R32" i="14" s="1"/>
  <c r="T83" i="14"/>
  <c r="J107" i="14"/>
  <c r="R107" i="14" s="1"/>
  <c r="J72" i="14"/>
  <c r="J71" i="14"/>
  <c r="R71" i="14" s="1"/>
  <c r="N310" i="14"/>
  <c r="U34" i="14"/>
  <c r="Q261" i="14"/>
  <c r="N236" i="14"/>
  <c r="K203" i="14"/>
  <c r="O173" i="14"/>
  <c r="J56" i="14"/>
  <c r="R56" i="14" s="1"/>
  <c r="J43" i="14"/>
  <c r="R43" i="14" s="1"/>
  <c r="P261" i="14"/>
  <c r="Q173" i="14"/>
  <c r="T90" i="14"/>
  <c r="T81" i="14"/>
  <c r="T101" i="14"/>
  <c r="T23" i="14"/>
  <c r="O261" i="14"/>
  <c r="S277" i="14"/>
  <c r="P185" i="14"/>
  <c r="N284" i="14"/>
  <c r="U47" i="14"/>
  <c r="P131" i="14"/>
  <c r="N261" i="14"/>
  <c r="L223" i="14"/>
  <c r="P195" i="14"/>
  <c r="Q236" i="14"/>
  <c r="L304" i="14"/>
  <c r="Q310" i="14"/>
  <c r="N309" i="14"/>
  <c r="Q309" i="14"/>
  <c r="L309" i="14"/>
  <c r="N291" i="14"/>
  <c r="T97" i="14"/>
  <c r="M185" i="14"/>
  <c r="L261" i="14"/>
  <c r="M236" i="14"/>
  <c r="M158" i="14"/>
  <c r="K277" i="14"/>
  <c r="K205" i="14"/>
  <c r="O205" i="14"/>
  <c r="N296" i="14"/>
  <c r="L296" i="14"/>
  <c r="J92" i="14"/>
  <c r="R92" i="14" s="1"/>
  <c r="M261" i="14"/>
  <c r="P264" i="14"/>
  <c r="K186" i="14"/>
  <c r="S222" i="14"/>
  <c r="L222" i="14"/>
  <c r="K208" i="14"/>
  <c r="M208" i="14"/>
  <c r="U17" i="14"/>
  <c r="J29" i="14"/>
  <c r="R29" i="14" s="1"/>
  <c r="U100" i="14"/>
  <c r="J113" i="14"/>
  <c r="R113" i="14" s="1"/>
  <c r="S139" i="14"/>
  <c r="Q131" i="14"/>
  <c r="S275" i="14"/>
  <c r="S235" i="14"/>
  <c r="O203" i="14"/>
  <c r="P276" i="14"/>
  <c r="K222" i="14"/>
  <c r="P231" i="14"/>
  <c r="N166" i="14"/>
  <c r="L307" i="14"/>
  <c r="Q255" i="14"/>
  <c r="K131" i="14"/>
  <c r="J100" i="14"/>
  <c r="K128" i="14"/>
  <c r="P173" i="14"/>
  <c r="Q284" i="14"/>
  <c r="O231" i="14"/>
  <c r="K166" i="14"/>
  <c r="P307" i="14"/>
  <c r="T34" i="14"/>
  <c r="T100" i="14"/>
  <c r="Q275" i="14"/>
  <c r="L203" i="14"/>
  <c r="Q185" i="14"/>
  <c r="U102" i="14"/>
  <c r="T70" i="14"/>
  <c r="N231" i="14"/>
  <c r="P166" i="14"/>
  <c r="K307" i="14"/>
  <c r="U70" i="14"/>
  <c r="P203" i="14"/>
  <c r="J53" i="14"/>
  <c r="R53" i="14" s="1"/>
  <c r="J34" i="14"/>
  <c r="S128" i="14"/>
  <c r="Q139" i="14"/>
  <c r="J114" i="14"/>
  <c r="R114" i="14" s="1"/>
  <c r="U35" i="14"/>
  <c r="T44" i="14"/>
  <c r="T85" i="14"/>
  <c r="P245" i="14"/>
  <c r="Q158" i="14"/>
  <c r="O186" i="14"/>
  <c r="P209" i="14"/>
  <c r="M173" i="14"/>
  <c r="Q171" i="13"/>
  <c r="N179" i="13"/>
  <c r="K250" i="13"/>
  <c r="P207" i="13"/>
  <c r="K301" i="13"/>
  <c r="J115" i="13"/>
  <c r="U28" i="13"/>
  <c r="M266" i="13"/>
  <c r="L154" i="13"/>
  <c r="K154" i="13"/>
  <c r="U30" i="13"/>
  <c r="J53" i="13"/>
  <c r="R53" i="13" s="1"/>
  <c r="U73" i="13"/>
  <c r="O171" i="13"/>
  <c r="P217" i="13"/>
  <c r="M179" i="13"/>
  <c r="S172" i="13"/>
  <c r="L128" i="13"/>
  <c r="N207" i="13"/>
  <c r="J88" i="13"/>
  <c r="J82" i="13"/>
  <c r="J25" i="13"/>
  <c r="R25" i="13" s="1"/>
  <c r="T28" i="13"/>
  <c r="M305" i="13"/>
  <c r="Q278" i="13"/>
  <c r="O307" i="13"/>
  <c r="S269" i="13"/>
  <c r="S266" i="13"/>
  <c r="J54" i="13"/>
  <c r="N301" i="13"/>
  <c r="Q301" i="13"/>
  <c r="P301" i="13"/>
  <c r="O301" i="13"/>
  <c r="S301" i="13"/>
  <c r="M301" i="13"/>
  <c r="T70" i="13"/>
  <c r="M202" i="13"/>
  <c r="O209" i="13"/>
  <c r="L207" i="13"/>
  <c r="K187" i="13"/>
  <c r="N294" i="13"/>
  <c r="L266" i="13"/>
  <c r="O204" i="13"/>
  <c r="N204" i="13"/>
  <c r="P204" i="13"/>
  <c r="M204" i="13"/>
  <c r="S204" i="13"/>
  <c r="L204" i="13"/>
  <c r="N202" i="13"/>
  <c r="M207" i="13"/>
  <c r="P187" i="13"/>
  <c r="J26" i="13"/>
  <c r="J80" i="13"/>
  <c r="O294" i="13"/>
  <c r="M277" i="13"/>
  <c r="O266" i="13"/>
  <c r="N177" i="13"/>
  <c r="L177" i="13"/>
  <c r="K177" i="13"/>
  <c r="P177" i="13"/>
  <c r="S177" i="13"/>
  <c r="Q177" i="13"/>
  <c r="O177" i="13"/>
  <c r="M177" i="13"/>
  <c r="Q207" i="13"/>
  <c r="J93" i="13"/>
  <c r="P294" i="13"/>
  <c r="L277" i="13"/>
  <c r="Q266" i="13"/>
  <c r="Q241" i="13"/>
  <c r="M241" i="13"/>
  <c r="L241" i="13"/>
  <c r="S241" i="13"/>
  <c r="N303" i="13"/>
  <c r="P303" i="13"/>
  <c r="M303" i="13"/>
  <c r="Q303" i="13"/>
  <c r="O303" i="13"/>
  <c r="S303" i="13"/>
  <c r="K303" i="13"/>
  <c r="L303" i="13"/>
  <c r="N274" i="13"/>
  <c r="K274" i="13"/>
  <c r="L274" i="13"/>
  <c r="O274" i="13"/>
  <c r="Q274" i="13"/>
  <c r="P274" i="13"/>
  <c r="S274" i="13"/>
  <c r="M274" i="13"/>
  <c r="J44" i="13"/>
  <c r="L294" i="13"/>
  <c r="S277" i="13"/>
  <c r="K266" i="13"/>
  <c r="L271" i="13"/>
  <c r="P271" i="13"/>
  <c r="N271" i="13"/>
  <c r="Q271" i="13"/>
  <c r="K271" i="13"/>
  <c r="S271" i="13"/>
  <c r="M271" i="13"/>
  <c r="M276" i="13"/>
  <c r="N276" i="13"/>
  <c r="Q276" i="13"/>
  <c r="O276" i="13"/>
  <c r="J59" i="13"/>
  <c r="R59" i="13" s="1"/>
  <c r="Q294" i="13"/>
  <c r="K298" i="13"/>
  <c r="P298" i="13"/>
  <c r="L298" i="13"/>
  <c r="S298" i="13"/>
  <c r="Q298" i="13"/>
  <c r="M298" i="13"/>
  <c r="O298" i="13"/>
  <c r="N298" i="13"/>
  <c r="J34" i="13"/>
  <c r="R34" i="13" s="1"/>
  <c r="K124" i="13"/>
  <c r="S221" i="13"/>
  <c r="P182" i="13"/>
  <c r="U37" i="13"/>
  <c r="Q187" i="13"/>
  <c r="M294" i="13"/>
  <c r="J21" i="13"/>
  <c r="U39" i="13"/>
  <c r="J45" i="13"/>
  <c r="T18" i="13"/>
  <c r="U38" i="13"/>
  <c r="T62" i="13"/>
  <c r="K209" i="13"/>
  <c r="Q245" i="13"/>
  <c r="J23" i="13"/>
  <c r="P154" i="13"/>
  <c r="S294" i="13"/>
  <c r="P277" i="13"/>
  <c r="M279" i="13"/>
  <c r="Q154" i="13"/>
  <c r="N277" i="13"/>
  <c r="N279" i="13"/>
  <c r="O181" i="13"/>
  <c r="K181" i="13"/>
  <c r="O154" i="13"/>
  <c r="J36" i="13"/>
  <c r="R36" i="13" s="1"/>
  <c r="K277" i="13"/>
  <c r="K279" i="13"/>
  <c r="J39" i="13"/>
  <c r="R39" i="13" s="1"/>
  <c r="Q277" i="13"/>
  <c r="S279" i="13"/>
  <c r="J70" i="13"/>
  <c r="R70" i="13" s="1"/>
  <c r="J74" i="13"/>
  <c r="R74" i="13" s="1"/>
  <c r="Q279" i="13"/>
  <c r="S207" i="13"/>
  <c r="T69" i="13"/>
  <c r="P279" i="13"/>
  <c r="Q211" i="13"/>
  <c r="P202" i="13"/>
  <c r="L279" i="13"/>
  <c r="P211" i="13"/>
  <c r="J94" i="13"/>
  <c r="L187" i="13"/>
  <c r="N211" i="13"/>
  <c r="J95" i="13"/>
  <c r="N187" i="13"/>
  <c r="J75" i="13"/>
  <c r="R75" i="13" s="1"/>
  <c r="M272" i="13"/>
  <c r="K272" i="13"/>
  <c r="L272" i="13"/>
  <c r="Q272" i="13"/>
  <c r="S272" i="13"/>
  <c r="P272" i="13"/>
  <c r="O272" i="13"/>
  <c r="N272" i="13"/>
  <c r="O250" i="13"/>
  <c r="M154" i="13"/>
  <c r="U47" i="13"/>
  <c r="U66" i="13"/>
  <c r="T74" i="13"/>
  <c r="J51" i="13"/>
  <c r="R51" i="13" s="1"/>
  <c r="J47" i="13"/>
  <c r="R47" i="13" s="1"/>
  <c r="P250" i="13"/>
  <c r="J72" i="13"/>
  <c r="R72" i="13" s="1"/>
  <c r="K211" i="13"/>
  <c r="N250" i="13"/>
  <c r="Q209" i="13"/>
  <c r="T22" i="13"/>
  <c r="U69" i="13"/>
  <c r="S179" i="13"/>
  <c r="K155" i="13"/>
  <c r="O211" i="13"/>
  <c r="S250" i="13"/>
  <c r="P209" i="13"/>
  <c r="M119" i="13"/>
  <c r="O245" i="13"/>
  <c r="M128" i="13"/>
  <c r="M181" i="13"/>
  <c r="N154" i="13"/>
  <c r="O187" i="13"/>
  <c r="N278" i="13"/>
  <c r="Q307" i="13"/>
  <c r="K159" i="13"/>
  <c r="P234" i="13"/>
  <c r="O302" i="13"/>
  <c r="Q302" i="13"/>
  <c r="S302" i="13"/>
  <c r="P302" i="13"/>
  <c r="M302" i="13"/>
  <c r="K302" i="13"/>
  <c r="L302" i="13"/>
  <c r="N302" i="13"/>
  <c r="L211" i="13"/>
  <c r="S211" i="13"/>
  <c r="M209" i="13"/>
  <c r="O202" i="13"/>
  <c r="M187" i="13"/>
  <c r="J112" i="13"/>
  <c r="J40" i="13"/>
  <c r="R40" i="13" s="1"/>
  <c r="U74" i="13"/>
  <c r="Q179" i="13"/>
  <c r="L202" i="13"/>
  <c r="J41" i="13"/>
  <c r="Q250" i="13"/>
  <c r="L209" i="13"/>
  <c r="J30" i="13"/>
  <c r="R30" i="13" s="1"/>
  <c r="J71" i="13"/>
  <c r="R71" i="13" s="1"/>
  <c r="U41" i="13"/>
  <c r="M259" i="13"/>
  <c r="S155" i="13"/>
  <c r="K202" i="13"/>
  <c r="N128" i="13"/>
  <c r="T38" i="13"/>
  <c r="U34" i="13"/>
  <c r="Q146" i="13"/>
  <c r="M146" i="13"/>
  <c r="N146" i="13"/>
  <c r="L146" i="13"/>
  <c r="O146" i="13"/>
  <c r="P146" i="13"/>
  <c r="P306" i="4"/>
  <c r="K303" i="4"/>
  <c r="Q315" i="4"/>
  <c r="O305" i="4"/>
  <c r="P283" i="4"/>
  <c r="L315" i="4"/>
  <c r="K288" i="4"/>
  <c r="N306" i="4"/>
  <c r="L307" i="4"/>
  <c r="N280" i="4"/>
  <c r="N291" i="4"/>
  <c r="M307" i="4"/>
  <c r="M278" i="4"/>
  <c r="P307" i="4"/>
  <c r="M290" i="4"/>
  <c r="L290" i="4"/>
  <c r="Q290" i="4"/>
  <c r="Q304" i="4"/>
  <c r="L304" i="4"/>
  <c r="S304" i="4"/>
  <c r="O286" i="4"/>
  <c r="L274" i="4"/>
  <c r="Q274" i="4"/>
  <c r="O309" i="4"/>
  <c r="K287" i="4"/>
  <c r="N309" i="4"/>
  <c r="K309" i="4"/>
  <c r="N290" i="4"/>
  <c r="O290" i="4"/>
  <c r="N314" i="4"/>
  <c r="S278" i="4"/>
  <c r="T43" i="19"/>
  <c r="O283" i="19"/>
  <c r="U43" i="19"/>
  <c r="U28" i="19"/>
  <c r="U56" i="19"/>
  <c r="K163" i="19"/>
  <c r="H316" i="19"/>
  <c r="T98" i="19"/>
  <c r="L283" i="19"/>
  <c r="T46" i="19"/>
  <c r="U46" i="19"/>
  <c r="P163" i="19"/>
  <c r="U79" i="19"/>
  <c r="K283" i="19"/>
  <c r="E316" i="19"/>
  <c r="T79" i="19"/>
  <c r="U50" i="19"/>
  <c r="T20" i="19"/>
  <c r="F316" i="19"/>
  <c r="T38" i="19"/>
  <c r="T114" i="19"/>
  <c r="T76" i="19"/>
  <c r="T28" i="19"/>
  <c r="U76" i="19"/>
  <c r="U80" i="19"/>
  <c r="T34" i="19"/>
  <c r="Q163" i="19"/>
  <c r="U34" i="19"/>
  <c r="U75" i="19"/>
  <c r="S283" i="19"/>
  <c r="L163" i="19"/>
  <c r="S163" i="19"/>
  <c r="U93" i="19"/>
  <c r="T58" i="19"/>
  <c r="T113" i="19"/>
  <c r="U106" i="19"/>
  <c r="T75" i="19"/>
  <c r="T92" i="19"/>
  <c r="U92" i="19"/>
  <c r="T44" i="19"/>
  <c r="U44" i="19"/>
  <c r="U113" i="19"/>
  <c r="M163" i="19"/>
  <c r="Q283" i="19"/>
  <c r="M265" i="18"/>
  <c r="T34" i="18"/>
  <c r="L265" i="18"/>
  <c r="U34" i="18"/>
  <c r="U73" i="18"/>
  <c r="O199" i="18"/>
  <c r="S225" i="18"/>
  <c r="K265" i="18"/>
  <c r="P225" i="18"/>
  <c r="P265" i="18"/>
  <c r="O225" i="18"/>
  <c r="N265" i="18"/>
  <c r="N176" i="18"/>
  <c r="K225" i="18"/>
  <c r="K123" i="18"/>
  <c r="Q276" i="18"/>
  <c r="M176" i="18"/>
  <c r="L225" i="18"/>
  <c r="T17" i="18"/>
  <c r="T36" i="18"/>
  <c r="T99" i="18"/>
  <c r="U92" i="18"/>
  <c r="L161" i="18"/>
  <c r="P237" i="18"/>
  <c r="O178" i="18"/>
  <c r="L238" i="18"/>
  <c r="N276" i="18"/>
  <c r="T97" i="18"/>
  <c r="T88" i="18"/>
  <c r="T31" i="18"/>
  <c r="T54" i="18"/>
  <c r="U77" i="18"/>
  <c r="U27" i="18"/>
  <c r="U36" i="18"/>
  <c r="P295" i="18"/>
  <c r="O237" i="18"/>
  <c r="O176" i="18"/>
  <c r="K178" i="18"/>
  <c r="Q176" i="18"/>
  <c r="T63" i="18"/>
  <c r="T39" i="18"/>
  <c r="U40" i="18"/>
  <c r="U39" i="18"/>
  <c r="T37" i="18"/>
  <c r="K223" i="18"/>
  <c r="P307" i="18"/>
  <c r="Q237" i="18"/>
  <c r="S238" i="18"/>
  <c r="K161" i="18"/>
  <c r="K199" i="18"/>
  <c r="U37" i="18"/>
  <c r="S237" i="18"/>
  <c r="S276" i="18"/>
  <c r="T58" i="18"/>
  <c r="S168" i="18"/>
  <c r="M178" i="18"/>
  <c r="M223" i="18"/>
  <c r="M307" i="18"/>
  <c r="N286" i="18"/>
  <c r="K304" i="18"/>
  <c r="T61" i="18"/>
  <c r="T114" i="18"/>
  <c r="U91" i="18"/>
  <c r="E316" i="18"/>
  <c r="T107" i="18"/>
  <c r="T21" i="18"/>
  <c r="N123" i="18"/>
  <c r="K276" i="18"/>
  <c r="U53" i="18"/>
  <c r="U112" i="18"/>
  <c r="T18" i="18"/>
  <c r="U88" i="18"/>
  <c r="S285" i="18"/>
  <c r="T87" i="18"/>
  <c r="J16" i="18"/>
  <c r="T105" i="18"/>
  <c r="U100" i="18"/>
  <c r="U75" i="18"/>
  <c r="U87" i="18"/>
  <c r="N141" i="18"/>
  <c r="L177" i="18"/>
  <c r="O177" i="18"/>
  <c r="P285" i="18"/>
  <c r="L199" i="18"/>
  <c r="M123" i="18"/>
  <c r="T25" i="18"/>
  <c r="L285" i="18"/>
  <c r="Q123" i="18"/>
  <c r="F316" i="18"/>
  <c r="T112" i="18"/>
  <c r="U51" i="18"/>
  <c r="U68" i="18"/>
  <c r="T43" i="18"/>
  <c r="U42" i="18"/>
  <c r="U67" i="18"/>
  <c r="S141" i="18"/>
  <c r="K149" i="18"/>
  <c r="L168" i="18"/>
  <c r="M199" i="18"/>
  <c r="K285" i="18"/>
  <c r="P238" i="18"/>
  <c r="P151" i="17"/>
  <c r="U50" i="17"/>
  <c r="T27" i="17"/>
  <c r="U66" i="17"/>
  <c r="T88" i="17"/>
  <c r="U82" i="17"/>
  <c r="T63" i="17"/>
  <c r="S155" i="17"/>
  <c r="N246" i="17"/>
  <c r="U103" i="17"/>
  <c r="T20" i="17"/>
  <c r="T103" i="17"/>
  <c r="T111" i="17"/>
  <c r="O155" i="17"/>
  <c r="N168" i="17"/>
  <c r="O151" i="17"/>
  <c r="T38" i="17"/>
  <c r="U69" i="17"/>
  <c r="L151" i="17"/>
  <c r="S264" i="17"/>
  <c r="T16" i="17"/>
  <c r="U38" i="17"/>
  <c r="T112" i="17"/>
  <c r="U95" i="17"/>
  <c r="M151" i="17"/>
  <c r="O281" i="17"/>
  <c r="N292" i="17"/>
  <c r="M227" i="17"/>
  <c r="D26" i="17"/>
  <c r="T69" i="17"/>
  <c r="N151" i="17"/>
  <c r="U16" i="17"/>
  <c r="T47" i="17"/>
  <c r="U112" i="17"/>
  <c r="T95" i="17"/>
  <c r="K151" i="17"/>
  <c r="Q264" i="17"/>
  <c r="O265" i="17"/>
  <c r="P155" i="17"/>
  <c r="T17" i="17"/>
  <c r="T98" i="17"/>
  <c r="T31" i="17"/>
  <c r="T110" i="17"/>
  <c r="S151" i="17"/>
  <c r="P264" i="17"/>
  <c r="Q293" i="17"/>
  <c r="P293" i="17"/>
  <c r="O168" i="17"/>
  <c r="L168" i="17"/>
  <c r="N264" i="17"/>
  <c r="M293" i="17"/>
  <c r="L155" i="17"/>
  <c r="T64" i="17"/>
  <c r="U52" i="17"/>
  <c r="T75" i="17"/>
  <c r="M264" i="17"/>
  <c r="L293" i="17"/>
  <c r="T100" i="17"/>
  <c r="T59" i="17"/>
  <c r="L264" i="17"/>
  <c r="O293" i="17"/>
  <c r="T26" i="17"/>
  <c r="T99" i="17"/>
  <c r="T42" i="17"/>
  <c r="U100" i="17"/>
  <c r="U59" i="17"/>
  <c r="U44" i="17"/>
  <c r="K264" i="17"/>
  <c r="N293" i="17"/>
  <c r="S265" i="17"/>
  <c r="Q155" i="17"/>
  <c r="K293" i="17"/>
  <c r="K155" i="17"/>
  <c r="S293" i="17"/>
  <c r="P227" i="17"/>
  <c r="S168" i="17"/>
  <c r="K227" i="17"/>
  <c r="U19" i="17"/>
  <c r="S227" i="17"/>
  <c r="Q227" i="17"/>
  <c r="N155" i="17"/>
  <c r="T79" i="17"/>
  <c r="L181" i="17"/>
  <c r="U107" i="17"/>
  <c r="U46" i="17"/>
  <c r="M155" i="17"/>
  <c r="N227" i="17"/>
  <c r="T51" i="17"/>
  <c r="T96" i="17"/>
  <c r="T43" i="17"/>
  <c r="U51" i="17"/>
  <c r="U96" i="17"/>
  <c r="U43" i="17"/>
  <c r="K266" i="17"/>
  <c r="K116" i="16"/>
  <c r="M116" i="16"/>
  <c r="T111" i="16"/>
  <c r="Q254" i="16"/>
  <c r="Q182" i="16"/>
  <c r="U49" i="16"/>
  <c r="T38" i="16"/>
  <c r="S227" i="16"/>
  <c r="T81" i="16"/>
  <c r="U35" i="16"/>
  <c r="U38" i="16"/>
  <c r="P126" i="16"/>
  <c r="N180" i="16"/>
  <c r="K124" i="16"/>
  <c r="U54" i="16"/>
  <c r="U93" i="16"/>
  <c r="T74" i="16"/>
  <c r="K126" i="16"/>
  <c r="T104" i="16"/>
  <c r="U46" i="16"/>
  <c r="T63" i="16"/>
  <c r="U34" i="16"/>
  <c r="U104" i="16"/>
  <c r="S124" i="16"/>
  <c r="O182" i="16"/>
  <c r="L180" i="16"/>
  <c r="T46" i="16"/>
  <c r="T102" i="16"/>
  <c r="U102" i="16"/>
  <c r="T73" i="16"/>
  <c r="S116" i="16"/>
  <c r="T103" i="16"/>
  <c r="U72" i="16"/>
  <c r="U27" i="16"/>
  <c r="U83" i="16"/>
  <c r="U109" i="16"/>
  <c r="U79" i="16"/>
  <c r="P116" i="16"/>
  <c r="M213" i="16"/>
  <c r="H316" i="16"/>
  <c r="U61" i="16"/>
  <c r="T27" i="16"/>
  <c r="U78" i="16"/>
  <c r="T18" i="16"/>
  <c r="T83" i="16"/>
  <c r="T109" i="16"/>
  <c r="T79" i="16"/>
  <c r="M132" i="16"/>
  <c r="K213" i="16"/>
  <c r="T110" i="16"/>
  <c r="N254" i="16"/>
  <c r="F316" i="16"/>
  <c r="T72" i="16"/>
  <c r="T91" i="16"/>
  <c r="T33" i="16"/>
  <c r="U110" i="16"/>
  <c r="T95" i="16"/>
  <c r="T53" i="16"/>
  <c r="N116" i="16"/>
  <c r="M254" i="16"/>
  <c r="Q213" i="16"/>
  <c r="Q180" i="16"/>
  <c r="T61" i="16"/>
  <c r="U99" i="16"/>
  <c r="E316" i="16"/>
  <c r="U95" i="16"/>
  <c r="U32" i="16"/>
  <c r="U33" i="16"/>
  <c r="T86" i="16"/>
  <c r="L116" i="16"/>
  <c r="K132" i="16"/>
  <c r="L254" i="16"/>
  <c r="M227" i="16"/>
  <c r="M182" i="16"/>
  <c r="U91" i="16"/>
  <c r="P214" i="15"/>
  <c r="T19" i="15"/>
  <c r="T78" i="15"/>
  <c r="U61" i="15"/>
  <c r="T35" i="15"/>
  <c r="L296" i="15"/>
  <c r="O231" i="15"/>
  <c r="M214" i="15"/>
  <c r="K259" i="15"/>
  <c r="E316" i="15"/>
  <c r="U19" i="15"/>
  <c r="T60" i="15"/>
  <c r="T47" i="15"/>
  <c r="T111" i="15"/>
  <c r="P133" i="15"/>
  <c r="N146" i="15"/>
  <c r="K296" i="15"/>
  <c r="U112" i="15"/>
  <c r="U75" i="15"/>
  <c r="O163" i="15"/>
  <c r="N200" i="15"/>
  <c r="S214" i="15"/>
  <c r="T95" i="15"/>
  <c r="U69" i="15"/>
  <c r="K118" i="15"/>
  <c r="S254" i="15"/>
  <c r="N209" i="15"/>
  <c r="T58" i="15"/>
  <c r="U58" i="15"/>
  <c r="T29" i="15"/>
  <c r="U95" i="15"/>
  <c r="U66" i="15"/>
  <c r="M146" i="15"/>
  <c r="M179" i="15"/>
  <c r="S259" i="15"/>
  <c r="T73" i="15"/>
  <c r="T93" i="15"/>
  <c r="P179" i="15"/>
  <c r="U29" i="15"/>
  <c r="U73" i="15"/>
  <c r="U93" i="15"/>
  <c r="Q163" i="15"/>
  <c r="Q200" i="15"/>
  <c r="T112" i="15"/>
  <c r="Q133" i="15"/>
  <c r="Q214" i="15"/>
  <c r="S133" i="15"/>
  <c r="K200" i="15"/>
  <c r="L163" i="15"/>
  <c r="K214" i="15"/>
  <c r="P200" i="15"/>
  <c r="H316" i="15"/>
  <c r="U41" i="15"/>
  <c r="T51" i="15"/>
  <c r="M133" i="15"/>
  <c r="O200" i="15"/>
  <c r="O214" i="15"/>
  <c r="T41" i="15"/>
  <c r="T85" i="15"/>
  <c r="U51" i="15"/>
  <c r="T63" i="15"/>
  <c r="L200" i="15"/>
  <c r="L214" i="15"/>
  <c r="L133" i="15"/>
  <c r="U63" i="15"/>
  <c r="F316" i="15"/>
  <c r="U86" i="15"/>
  <c r="U54" i="15"/>
  <c r="T75" i="15"/>
  <c r="O133" i="15"/>
  <c r="U86" i="14"/>
  <c r="K291" i="14"/>
  <c r="M179" i="14"/>
  <c r="T38" i="14"/>
  <c r="U94" i="14"/>
  <c r="T65" i="14"/>
  <c r="E316" i="14"/>
  <c r="U27" i="14"/>
  <c r="S151" i="14"/>
  <c r="U72" i="14"/>
  <c r="T80" i="14"/>
  <c r="S233" i="14"/>
  <c r="P284" i="14"/>
  <c r="P233" i="14"/>
  <c r="K179" i="14"/>
  <c r="T50" i="14"/>
  <c r="U44" i="14"/>
  <c r="O233" i="14"/>
  <c r="T79" i="14"/>
  <c r="S273" i="14"/>
  <c r="O284" i="14"/>
  <c r="N233" i="14"/>
  <c r="K233" i="14"/>
  <c r="O179" i="14"/>
  <c r="T24" i="14"/>
  <c r="U53" i="14"/>
  <c r="U113" i="14"/>
  <c r="U79" i="14"/>
  <c r="S284" i="14"/>
  <c r="Q273" i="14"/>
  <c r="Q179" i="14"/>
  <c r="T55" i="14"/>
  <c r="U65" i="14"/>
  <c r="T73" i="14"/>
  <c r="U51" i="14"/>
  <c r="P293" i="14"/>
  <c r="N179" i="14"/>
  <c r="F316" i="14"/>
  <c r="T108" i="14"/>
  <c r="T91" i="14"/>
  <c r="P179" i="14"/>
  <c r="Q151" i="14"/>
  <c r="U61" i="14"/>
  <c r="P151" i="14"/>
  <c r="M124" i="14"/>
  <c r="N256" i="14"/>
  <c r="M259" i="14"/>
  <c r="Q264" i="14"/>
  <c r="U33" i="14"/>
  <c r="H316" i="14"/>
  <c r="O151" i="14"/>
  <c r="Q205" i="14"/>
  <c r="N151" i="14"/>
  <c r="L124" i="14"/>
  <c r="S236" i="14"/>
  <c r="L256" i="14"/>
  <c r="L186" i="14"/>
  <c r="M292" i="14"/>
  <c r="T106" i="14"/>
  <c r="M151" i="14"/>
  <c r="S256" i="14"/>
  <c r="O264" i="14"/>
  <c r="N205" i="14"/>
  <c r="T29" i="14"/>
  <c r="U84" i="14"/>
  <c r="K264" i="14"/>
  <c r="N264" i="14"/>
  <c r="O208" i="14"/>
  <c r="U44" i="13"/>
  <c r="Q217" i="13"/>
  <c r="S129" i="13"/>
  <c r="Q264" i="13"/>
  <c r="T25" i="13"/>
  <c r="U63" i="13"/>
  <c r="U21" i="13"/>
  <c r="Q172" i="13"/>
  <c r="T59" i="13"/>
  <c r="T63" i="13"/>
  <c r="T21" i="13"/>
  <c r="O193" i="13"/>
  <c r="S259" i="13"/>
  <c r="N193" i="13"/>
  <c r="K172" i="13"/>
  <c r="T44" i="13"/>
  <c r="T45" i="13"/>
  <c r="U29" i="13"/>
  <c r="U31" i="13"/>
  <c r="S157" i="13"/>
  <c r="L193" i="13"/>
  <c r="O172" i="13"/>
  <c r="Q193" i="13"/>
  <c r="L172" i="13"/>
  <c r="U23" i="13"/>
  <c r="T26" i="13"/>
  <c r="Q157" i="13"/>
  <c r="P157" i="13"/>
  <c r="M122" i="13"/>
  <c r="S193" i="13"/>
  <c r="K264" i="13"/>
  <c r="O119" i="13"/>
  <c r="F316" i="13"/>
  <c r="P193" i="13"/>
  <c r="U25" i="13"/>
  <c r="M157" i="13"/>
  <c r="L122" i="13"/>
  <c r="Q124" i="13"/>
  <c r="O125" i="13"/>
  <c r="E316" i="13"/>
  <c r="U68" i="13"/>
  <c r="C316" i="13"/>
  <c r="N157" i="13"/>
  <c r="S125" i="13"/>
  <c r="K189" i="13"/>
  <c r="T68" i="13"/>
  <c r="T90" i="13"/>
  <c r="H316" i="13"/>
  <c r="O157" i="13"/>
  <c r="P125" i="13"/>
  <c r="P189" i="13"/>
  <c r="L157" i="13"/>
  <c r="L189" i="13"/>
  <c r="T108" i="13"/>
  <c r="S189" i="13"/>
  <c r="O189" i="13"/>
  <c r="M189" i="13"/>
  <c r="T75" i="13"/>
  <c r="U45" i="13"/>
  <c r="N189" i="13"/>
  <c r="P156" i="13"/>
  <c r="L182" i="13"/>
  <c r="N156" i="13"/>
  <c r="L264" i="13"/>
  <c r="U24" i="13"/>
  <c r="T33" i="13"/>
  <c r="O217" i="13"/>
  <c r="Q155" i="13"/>
  <c r="Q255" i="13"/>
  <c r="P221" i="13"/>
  <c r="O156" i="13"/>
  <c r="S264" i="13"/>
  <c r="M264" i="13"/>
  <c r="N264" i="13"/>
  <c r="U59" i="13"/>
  <c r="T52" i="13"/>
  <c r="Q189" i="13"/>
  <c r="L156" i="13"/>
  <c r="T54" i="13"/>
  <c r="T32" i="13"/>
  <c r="T46" i="13"/>
  <c r="T40" i="13"/>
  <c r="L217" i="13"/>
  <c r="M255" i="13"/>
  <c r="M221" i="13"/>
  <c r="Q123" i="13"/>
  <c r="O264" i="13"/>
  <c r="U32" i="13"/>
  <c r="U33" i="13"/>
  <c r="U26" i="13"/>
  <c r="U75" i="13"/>
  <c r="U40" i="13"/>
  <c r="N182" i="13"/>
  <c r="U22" i="13"/>
  <c r="M269" i="4"/>
  <c r="K296" i="4"/>
  <c r="L271" i="4"/>
  <c r="S288" i="4"/>
  <c r="N288" i="4"/>
  <c r="K294" i="4"/>
  <c r="S271" i="4"/>
  <c r="K290" i="4"/>
  <c r="Q294" i="4"/>
  <c r="S294" i="4"/>
  <c r="S287" i="4"/>
  <c r="P287" i="4"/>
  <c r="M294" i="4"/>
  <c r="L288" i="4"/>
  <c r="O307" i="4"/>
  <c r="N286" i="4"/>
  <c r="S286" i="4"/>
  <c r="S277" i="4"/>
  <c r="M296" i="4"/>
  <c r="Q277" i="4"/>
  <c r="P278" i="4"/>
  <c r="Q285" i="4"/>
  <c r="K277" i="4"/>
  <c r="P299" i="4"/>
  <c r="M279" i="4"/>
  <c r="L299" i="4"/>
  <c r="P269" i="4"/>
  <c r="N279" i="4"/>
  <c r="Q299" i="4"/>
  <c r="L287" i="4"/>
  <c r="P279" i="4"/>
  <c r="P313" i="4"/>
  <c r="M312" i="4"/>
  <c r="M315" i="4"/>
  <c r="S315" i="4"/>
  <c r="K315" i="4"/>
  <c r="N315" i="4"/>
  <c r="P315" i="4"/>
  <c r="K250" i="19"/>
  <c r="C316" i="19"/>
  <c r="J89" i="19"/>
  <c r="R89" i="19" s="1"/>
  <c r="J96" i="19"/>
  <c r="R96" i="19" s="1"/>
  <c r="T102" i="19"/>
  <c r="K273" i="19"/>
  <c r="L273" i="19"/>
  <c r="M273" i="19"/>
  <c r="Q273" i="19"/>
  <c r="P273" i="19"/>
  <c r="N273" i="19"/>
  <c r="O273" i="19"/>
  <c r="S273" i="19"/>
  <c r="J20" i="19"/>
  <c r="U102" i="19"/>
  <c r="T106" i="19"/>
  <c r="U110" i="19"/>
  <c r="L181" i="19"/>
  <c r="S181" i="19"/>
  <c r="N181" i="19"/>
  <c r="M181" i="19"/>
  <c r="J79" i="19"/>
  <c r="J85" i="19"/>
  <c r="T24" i="19"/>
  <c r="U88" i="19"/>
  <c r="U96" i="19"/>
  <c r="T35" i="19"/>
  <c r="L232" i="19"/>
  <c r="N232" i="19"/>
  <c r="M232" i="19"/>
  <c r="K232" i="19"/>
  <c r="O232" i="19"/>
  <c r="P232" i="19"/>
  <c r="Q232" i="19"/>
  <c r="S232" i="19"/>
  <c r="T19" i="19"/>
  <c r="Q181" i="19"/>
  <c r="L216" i="19"/>
  <c r="P216" i="19"/>
  <c r="O216" i="19"/>
  <c r="K216" i="19"/>
  <c r="N216" i="19"/>
  <c r="M216" i="19"/>
  <c r="Q216" i="19"/>
  <c r="S216" i="19"/>
  <c r="K246" i="19"/>
  <c r="L246" i="19"/>
  <c r="O246" i="19"/>
  <c r="M246" i="19"/>
  <c r="N246" i="19"/>
  <c r="P246" i="19"/>
  <c r="S246" i="19"/>
  <c r="Q246" i="19"/>
  <c r="L307" i="19"/>
  <c r="K307" i="19"/>
  <c r="Q307" i="19"/>
  <c r="M307" i="19"/>
  <c r="S307" i="19"/>
  <c r="N307" i="19"/>
  <c r="P307" i="19"/>
  <c r="O307" i="19"/>
  <c r="K308" i="19"/>
  <c r="S308" i="19"/>
  <c r="P308" i="19"/>
  <c r="L308" i="19"/>
  <c r="M308" i="19"/>
  <c r="N308" i="19"/>
  <c r="O308" i="19"/>
  <c r="Q308" i="19"/>
  <c r="L132" i="19"/>
  <c r="P132" i="19"/>
  <c r="Q132" i="19"/>
  <c r="N132" i="19"/>
  <c r="M132" i="19"/>
  <c r="O132" i="19"/>
  <c r="S132" i="19"/>
  <c r="K132" i="19"/>
  <c r="J102" i="19"/>
  <c r="R102" i="19" s="1"/>
  <c r="T64" i="19"/>
  <c r="U64" i="19"/>
  <c r="S247" i="19"/>
  <c r="S158" i="19"/>
  <c r="K186" i="19"/>
  <c r="S186" i="19"/>
  <c r="L167" i="19"/>
  <c r="K167" i="19"/>
  <c r="Q167" i="19"/>
  <c r="P167" i="19"/>
  <c r="O167" i="19"/>
  <c r="N167" i="19"/>
  <c r="M167" i="19"/>
  <c r="S167" i="19"/>
  <c r="J114" i="19"/>
  <c r="U60" i="19"/>
  <c r="T54" i="19"/>
  <c r="S271" i="19"/>
  <c r="M271" i="19"/>
  <c r="K271" i="19"/>
  <c r="Q271" i="19"/>
  <c r="O271" i="19"/>
  <c r="N271" i="19"/>
  <c r="P271" i="19"/>
  <c r="L271" i="19"/>
  <c r="T93" i="19"/>
  <c r="U54" i="19"/>
  <c r="Q251" i="19"/>
  <c r="Q247" i="19"/>
  <c r="K202" i="19"/>
  <c r="Q202" i="19"/>
  <c r="L202" i="19"/>
  <c r="N202" i="19"/>
  <c r="T80" i="19"/>
  <c r="U17" i="19"/>
  <c r="P251" i="19"/>
  <c r="P247" i="19"/>
  <c r="K181" i="19"/>
  <c r="U66" i="19"/>
  <c r="L251" i="19"/>
  <c r="M247" i="19"/>
  <c r="O181" i="19"/>
  <c r="K251" i="19"/>
  <c r="L247" i="19"/>
  <c r="S241" i="19"/>
  <c r="N241" i="19"/>
  <c r="M241" i="19"/>
  <c r="L241" i="19"/>
  <c r="K241" i="19"/>
  <c r="P241" i="19"/>
  <c r="Q241" i="19"/>
  <c r="O241" i="19"/>
  <c r="S213" i="19"/>
  <c r="O213" i="19"/>
  <c r="Q213" i="19"/>
  <c r="N213" i="19"/>
  <c r="P213" i="19"/>
  <c r="M213" i="19"/>
  <c r="K213" i="19"/>
  <c r="L213" i="19"/>
  <c r="J69" i="19"/>
  <c r="R69" i="19" s="1"/>
  <c r="J66" i="19"/>
  <c r="R66" i="19" s="1"/>
  <c r="T83" i="19"/>
  <c r="J64" i="19"/>
  <c r="T81" i="19"/>
  <c r="U83" i="19"/>
  <c r="O251" i="19"/>
  <c r="K247" i="19"/>
  <c r="J41" i="19"/>
  <c r="R41" i="19" s="1"/>
  <c r="U81" i="19"/>
  <c r="S251" i="19"/>
  <c r="K306" i="19"/>
  <c r="L306" i="19"/>
  <c r="N306" i="19"/>
  <c r="O306" i="19"/>
  <c r="P306" i="19"/>
  <c r="Q306" i="19"/>
  <c r="S306" i="19"/>
  <c r="M306" i="19"/>
  <c r="L214" i="19"/>
  <c r="O214" i="19"/>
  <c r="S214" i="19"/>
  <c r="K214" i="19"/>
  <c r="P214" i="19"/>
  <c r="Q214" i="19"/>
  <c r="N214" i="19"/>
  <c r="M214" i="19"/>
  <c r="S250" i="19"/>
  <c r="P181" i="19"/>
  <c r="J38" i="19"/>
  <c r="R38" i="19" s="1"/>
  <c r="U41" i="19"/>
  <c r="Q250" i="19"/>
  <c r="J76" i="19"/>
  <c r="J40" i="19"/>
  <c r="R40" i="19" s="1"/>
  <c r="T69" i="19"/>
  <c r="P250" i="19"/>
  <c r="L158" i="19"/>
  <c r="U69" i="19"/>
  <c r="O250" i="19"/>
  <c r="T66" i="19"/>
  <c r="J88" i="19"/>
  <c r="J83" i="19"/>
  <c r="T85" i="19"/>
  <c r="U85" i="19"/>
  <c r="J19" i="19"/>
  <c r="R19" i="19" s="1"/>
  <c r="U45" i="19"/>
  <c r="N250" i="19"/>
  <c r="K314" i="19"/>
  <c r="L314" i="19"/>
  <c r="N314" i="19"/>
  <c r="M314" i="19"/>
  <c r="O314" i="19"/>
  <c r="Q314" i="19"/>
  <c r="S314" i="19"/>
  <c r="P314" i="19"/>
  <c r="T45" i="19"/>
  <c r="U63" i="19"/>
  <c r="N283" i="19"/>
  <c r="P283" i="19"/>
  <c r="O302" i="19"/>
  <c r="P302" i="19"/>
  <c r="K302" i="19"/>
  <c r="Q302" i="19"/>
  <c r="N302" i="19"/>
  <c r="S302" i="19"/>
  <c r="L302" i="19"/>
  <c r="M302" i="19"/>
  <c r="T41" i="19"/>
  <c r="J17" i="19"/>
  <c r="R17" i="19" s="1"/>
  <c r="J31" i="19"/>
  <c r="M250" i="19"/>
  <c r="J80" i="19"/>
  <c r="J45" i="19"/>
  <c r="T63" i="19"/>
  <c r="L198" i="18"/>
  <c r="D23" i="18"/>
  <c r="T91" i="18"/>
  <c r="J85" i="18"/>
  <c r="D20" i="18"/>
  <c r="T109" i="18"/>
  <c r="T60" i="18"/>
  <c r="T110" i="18"/>
  <c r="T35" i="18"/>
  <c r="Q225" i="18"/>
  <c r="N285" i="18"/>
  <c r="K208" i="18"/>
  <c r="S286" i="18"/>
  <c r="K227" i="18"/>
  <c r="L227" i="18"/>
  <c r="Q227" i="18"/>
  <c r="O227" i="18"/>
  <c r="S227" i="18"/>
  <c r="P227" i="18"/>
  <c r="N227" i="18"/>
  <c r="M227" i="18"/>
  <c r="K315" i="18"/>
  <c r="L315" i="18"/>
  <c r="N315" i="18"/>
  <c r="O315" i="18"/>
  <c r="P315" i="18"/>
  <c r="Q315" i="18"/>
  <c r="S315" i="18"/>
  <c r="M315" i="18"/>
  <c r="K176" i="18"/>
  <c r="L176" i="18"/>
  <c r="P176" i="18"/>
  <c r="P276" i="18"/>
  <c r="O276" i="18"/>
  <c r="T94" i="18"/>
  <c r="J60" i="18"/>
  <c r="T101" i="18"/>
  <c r="L294" i="18"/>
  <c r="S294" i="18"/>
  <c r="Q208" i="18"/>
  <c r="M294" i="18"/>
  <c r="O201" i="18"/>
  <c r="P201" i="18"/>
  <c r="S232" i="18"/>
  <c r="N232" i="18"/>
  <c r="Q232" i="18"/>
  <c r="O232" i="18"/>
  <c r="K232" i="18"/>
  <c r="M232" i="18"/>
  <c r="L232" i="18"/>
  <c r="P232" i="18"/>
  <c r="P198" i="18"/>
  <c r="K198" i="18"/>
  <c r="T33" i="18"/>
  <c r="N198" i="18"/>
  <c r="O198" i="18"/>
  <c r="U86" i="18"/>
  <c r="T50" i="18"/>
  <c r="Q265" i="18"/>
  <c r="U16" i="18"/>
  <c r="J86" i="18"/>
  <c r="U95" i="18"/>
  <c r="T66" i="18"/>
  <c r="U98" i="18"/>
  <c r="T53" i="18"/>
  <c r="T92" i="18"/>
  <c r="U50" i="18"/>
  <c r="O161" i="18"/>
  <c r="P168" i="18"/>
  <c r="P161" i="18"/>
  <c r="N223" i="18"/>
  <c r="N295" i="18"/>
  <c r="S265" i="18"/>
  <c r="L286" i="18"/>
  <c r="K187" i="18"/>
  <c r="S177" i="18"/>
  <c r="J95" i="18"/>
  <c r="J109" i="18"/>
  <c r="J33" i="18"/>
  <c r="T95" i="18"/>
  <c r="U66" i="18"/>
  <c r="J50" i="18"/>
  <c r="J103" i="18"/>
  <c r="P286" i="18"/>
  <c r="N263" i="18"/>
  <c r="M263" i="18"/>
  <c r="P263" i="18"/>
  <c r="S263" i="18"/>
  <c r="K263" i="18"/>
  <c r="L263" i="18"/>
  <c r="Q263" i="18"/>
  <c r="O263" i="18"/>
  <c r="T84" i="18"/>
  <c r="T41" i="18"/>
  <c r="H316" i="18"/>
  <c r="M208" i="18"/>
  <c r="J111" i="18"/>
  <c r="U84" i="18"/>
  <c r="U41" i="18"/>
  <c r="K201" i="18"/>
  <c r="N208" i="18"/>
  <c r="T89" i="18"/>
  <c r="C316" i="18"/>
  <c r="T23" i="18"/>
  <c r="U23" i="18"/>
  <c r="J93" i="18"/>
  <c r="U89" i="18"/>
  <c r="T47" i="18"/>
  <c r="M304" i="18"/>
  <c r="S304" i="18"/>
  <c r="U47" i="18"/>
  <c r="T102" i="18"/>
  <c r="T59" i="18"/>
  <c r="L201" i="18"/>
  <c r="L221" i="18"/>
  <c r="M221" i="18"/>
  <c r="K221" i="18"/>
  <c r="N221" i="18"/>
  <c r="O221" i="18"/>
  <c r="Q221" i="18"/>
  <c r="P221" i="18"/>
  <c r="S221" i="18"/>
  <c r="P208" i="18"/>
  <c r="K290" i="18"/>
  <c r="P290" i="18"/>
  <c r="Q290" i="18"/>
  <c r="L290" i="18"/>
  <c r="S290" i="18"/>
  <c r="O290" i="18"/>
  <c r="N290" i="18"/>
  <c r="M290" i="18"/>
  <c r="J102" i="18"/>
  <c r="J47" i="18"/>
  <c r="O294" i="18"/>
  <c r="N277" i="18"/>
  <c r="O277" i="18"/>
  <c r="M277" i="18"/>
  <c r="K277" i="18"/>
  <c r="L277" i="18"/>
  <c r="P277" i="18"/>
  <c r="S277" i="18"/>
  <c r="Q277" i="18"/>
  <c r="U17" i="18"/>
  <c r="J41" i="18"/>
  <c r="J66" i="18"/>
  <c r="T68" i="18"/>
  <c r="U99" i="18"/>
  <c r="T52" i="18"/>
  <c r="T79" i="18"/>
  <c r="T74" i="18"/>
  <c r="J79" i="18"/>
  <c r="K141" i="18"/>
  <c r="O307" i="18"/>
  <c r="Q198" i="18"/>
  <c r="S198" i="18"/>
  <c r="O187" i="18"/>
  <c r="S206" i="18"/>
  <c r="L206" i="18"/>
  <c r="O206" i="18"/>
  <c r="J84" i="18"/>
  <c r="T85" i="18"/>
  <c r="N258" i="18"/>
  <c r="K217" i="18"/>
  <c r="P217" i="18"/>
  <c r="Q217" i="18"/>
  <c r="S217" i="18"/>
  <c r="M217" i="18"/>
  <c r="L217" i="18"/>
  <c r="N217" i="18"/>
  <c r="O217" i="18"/>
  <c r="M301" i="18"/>
  <c r="N301" i="18"/>
  <c r="O301" i="18"/>
  <c r="Q301" i="18"/>
  <c r="S301" i="18"/>
  <c r="K301" i="18"/>
  <c r="L301" i="18"/>
  <c r="P301" i="18"/>
  <c r="Q201" i="18"/>
  <c r="T56" i="18"/>
  <c r="M201" i="18"/>
  <c r="P294" i="18"/>
  <c r="N300" i="18"/>
  <c r="O300" i="18"/>
  <c r="S300" i="18"/>
  <c r="K300" i="18"/>
  <c r="M300" i="18"/>
  <c r="P300" i="18"/>
  <c r="U102" i="18"/>
  <c r="T20" i="18"/>
  <c r="J110" i="18"/>
  <c r="U85" i="18"/>
  <c r="U20" i="18"/>
  <c r="J57" i="18"/>
  <c r="T44" i="18"/>
  <c r="T49" i="18"/>
  <c r="T71" i="18"/>
  <c r="U43" i="18"/>
  <c r="U56" i="18"/>
  <c r="T51" i="18"/>
  <c r="T64" i="18"/>
  <c r="U96" i="18"/>
  <c r="Q149" i="18"/>
  <c r="N149" i="18"/>
  <c r="J43" i="18"/>
  <c r="Q285" i="18"/>
  <c r="L307" i="18"/>
  <c r="P258" i="18"/>
  <c r="P288" i="18"/>
  <c r="O288" i="18"/>
  <c r="K288" i="18"/>
  <c r="L288" i="18"/>
  <c r="N288" i="18"/>
  <c r="M288" i="18"/>
  <c r="Q288" i="18"/>
  <c r="S288" i="18"/>
  <c r="L208" i="18"/>
  <c r="S208" i="18"/>
  <c r="U59" i="18"/>
  <c r="J59" i="18"/>
  <c r="U64" i="18"/>
  <c r="L300" i="18"/>
  <c r="J89" i="18"/>
  <c r="J18" i="18"/>
  <c r="J101" i="18"/>
  <c r="T90" i="18"/>
  <c r="J46" i="18"/>
  <c r="T42" i="18"/>
  <c r="T82" i="18"/>
  <c r="L149" i="18"/>
  <c r="M177" i="18"/>
  <c r="J65" i="17"/>
  <c r="J107" i="17"/>
  <c r="C316" i="17"/>
  <c r="K197" i="17"/>
  <c r="T44" i="17"/>
  <c r="Q212" i="17"/>
  <c r="M212" i="17"/>
  <c r="E316" i="17"/>
  <c r="L309" i="17"/>
  <c r="S309" i="17"/>
  <c r="P309" i="17"/>
  <c r="O309" i="17"/>
  <c r="N309" i="17"/>
  <c r="K309" i="17"/>
  <c r="Q309" i="17"/>
  <c r="M309" i="17"/>
  <c r="O258" i="17"/>
  <c r="N258" i="17"/>
  <c r="K258" i="17"/>
  <c r="S258" i="17"/>
  <c r="M258" i="17"/>
  <c r="P258" i="17"/>
  <c r="L258" i="17"/>
  <c r="Q258" i="17"/>
  <c r="T90" i="17"/>
  <c r="T41" i="17"/>
  <c r="T77" i="17"/>
  <c r="J92" i="17"/>
  <c r="U90" i="17"/>
  <c r="U41" i="17"/>
  <c r="J101" i="17"/>
  <c r="U77" i="17"/>
  <c r="T29" i="17"/>
  <c r="U28" i="17"/>
  <c r="J90" i="17"/>
  <c r="J41" i="17"/>
  <c r="R41" i="17" s="1"/>
  <c r="T114" i="17"/>
  <c r="J77" i="17"/>
  <c r="T72" i="17"/>
  <c r="S266" i="17"/>
  <c r="U29" i="17"/>
  <c r="J36" i="17"/>
  <c r="J85" i="17"/>
  <c r="U114" i="17"/>
  <c r="J64" i="17"/>
  <c r="H316" i="17"/>
  <c r="J31" i="17"/>
  <c r="R31" i="17" s="1"/>
  <c r="U70" i="17"/>
  <c r="J110" i="17"/>
  <c r="T85" i="17"/>
  <c r="T56" i="17"/>
  <c r="S306" i="17"/>
  <c r="P306" i="17"/>
  <c r="Q306" i="17"/>
  <c r="K306" i="17"/>
  <c r="L306" i="17"/>
  <c r="M306" i="17"/>
  <c r="N306" i="17"/>
  <c r="O306" i="17"/>
  <c r="U85" i="17"/>
  <c r="K167" i="17"/>
  <c r="N167" i="17"/>
  <c r="Q167" i="17"/>
  <c r="P167" i="17"/>
  <c r="M167" i="17"/>
  <c r="O167" i="17"/>
  <c r="S167" i="17"/>
  <c r="L167" i="17"/>
  <c r="O280" i="17"/>
  <c r="M280" i="17"/>
  <c r="N280" i="17"/>
  <c r="L280" i="17"/>
  <c r="K280" i="17"/>
  <c r="Q280" i="17"/>
  <c r="P280" i="17"/>
  <c r="S280" i="17"/>
  <c r="N212" i="17"/>
  <c r="S212" i="17"/>
  <c r="P212" i="17"/>
  <c r="K276" i="17"/>
  <c r="L276" i="17"/>
  <c r="N276" i="17"/>
  <c r="P276" i="17"/>
  <c r="Q276" i="17"/>
  <c r="S276" i="17"/>
  <c r="M276" i="17"/>
  <c r="O276" i="17"/>
  <c r="L197" i="17"/>
  <c r="P197" i="17"/>
  <c r="O197" i="17"/>
  <c r="S197" i="17"/>
  <c r="N193" i="17"/>
  <c r="S313" i="17"/>
  <c r="P313" i="17"/>
  <c r="K313" i="17"/>
  <c r="L313" i="17"/>
  <c r="N313" i="17"/>
  <c r="O313" i="17"/>
  <c r="M313" i="17"/>
  <c r="Q313" i="17"/>
  <c r="T48" i="17"/>
  <c r="F316" i="17"/>
  <c r="N197" i="17"/>
  <c r="N195" i="17"/>
  <c r="M195" i="17"/>
  <c r="K195" i="17"/>
  <c r="L195" i="17"/>
  <c r="S195" i="17"/>
  <c r="Q195" i="17"/>
  <c r="O195" i="17"/>
  <c r="P195" i="17"/>
  <c r="P305" i="17"/>
  <c r="S305" i="17"/>
  <c r="Q305" i="17"/>
  <c r="N305" i="17"/>
  <c r="K305" i="17"/>
  <c r="L305" i="17"/>
  <c r="O305" i="17"/>
  <c r="M305" i="17"/>
  <c r="Q196" i="17"/>
  <c r="L196" i="17"/>
  <c r="O304" i="17"/>
  <c r="K304" i="17"/>
  <c r="L304" i="17"/>
  <c r="N304" i="17"/>
  <c r="Q304" i="17"/>
  <c r="P304" i="17"/>
  <c r="S304" i="17"/>
  <c r="M304" i="17"/>
  <c r="T58" i="17"/>
  <c r="L212" i="17"/>
  <c r="M193" i="17"/>
  <c r="J58" i="17"/>
  <c r="U58" i="17"/>
  <c r="T50" i="17"/>
  <c r="K168" i="17"/>
  <c r="M168" i="17"/>
  <c r="Q168" i="17"/>
  <c r="J48" i="17"/>
  <c r="T93" i="17"/>
  <c r="T102" i="17"/>
  <c r="J40" i="17"/>
  <c r="P193" i="17"/>
  <c r="Q197" i="17"/>
  <c r="O246" i="17"/>
  <c r="P246" i="17"/>
  <c r="S246" i="17"/>
  <c r="Q246" i="17"/>
  <c r="K246" i="17"/>
  <c r="K211" i="17"/>
  <c r="M211" i="17"/>
  <c r="N211" i="17"/>
  <c r="S211" i="17"/>
  <c r="Q211" i="17"/>
  <c r="L211" i="17"/>
  <c r="O211" i="17"/>
  <c r="P211" i="17"/>
  <c r="J112" i="17"/>
  <c r="J114" i="17"/>
  <c r="R114" i="17" s="1"/>
  <c r="U102" i="17"/>
  <c r="U48" i="17"/>
  <c r="J102" i="17"/>
  <c r="T36" i="17"/>
  <c r="U67" i="17"/>
  <c r="P308" i="17"/>
  <c r="K308" i="17"/>
  <c r="Q308" i="17"/>
  <c r="S308" i="17"/>
  <c r="M308" i="17"/>
  <c r="L308" i="17"/>
  <c r="O308" i="17"/>
  <c r="N308" i="17"/>
  <c r="T19" i="17"/>
  <c r="U108" i="17"/>
  <c r="U36" i="17"/>
  <c r="T67" i="17"/>
  <c r="K212" i="17"/>
  <c r="L311" i="17"/>
  <c r="K311" i="17"/>
  <c r="M311" i="17"/>
  <c r="S311" i="17"/>
  <c r="Q311" i="17"/>
  <c r="O311" i="17"/>
  <c r="P311" i="17"/>
  <c r="N311" i="17"/>
  <c r="J109" i="17"/>
  <c r="T60" i="17"/>
  <c r="O212" i="17"/>
  <c r="T108" i="17"/>
  <c r="J67" i="17"/>
  <c r="T65" i="17"/>
  <c r="U60" i="17"/>
  <c r="T40" i="17"/>
  <c r="T53" i="17"/>
  <c r="L266" i="17"/>
  <c r="J44" i="17"/>
  <c r="U65" i="17"/>
  <c r="U40" i="17"/>
  <c r="L193" i="17"/>
  <c r="L130" i="16"/>
  <c r="P130" i="16"/>
  <c r="T26" i="16"/>
  <c r="U100" i="16"/>
  <c r="L232" i="16"/>
  <c r="O232" i="16"/>
  <c r="S232" i="16"/>
  <c r="Q232" i="16"/>
  <c r="N232" i="16"/>
  <c r="M232" i="16"/>
  <c r="P232" i="16"/>
  <c r="K232" i="16"/>
  <c r="D26" i="16"/>
  <c r="J28" i="16"/>
  <c r="R28" i="16" s="1"/>
  <c r="U64" i="16"/>
  <c r="J58" i="16"/>
  <c r="U98" i="16"/>
  <c r="K167" i="16"/>
  <c r="M191" i="16"/>
  <c r="C316" i="16"/>
  <c r="J106" i="16"/>
  <c r="J76" i="16"/>
  <c r="R76" i="16" s="1"/>
  <c r="T64" i="16"/>
  <c r="N174" i="16"/>
  <c r="L179" i="16"/>
  <c r="M309" i="16"/>
  <c r="L309" i="16"/>
  <c r="K309" i="16"/>
  <c r="N309" i="16"/>
  <c r="O309" i="16"/>
  <c r="P309" i="16"/>
  <c r="Q309" i="16"/>
  <c r="S309" i="16"/>
  <c r="T94" i="16"/>
  <c r="T28" i="16"/>
  <c r="U28" i="16"/>
  <c r="T16" i="16"/>
  <c r="J103" i="16"/>
  <c r="R103" i="16" s="1"/>
  <c r="M188" i="16"/>
  <c r="S130" i="16"/>
  <c r="O188" i="16"/>
  <c r="O174" i="16"/>
  <c r="K171" i="16"/>
  <c r="S171" i="16"/>
  <c r="O171" i="16"/>
  <c r="P171" i="16"/>
  <c r="Q171" i="16"/>
  <c r="Q272" i="16"/>
  <c r="N272" i="16"/>
  <c r="K272" i="16"/>
  <c r="L272" i="16"/>
  <c r="M272" i="16"/>
  <c r="O272" i="16"/>
  <c r="S272" i="16"/>
  <c r="P272" i="16"/>
  <c r="S179" i="16"/>
  <c r="N179" i="16"/>
  <c r="S139" i="16"/>
  <c r="J17" i="16"/>
  <c r="J72" i="16"/>
  <c r="R72" i="16" s="1"/>
  <c r="P139" i="16"/>
  <c r="O167" i="16"/>
  <c r="T40" i="16"/>
  <c r="U77" i="16"/>
  <c r="T57" i="16"/>
  <c r="O139" i="16"/>
  <c r="O130" i="16"/>
  <c r="T77" i="16"/>
  <c r="U40" i="16"/>
  <c r="J77" i="16"/>
  <c r="U57" i="16"/>
  <c r="N139" i="16"/>
  <c r="N188" i="16"/>
  <c r="Q188" i="16"/>
  <c r="P174" i="16"/>
  <c r="P179" i="16"/>
  <c r="K130" i="16"/>
  <c r="J80" i="16"/>
  <c r="J64" i="16"/>
  <c r="J57" i="16"/>
  <c r="R57" i="16" s="1"/>
  <c r="M139" i="16"/>
  <c r="J114" i="16"/>
  <c r="R114" i="16" s="1"/>
  <c r="T50" i="16"/>
  <c r="T76" i="16"/>
  <c r="U103" i="16"/>
  <c r="L139" i="16"/>
  <c r="J25" i="16"/>
  <c r="R25" i="16" s="1"/>
  <c r="P188" i="16"/>
  <c r="Q174" i="16"/>
  <c r="P294" i="16"/>
  <c r="M294" i="16"/>
  <c r="O294" i="16"/>
  <c r="K294" i="16"/>
  <c r="N294" i="16"/>
  <c r="Q294" i="16"/>
  <c r="S294" i="16"/>
  <c r="L294" i="16"/>
  <c r="J50" i="16"/>
  <c r="R50" i="16" s="1"/>
  <c r="N191" i="16"/>
  <c r="U19" i="16"/>
  <c r="U51" i="16"/>
  <c r="N315" i="16"/>
  <c r="K315" i="16"/>
  <c r="M315" i="16"/>
  <c r="Q315" i="16"/>
  <c r="P315" i="16"/>
  <c r="L315" i="16"/>
  <c r="O315" i="16"/>
  <c r="S315" i="16"/>
  <c r="T51" i="16"/>
  <c r="T58" i="16"/>
  <c r="M130" i="16"/>
  <c r="T113" i="16"/>
  <c r="U58" i="16"/>
  <c r="J61" i="16"/>
  <c r="L174" i="16"/>
  <c r="O179" i="16"/>
  <c r="M207" i="16"/>
  <c r="Q207" i="16"/>
  <c r="O207" i="16"/>
  <c r="L207" i="16"/>
  <c r="K207" i="16"/>
  <c r="L288" i="16"/>
  <c r="O288" i="16"/>
  <c r="N288" i="16"/>
  <c r="K288" i="16"/>
  <c r="M288" i="16"/>
  <c r="P288" i="16"/>
  <c r="Q288" i="16"/>
  <c r="S288" i="16"/>
  <c r="S167" i="16"/>
  <c r="S188" i="16"/>
  <c r="J16" i="16"/>
  <c r="R16" i="16" s="1"/>
  <c r="J94" i="16"/>
  <c r="R94" i="16" s="1"/>
  <c r="L188" i="16"/>
  <c r="O287" i="16"/>
  <c r="S287" i="16"/>
  <c r="Q287" i="16"/>
  <c r="M287" i="16"/>
  <c r="P287" i="16"/>
  <c r="N287" i="16"/>
  <c r="K287" i="16"/>
  <c r="L287" i="16"/>
  <c r="L191" i="16"/>
  <c r="Q179" i="16"/>
  <c r="J56" i="16"/>
  <c r="R56" i="16" s="1"/>
  <c r="S174" i="16"/>
  <c r="K179" i="16"/>
  <c r="O296" i="16"/>
  <c r="N296" i="16"/>
  <c r="K296" i="16"/>
  <c r="L296" i="16"/>
  <c r="Q296" i="16"/>
  <c r="S296" i="16"/>
  <c r="M296" i="16"/>
  <c r="P296" i="16"/>
  <c r="K173" i="16"/>
  <c r="Q173" i="16"/>
  <c r="N173" i="16"/>
  <c r="O266" i="16"/>
  <c r="N266" i="16"/>
  <c r="S266" i="16"/>
  <c r="L266" i="16"/>
  <c r="M266" i="16"/>
  <c r="K266" i="16"/>
  <c r="P266" i="16"/>
  <c r="Q266" i="16"/>
  <c r="J47" i="16"/>
  <c r="T108" i="16"/>
  <c r="T99" i="16"/>
  <c r="U108" i="16"/>
  <c r="J101" i="16"/>
  <c r="R101" i="16" s="1"/>
  <c r="J108" i="16"/>
  <c r="R108" i="16" s="1"/>
  <c r="J60" i="16"/>
  <c r="R60" i="16" s="1"/>
  <c r="Q116" i="16"/>
  <c r="O143" i="16"/>
  <c r="N130" i="16"/>
  <c r="U101" i="16"/>
  <c r="M167" i="16"/>
  <c r="Q167" i="16"/>
  <c r="K214" i="16"/>
  <c r="P214" i="16"/>
  <c r="O214" i="16"/>
  <c r="S214" i="16"/>
  <c r="Q214" i="16"/>
  <c r="J31" i="16"/>
  <c r="R31" i="16" s="1"/>
  <c r="J113" i="16"/>
  <c r="T30" i="16"/>
  <c r="T47" i="16"/>
  <c r="U30" i="16"/>
  <c r="J51" i="16"/>
  <c r="R51" i="16" s="1"/>
  <c r="U47" i="16"/>
  <c r="J100" i="16"/>
  <c r="R100" i="16" s="1"/>
  <c r="N207" i="16"/>
  <c r="M174" i="16"/>
  <c r="N213" i="16"/>
  <c r="Q126" i="16"/>
  <c r="M214" i="16"/>
  <c r="U76" i="16"/>
  <c r="P191" i="16"/>
  <c r="Q191" i="16"/>
  <c r="O191" i="16"/>
  <c r="U113" i="16"/>
  <c r="T101" i="16"/>
  <c r="J30" i="16"/>
  <c r="J79" i="16"/>
  <c r="R79" i="16" s="1"/>
  <c r="M171" i="16"/>
  <c r="L173" i="16"/>
  <c r="Q130" i="16"/>
  <c r="K191" i="16"/>
  <c r="J91" i="15"/>
  <c r="R91" i="15" s="1"/>
  <c r="U50" i="15"/>
  <c r="U44" i="15"/>
  <c r="U85" i="15"/>
  <c r="T66" i="15"/>
  <c r="M123" i="15"/>
  <c r="K151" i="15"/>
  <c r="M171" i="15"/>
  <c r="M124" i="15"/>
  <c r="S189" i="15"/>
  <c r="P201" i="15"/>
  <c r="K310" i="15"/>
  <c r="O310" i="15"/>
  <c r="P310" i="15"/>
  <c r="L310" i="15"/>
  <c r="M310" i="15"/>
  <c r="N310" i="15"/>
  <c r="S310" i="15"/>
  <c r="Q310" i="15"/>
  <c r="T44" i="15"/>
  <c r="J27" i="15"/>
  <c r="R27" i="15" s="1"/>
  <c r="T36" i="15"/>
  <c r="Q165" i="15"/>
  <c r="P165" i="15"/>
  <c r="K130" i="15"/>
  <c r="U20" i="15"/>
  <c r="U91" i="15"/>
  <c r="S154" i="15"/>
  <c r="O165" i="15"/>
  <c r="M130" i="15"/>
  <c r="J20" i="15"/>
  <c r="T91" i="15"/>
  <c r="U110" i="15"/>
  <c r="U81" i="15"/>
  <c r="T56" i="15"/>
  <c r="T86" i="15"/>
  <c r="L165" i="15"/>
  <c r="N130" i="15"/>
  <c r="N226" i="15"/>
  <c r="K209" i="15"/>
  <c r="P308" i="15"/>
  <c r="O308" i="15"/>
  <c r="Q308" i="15"/>
  <c r="S308" i="15"/>
  <c r="M308" i="15"/>
  <c r="N308" i="15"/>
  <c r="K308" i="15"/>
  <c r="L308" i="15"/>
  <c r="K163" i="15"/>
  <c r="M163" i="15"/>
  <c r="S163" i="15"/>
  <c r="N163" i="15"/>
  <c r="P163" i="15"/>
  <c r="T20" i="15"/>
  <c r="T81" i="15"/>
  <c r="S139" i="15"/>
  <c r="Q154" i="15"/>
  <c r="K165" i="15"/>
  <c r="S240" i="15"/>
  <c r="P124" i="15"/>
  <c r="J81" i="15"/>
  <c r="R81" i="15" s="1"/>
  <c r="N154" i="15"/>
  <c r="N165" i="15"/>
  <c r="O201" i="15"/>
  <c r="T74" i="15"/>
  <c r="Q240" i="15"/>
  <c r="M259" i="15"/>
  <c r="Q259" i="15"/>
  <c r="L259" i="15"/>
  <c r="L311" i="15"/>
  <c r="M311" i="15"/>
  <c r="O311" i="15"/>
  <c r="N311" i="15"/>
  <c r="P311" i="15"/>
  <c r="Q311" i="15"/>
  <c r="K311" i="15"/>
  <c r="S311" i="15"/>
  <c r="P154" i="15"/>
  <c r="M165" i="15"/>
  <c r="S130" i="15"/>
  <c r="T22" i="15"/>
  <c r="J66" i="15"/>
  <c r="R66" i="15" s="1"/>
  <c r="T115" i="15"/>
  <c r="U82" i="15"/>
  <c r="T113" i="15"/>
  <c r="U74" i="15"/>
  <c r="O154" i="15"/>
  <c r="S165" i="15"/>
  <c r="P240" i="15"/>
  <c r="U22" i="15"/>
  <c r="U115" i="15"/>
  <c r="T82" i="15"/>
  <c r="T67" i="15"/>
  <c r="U113" i="15"/>
  <c r="J74" i="15"/>
  <c r="R74" i="15" s="1"/>
  <c r="L154" i="15"/>
  <c r="Q130" i="15"/>
  <c r="M116" i="15"/>
  <c r="O240" i="15"/>
  <c r="Q171" i="15"/>
  <c r="T53" i="15"/>
  <c r="K154" i="15"/>
  <c r="N124" i="15"/>
  <c r="P130" i="15"/>
  <c r="N116" i="15"/>
  <c r="N240" i="15"/>
  <c r="N201" i="15"/>
  <c r="Q180" i="15"/>
  <c r="L180" i="15"/>
  <c r="J113" i="15"/>
  <c r="R113" i="15" s="1"/>
  <c r="U24" i="15"/>
  <c r="S116" i="15"/>
  <c r="M240" i="15"/>
  <c r="L231" i="15"/>
  <c r="Q231" i="15"/>
  <c r="S231" i="15"/>
  <c r="J88" i="15"/>
  <c r="R88" i="15" s="1"/>
  <c r="T65" i="15"/>
  <c r="Q116" i="15"/>
  <c r="S171" i="15"/>
  <c r="L240" i="15"/>
  <c r="L171" i="15"/>
  <c r="O171" i="15"/>
  <c r="P116" i="15"/>
  <c r="L116" i="15"/>
  <c r="K258" i="15"/>
  <c r="S258" i="15"/>
  <c r="P258" i="15"/>
  <c r="O258" i="15"/>
  <c r="L258" i="15"/>
  <c r="M258" i="15"/>
  <c r="N258" i="15"/>
  <c r="Q258" i="15"/>
  <c r="M204" i="15"/>
  <c r="Q204" i="15"/>
  <c r="O130" i="15"/>
  <c r="M134" i="15"/>
  <c r="S134" i="15"/>
  <c r="K134" i="15"/>
  <c r="K307" i="15"/>
  <c r="O307" i="15"/>
  <c r="S307" i="15"/>
  <c r="P307" i="15"/>
  <c r="L307" i="15"/>
  <c r="M307" i="15"/>
  <c r="N307" i="15"/>
  <c r="Q307" i="15"/>
  <c r="K202" i="15"/>
  <c r="M202" i="15"/>
  <c r="L202" i="15"/>
  <c r="N202" i="15"/>
  <c r="O202" i="15"/>
  <c r="J22" i="15"/>
  <c r="R22" i="15" s="1"/>
  <c r="T24" i="15"/>
  <c r="U65" i="15"/>
  <c r="J65" i="15"/>
  <c r="R65" i="15" s="1"/>
  <c r="N189" i="15"/>
  <c r="S202" i="15"/>
  <c r="K187" i="15"/>
  <c r="S187" i="15"/>
  <c r="N187" i="15"/>
  <c r="L187" i="15"/>
  <c r="M187" i="15"/>
  <c r="Q187" i="15"/>
  <c r="P187" i="15"/>
  <c r="O187" i="15"/>
  <c r="K201" i="15"/>
  <c r="S201" i="15"/>
  <c r="N284" i="15"/>
  <c r="O284" i="15"/>
  <c r="K284" i="15"/>
  <c r="P284" i="15"/>
  <c r="L284" i="15"/>
  <c r="M284" i="15"/>
  <c r="S284" i="15"/>
  <c r="Q284" i="15"/>
  <c r="S124" i="15"/>
  <c r="T50" i="15"/>
  <c r="J50" i="15"/>
  <c r="R50" i="15" s="1"/>
  <c r="U40" i="15"/>
  <c r="J57" i="15"/>
  <c r="R57" i="15" s="1"/>
  <c r="U103" i="15"/>
  <c r="U16" i="15"/>
  <c r="U106" i="15"/>
  <c r="U114" i="15"/>
  <c r="T104" i="15"/>
  <c r="J108" i="15"/>
  <c r="R108" i="15" s="1"/>
  <c r="T103" i="15"/>
  <c r="T46" i="15"/>
  <c r="T55" i="15"/>
  <c r="K124" i="15"/>
  <c r="K192" i="15"/>
  <c r="O179" i="15"/>
  <c r="S179" i="15"/>
  <c r="K179" i="15"/>
  <c r="C316" i="15"/>
  <c r="J40" i="15"/>
  <c r="R40" i="15" s="1"/>
  <c r="J44" i="15"/>
  <c r="J24" i="15"/>
  <c r="R24" i="15" s="1"/>
  <c r="T40" i="15"/>
  <c r="T21" i="15"/>
  <c r="T88" i="15"/>
  <c r="U21" i="15"/>
  <c r="T114" i="15"/>
  <c r="U88" i="15"/>
  <c r="J21" i="15"/>
  <c r="R21" i="15" s="1"/>
  <c r="J96" i="15"/>
  <c r="R96" i="15" s="1"/>
  <c r="T25" i="15"/>
  <c r="J16" i="15"/>
  <c r="R16" i="15" s="1"/>
  <c r="J115" i="15"/>
  <c r="R115" i="15" s="1"/>
  <c r="T106" i="15"/>
  <c r="J114" i="15"/>
  <c r="R114" i="15" s="1"/>
  <c r="U104" i="15"/>
  <c r="J103" i="15"/>
  <c r="T89" i="15"/>
  <c r="U46" i="15"/>
  <c r="U55" i="15"/>
  <c r="K133" i="15"/>
  <c r="L201" i="15"/>
  <c r="M180" i="15"/>
  <c r="L189" i="15"/>
  <c r="N171" i="15"/>
  <c r="P171" i="15"/>
  <c r="N172" i="15"/>
  <c r="L315" i="15"/>
  <c r="Q315" i="15"/>
  <c r="P315" i="15"/>
  <c r="O315" i="15"/>
  <c r="S315" i="15"/>
  <c r="N315" i="15"/>
  <c r="M315" i="15"/>
  <c r="K315" i="15"/>
  <c r="P202" i="15"/>
  <c r="O116" i="15"/>
  <c r="Q189" i="15"/>
  <c r="O189" i="15"/>
  <c r="S123" i="15"/>
  <c r="Q151" i="15"/>
  <c r="J25" i="15"/>
  <c r="R25" i="15" s="1"/>
  <c r="J87" i="15"/>
  <c r="T92" i="15"/>
  <c r="U99" i="15"/>
  <c r="U100" i="15"/>
  <c r="T90" i="15"/>
  <c r="U94" i="15"/>
  <c r="N133" i="15"/>
  <c r="T17" i="14"/>
  <c r="J19" i="14"/>
  <c r="R19" i="14" s="1"/>
  <c r="T26" i="14"/>
  <c r="U91" i="14"/>
  <c r="U76" i="14"/>
  <c r="K157" i="14"/>
  <c r="O291" i="14"/>
  <c r="S220" i="14"/>
  <c r="U26" i="14"/>
  <c r="J40" i="14"/>
  <c r="T113" i="14"/>
  <c r="L157" i="14"/>
  <c r="L129" i="14"/>
  <c r="P273" i="14"/>
  <c r="P290" i="14"/>
  <c r="S264" i="14"/>
  <c r="P205" i="14"/>
  <c r="M194" i="14"/>
  <c r="L194" i="14"/>
  <c r="S194" i="14"/>
  <c r="Q194" i="14"/>
  <c r="N194" i="14"/>
  <c r="P194" i="14"/>
  <c r="K194" i="14"/>
  <c r="O194" i="14"/>
  <c r="T87" i="14"/>
  <c r="N273" i="14"/>
  <c r="P305" i="14"/>
  <c r="O305" i="14"/>
  <c r="M305" i="14"/>
  <c r="N305" i="14"/>
  <c r="Q305" i="14"/>
  <c r="S305" i="14"/>
  <c r="K305" i="14"/>
  <c r="L305" i="14"/>
  <c r="C316" i="14"/>
  <c r="L273" i="14"/>
  <c r="N290" i="14"/>
  <c r="K287" i="14"/>
  <c r="Q287" i="14"/>
  <c r="S287" i="14"/>
  <c r="P287" i="14"/>
  <c r="N287" i="14"/>
  <c r="O287" i="14"/>
  <c r="M287" i="14"/>
  <c r="L287" i="14"/>
  <c r="M273" i="14"/>
  <c r="S290" i="14"/>
  <c r="J94" i="14"/>
  <c r="T107" i="14"/>
  <c r="J42" i="14"/>
  <c r="R42" i="14" s="1"/>
  <c r="U28" i="14"/>
  <c r="T36" i="14"/>
  <c r="U46" i="14"/>
  <c r="U108" i="14"/>
  <c r="T93" i="14"/>
  <c r="M233" i="14"/>
  <c r="O259" i="14"/>
  <c r="L284" i="14"/>
  <c r="P220" i="14"/>
  <c r="N222" i="14"/>
  <c r="L293" i="14"/>
  <c r="J81" i="14"/>
  <c r="U81" i="14"/>
  <c r="O220" i="14"/>
  <c r="K248" i="14"/>
  <c r="M248" i="14"/>
  <c r="L248" i="14"/>
  <c r="O248" i="14"/>
  <c r="P248" i="14"/>
  <c r="Q248" i="14"/>
  <c r="S248" i="14"/>
  <c r="N248" i="14"/>
  <c r="J39" i="14"/>
  <c r="T67" i="14"/>
  <c r="T46" i="14"/>
  <c r="P259" i="14"/>
  <c r="T27" i="14"/>
  <c r="T28" i="14"/>
  <c r="J51" i="14"/>
  <c r="R51" i="14" s="1"/>
  <c r="J99" i="14"/>
  <c r="R99" i="14" s="1"/>
  <c r="U89" i="14"/>
  <c r="U39" i="14"/>
  <c r="U71" i="14"/>
  <c r="U93" i="14"/>
  <c r="P129" i="14"/>
  <c r="S259" i="14"/>
  <c r="N221" i="14"/>
  <c r="M220" i="14"/>
  <c r="T89" i="14"/>
  <c r="T57" i="14"/>
  <c r="M291" i="14"/>
  <c r="N259" i="14"/>
  <c r="M293" i="14"/>
  <c r="U101" i="14"/>
  <c r="J89" i="14"/>
  <c r="R89" i="14" s="1"/>
  <c r="U80" i="14"/>
  <c r="U57" i="14"/>
  <c r="M129" i="14"/>
  <c r="L291" i="14"/>
  <c r="Q259" i="14"/>
  <c r="Q290" i="14"/>
  <c r="N293" i="14"/>
  <c r="S291" i="14"/>
  <c r="U60" i="14"/>
  <c r="O129" i="14"/>
  <c r="K259" i="14"/>
  <c r="N278" i="14"/>
  <c r="M278" i="14"/>
  <c r="O278" i="14"/>
  <c r="L278" i="14"/>
  <c r="P278" i="14"/>
  <c r="S278" i="14"/>
  <c r="K278" i="14"/>
  <c r="Q278" i="14"/>
  <c r="N220" i="14"/>
  <c r="J74" i="14"/>
  <c r="R74" i="14" s="1"/>
  <c r="T82" i="14"/>
  <c r="J47" i="14"/>
  <c r="R47" i="14" s="1"/>
  <c r="U97" i="14"/>
  <c r="U82" i="14"/>
  <c r="N129" i="14"/>
  <c r="O293" i="14"/>
  <c r="K220" i="14"/>
  <c r="T60" i="14"/>
  <c r="J60" i="14"/>
  <c r="R60" i="14" s="1"/>
  <c r="T40" i="14"/>
  <c r="U69" i="14"/>
  <c r="M284" i="14"/>
  <c r="P236" i="14"/>
  <c r="Q186" i="14"/>
  <c r="P208" i="14"/>
  <c r="S179" i="14"/>
  <c r="Q314" i="14"/>
  <c r="L314" i="14"/>
  <c r="K314" i="14"/>
  <c r="P314" i="14"/>
  <c r="M314" i="14"/>
  <c r="N314" i="14"/>
  <c r="O314" i="14"/>
  <c r="S314" i="14"/>
  <c r="K315" i="14"/>
  <c r="S315" i="14"/>
  <c r="Q315" i="14"/>
  <c r="M315" i="14"/>
  <c r="P315" i="14"/>
  <c r="O315" i="14"/>
  <c r="N315" i="14"/>
  <c r="L315" i="14"/>
  <c r="J80" i="14"/>
  <c r="U52" i="14"/>
  <c r="U22" i="14"/>
  <c r="J83" i="14"/>
  <c r="T69" i="14"/>
  <c r="J91" i="14"/>
  <c r="T86" i="14"/>
  <c r="J104" i="14"/>
  <c r="T52" i="14"/>
  <c r="Q157" i="14"/>
  <c r="S129" i="14"/>
  <c r="L158" i="14"/>
  <c r="K221" i="14"/>
  <c r="U40" i="14"/>
  <c r="P157" i="14"/>
  <c r="P221" i="14"/>
  <c r="Q293" i="14"/>
  <c r="S186" i="14"/>
  <c r="L264" i="14"/>
  <c r="L290" i="14"/>
  <c r="T21" i="14"/>
  <c r="T22" i="14"/>
  <c r="J69" i="14"/>
  <c r="R69" i="14" s="1"/>
  <c r="U21" i="14"/>
  <c r="J22" i="14"/>
  <c r="R22" i="14" s="1"/>
  <c r="J64" i="14"/>
  <c r="U55" i="14"/>
  <c r="U106" i="14"/>
  <c r="T105" i="14"/>
  <c r="T72" i="14"/>
  <c r="U90" i="14"/>
  <c r="J52" i="14"/>
  <c r="T112" i="14"/>
  <c r="O157" i="14"/>
  <c r="J76" i="14"/>
  <c r="O290" i="14"/>
  <c r="M186" i="14"/>
  <c r="K293" i="14"/>
  <c r="M214" i="14"/>
  <c r="P214" i="14"/>
  <c r="K214" i="14"/>
  <c r="L214" i="14"/>
  <c r="N214" i="14"/>
  <c r="O214" i="14"/>
  <c r="Q214" i="14"/>
  <c r="S214" i="14"/>
  <c r="Q193" i="14"/>
  <c r="K193" i="14"/>
  <c r="M193" i="14"/>
  <c r="N193" i="14"/>
  <c r="S193" i="14"/>
  <c r="O193" i="14"/>
  <c r="P193" i="14"/>
  <c r="L193" i="14"/>
  <c r="S157" i="14"/>
  <c r="M290" i="14"/>
  <c r="Q129" i="14"/>
  <c r="L208" i="14"/>
  <c r="N208" i="14"/>
  <c r="P222" i="14"/>
  <c r="M222" i="14"/>
  <c r="O222" i="14"/>
  <c r="J21" i="14"/>
  <c r="T19" i="14"/>
  <c r="U24" i="14"/>
  <c r="J101" i="14"/>
  <c r="U41" i="14"/>
  <c r="T92" i="14"/>
  <c r="J105" i="14"/>
  <c r="R105" i="14" s="1"/>
  <c r="J85" i="14"/>
  <c r="R85" i="14" s="1"/>
  <c r="S205" i="14"/>
  <c r="L220" i="14"/>
  <c r="L180" i="13"/>
  <c r="O180" i="13"/>
  <c r="N180" i="13"/>
  <c r="M180" i="13"/>
  <c r="K180" i="13"/>
  <c r="Q180" i="13"/>
  <c r="S180" i="13"/>
  <c r="P180" i="13"/>
  <c r="T61" i="13"/>
  <c r="T16" i="13"/>
  <c r="T65" i="13"/>
  <c r="J61" i="13"/>
  <c r="R61" i="13" s="1"/>
  <c r="U16" i="13"/>
  <c r="K156" i="13"/>
  <c r="J100" i="13"/>
  <c r="R100" i="13" s="1"/>
  <c r="Q138" i="13"/>
  <c r="S138" i="13"/>
  <c r="O138" i="13"/>
  <c r="K138" i="13"/>
  <c r="L138" i="13"/>
  <c r="N138" i="13"/>
  <c r="M138" i="13"/>
  <c r="P138" i="13"/>
  <c r="J57" i="13"/>
  <c r="R57" i="13" s="1"/>
  <c r="D16" i="13"/>
  <c r="U54" i="13"/>
  <c r="K315" i="13"/>
  <c r="S315" i="13"/>
  <c r="N315" i="13"/>
  <c r="Q315" i="13"/>
  <c r="M315" i="13"/>
  <c r="L315" i="13"/>
  <c r="O315" i="13"/>
  <c r="P315" i="13"/>
  <c r="J91" i="13"/>
  <c r="D82" i="13"/>
  <c r="U82" i="13"/>
  <c r="T82" i="13"/>
  <c r="D77" i="13"/>
  <c r="T77" i="13"/>
  <c r="U77" i="13"/>
  <c r="J77" i="13"/>
  <c r="R77" i="13" s="1"/>
  <c r="T57" i="13"/>
  <c r="N125" i="13"/>
  <c r="D98" i="13"/>
  <c r="U98" i="13"/>
  <c r="T98" i="13"/>
  <c r="K203" i="13"/>
  <c r="S203" i="13"/>
  <c r="Q203" i="13"/>
  <c r="N203" i="13"/>
  <c r="L203" i="13"/>
  <c r="P203" i="13"/>
  <c r="O203" i="13"/>
  <c r="M203" i="13"/>
  <c r="D88" i="13"/>
  <c r="T88" i="13"/>
  <c r="U88" i="13"/>
  <c r="J16" i="13"/>
  <c r="J46" i="13"/>
  <c r="R46" i="13" s="1"/>
  <c r="Q125" i="13"/>
  <c r="O216" i="13"/>
  <c r="J96" i="13"/>
  <c r="D96" i="13"/>
  <c r="U96" i="13"/>
  <c r="T96" i="13"/>
  <c r="D108" i="13"/>
  <c r="U108" i="13"/>
  <c r="J108" i="13"/>
  <c r="K297" i="13"/>
  <c r="O297" i="13"/>
  <c r="P297" i="13"/>
  <c r="Q297" i="13"/>
  <c r="M297" i="13"/>
  <c r="L297" i="13"/>
  <c r="S297" i="13"/>
  <c r="N297" i="13"/>
  <c r="L125" i="13"/>
  <c r="D93" i="13"/>
  <c r="T93" i="13"/>
  <c r="U93" i="13"/>
  <c r="K160" i="13"/>
  <c r="P160" i="13"/>
  <c r="O160" i="13"/>
  <c r="N160" i="13"/>
  <c r="L160" i="13"/>
  <c r="M160" i="13"/>
  <c r="Q160" i="13"/>
  <c r="S160" i="13"/>
  <c r="K125" i="13"/>
  <c r="P216" i="13"/>
  <c r="P293" i="13"/>
  <c r="O293" i="13"/>
  <c r="S293" i="13"/>
  <c r="M293" i="13"/>
  <c r="K293" i="13"/>
  <c r="Q293" i="13"/>
  <c r="N293" i="13"/>
  <c r="L293" i="13"/>
  <c r="T104" i="13"/>
  <c r="D104" i="13"/>
  <c r="U104" i="13"/>
  <c r="D111" i="13"/>
  <c r="J111" i="13"/>
  <c r="U111" i="13"/>
  <c r="T111" i="13"/>
  <c r="D102" i="13"/>
  <c r="T102" i="13"/>
  <c r="U102" i="13"/>
  <c r="M153" i="13"/>
  <c r="Q153" i="13"/>
  <c r="K153" i="13"/>
  <c r="L153" i="13"/>
  <c r="N153" i="13"/>
  <c r="S153" i="13"/>
  <c r="P153" i="13"/>
  <c r="J63" i="13"/>
  <c r="R63" i="13" s="1"/>
  <c r="J50" i="13"/>
  <c r="R50" i="13" s="1"/>
  <c r="J20" i="13"/>
  <c r="R20" i="13" s="1"/>
  <c r="P172" i="13"/>
  <c r="O153" i="13"/>
  <c r="D103" i="13"/>
  <c r="J103" i="13"/>
  <c r="T103" i="13"/>
  <c r="J104" i="13"/>
  <c r="D85" i="13"/>
  <c r="U85" i="13"/>
  <c r="T85" i="13"/>
  <c r="U114" i="13"/>
  <c r="D114" i="13"/>
  <c r="T114" i="13"/>
  <c r="D92" i="13"/>
  <c r="J92" i="13"/>
  <c r="R92" i="13" s="1"/>
  <c r="T92" i="13"/>
  <c r="U92" i="13"/>
  <c r="D106" i="13"/>
  <c r="U106" i="13"/>
  <c r="J106" i="13"/>
  <c r="T106" i="13"/>
  <c r="D97" i="13"/>
  <c r="U97" i="13"/>
  <c r="T97" i="13"/>
  <c r="K195" i="13"/>
  <c r="L195" i="13"/>
  <c r="N195" i="13"/>
  <c r="P195" i="13"/>
  <c r="O195" i="13"/>
  <c r="Q195" i="13"/>
  <c r="S195" i="13"/>
  <c r="M195" i="13"/>
  <c r="D78" i="13"/>
  <c r="U78" i="13"/>
  <c r="J78" i="13"/>
  <c r="T78" i="13"/>
  <c r="U103" i="13"/>
  <c r="K311" i="13"/>
  <c r="M311" i="13"/>
  <c r="N311" i="13"/>
  <c r="O311" i="13"/>
  <c r="P311" i="13"/>
  <c r="Q311" i="13"/>
  <c r="S311" i="13"/>
  <c r="L311" i="13"/>
  <c r="J90" i="13"/>
  <c r="R90" i="13" s="1"/>
  <c r="D80" i="13"/>
  <c r="U80" i="13"/>
  <c r="T80" i="13"/>
  <c r="D105" i="13"/>
  <c r="J105" i="13"/>
  <c r="T105" i="13"/>
  <c r="U105" i="13"/>
  <c r="K268" i="13"/>
  <c r="L268" i="13"/>
  <c r="M268" i="13"/>
  <c r="O268" i="13"/>
  <c r="Q268" i="13"/>
  <c r="N268" i="13"/>
  <c r="P268" i="13"/>
  <c r="S268" i="13"/>
  <c r="U87" i="13"/>
  <c r="D87" i="13"/>
  <c r="T87" i="13"/>
  <c r="J87" i="13"/>
  <c r="R87" i="13" s="1"/>
  <c r="D83" i="13"/>
  <c r="U83" i="13"/>
  <c r="T83" i="13"/>
  <c r="U18" i="13"/>
  <c r="T50" i="13"/>
  <c r="D18" i="13"/>
  <c r="U50" i="13"/>
  <c r="U62" i="13"/>
  <c r="N216" i="13"/>
  <c r="J102" i="13"/>
  <c r="R102" i="13" s="1"/>
  <c r="U90" i="13"/>
  <c r="K292" i="13"/>
  <c r="L292" i="13"/>
  <c r="M292" i="13"/>
  <c r="N292" i="13"/>
  <c r="S292" i="13"/>
  <c r="Q292" i="13"/>
  <c r="O292" i="13"/>
  <c r="P292" i="13"/>
  <c r="D86" i="13"/>
  <c r="T86" i="13"/>
  <c r="U86" i="13"/>
  <c r="M182" i="13"/>
  <c r="S182" i="13"/>
  <c r="D113" i="13"/>
  <c r="T113" i="13"/>
  <c r="U113" i="13"/>
  <c r="D109" i="13"/>
  <c r="J109" i="13"/>
  <c r="T109" i="13"/>
  <c r="U109" i="13"/>
  <c r="D107" i="13"/>
  <c r="J107" i="13"/>
  <c r="T107" i="13"/>
  <c r="U107" i="13"/>
  <c r="N286" i="13"/>
  <c r="L286" i="13"/>
  <c r="M286" i="13"/>
  <c r="S286" i="13"/>
  <c r="Q286" i="13"/>
  <c r="P286" i="13"/>
  <c r="K286" i="13"/>
  <c r="O286" i="13"/>
  <c r="D95" i="13"/>
  <c r="T95" i="13"/>
  <c r="U95" i="13"/>
  <c r="K267" i="13"/>
  <c r="M267" i="13"/>
  <c r="O267" i="13"/>
  <c r="Q267" i="13"/>
  <c r="S267" i="13"/>
  <c r="P267" i="13"/>
  <c r="N267" i="13"/>
  <c r="L267" i="13"/>
  <c r="D94" i="13"/>
  <c r="U94" i="13"/>
  <c r="T94" i="13"/>
  <c r="J83" i="13"/>
  <c r="R83" i="13" s="1"/>
  <c r="K273" i="13"/>
  <c r="S273" i="13"/>
  <c r="N273" i="13"/>
  <c r="Q273" i="13"/>
  <c r="L273" i="13"/>
  <c r="M273" i="13"/>
  <c r="O273" i="13"/>
  <c r="P273" i="13"/>
  <c r="T47" i="13"/>
  <c r="J48" i="13"/>
  <c r="R48" i="13" s="1"/>
  <c r="T35" i="13"/>
  <c r="J32" i="13"/>
  <c r="R32" i="13" s="1"/>
  <c r="T29" i="13"/>
  <c r="J35" i="13"/>
  <c r="R35" i="13" s="1"/>
  <c r="T56" i="13"/>
  <c r="U36" i="13"/>
  <c r="U35" i="13"/>
  <c r="O259" i="13"/>
  <c r="D89" i="13"/>
  <c r="U89" i="13"/>
  <c r="T89" i="13"/>
  <c r="D81" i="13"/>
  <c r="T81" i="13"/>
  <c r="U81" i="13"/>
  <c r="K182" i="13"/>
  <c r="D99" i="13"/>
  <c r="U99" i="13"/>
  <c r="T99" i="13"/>
  <c r="P259" i="13"/>
  <c r="M216" i="13"/>
  <c r="L310" i="13"/>
  <c r="N310" i="13"/>
  <c r="O310" i="13"/>
  <c r="S310" i="13"/>
  <c r="K310" i="13"/>
  <c r="M310" i="13"/>
  <c r="P310" i="13"/>
  <c r="Q310" i="13"/>
  <c r="J65" i="13"/>
  <c r="R65" i="13" s="1"/>
  <c r="T43" i="13"/>
  <c r="Q259" i="13"/>
  <c r="M171" i="13"/>
  <c r="M193" i="13"/>
  <c r="D79" i="13"/>
  <c r="T79" i="13"/>
  <c r="J79" i="13"/>
  <c r="R79" i="13" s="1"/>
  <c r="U79" i="13"/>
  <c r="J114" i="13"/>
  <c r="R114" i="13" s="1"/>
  <c r="T48" i="13"/>
  <c r="J69" i="13"/>
  <c r="U43" i="13"/>
  <c r="K171" i="13"/>
  <c r="K193" i="13"/>
  <c r="Q156" i="13"/>
  <c r="J86" i="13"/>
  <c r="R86" i="13" s="1"/>
  <c r="D76" i="13"/>
  <c r="T76" i="13"/>
  <c r="J76" i="13"/>
  <c r="D100" i="13"/>
  <c r="U100" i="13"/>
  <c r="T100" i="13"/>
  <c r="D101" i="13"/>
  <c r="T101" i="13"/>
  <c r="U101" i="13"/>
  <c r="T115" i="13"/>
  <c r="D115" i="13"/>
  <c r="U115" i="13"/>
  <c r="D110" i="13"/>
  <c r="J110" i="13"/>
  <c r="R110" i="13" s="1"/>
  <c r="U110" i="13"/>
  <c r="T110" i="13"/>
  <c r="M314" i="13"/>
  <c r="P314" i="13"/>
  <c r="O314" i="13"/>
  <c r="K314" i="13"/>
  <c r="S314" i="13"/>
  <c r="L314" i="13"/>
  <c r="N314" i="13"/>
  <c r="Q314" i="13"/>
  <c r="K227" i="13"/>
  <c r="S227" i="13"/>
  <c r="M227" i="13"/>
  <c r="Q227" i="13"/>
  <c r="N227" i="13"/>
  <c r="O227" i="13"/>
  <c r="L227" i="13"/>
  <c r="P227" i="13"/>
  <c r="S161" i="13"/>
  <c r="O161" i="13"/>
  <c r="K161" i="13"/>
  <c r="M161" i="13"/>
  <c r="P161" i="13"/>
  <c r="N161" i="13"/>
  <c r="Q161" i="13"/>
  <c r="L161" i="13"/>
  <c r="U48" i="13"/>
  <c r="J43" i="13"/>
  <c r="J56" i="13"/>
  <c r="R56" i="13" s="1"/>
  <c r="J52" i="13"/>
  <c r="R52" i="13" s="1"/>
  <c r="J64" i="13"/>
  <c r="U65" i="13"/>
  <c r="J58" i="13"/>
  <c r="Q196" i="13"/>
  <c r="K196" i="13"/>
  <c r="O196" i="13"/>
  <c r="L196" i="13"/>
  <c r="U76" i="13"/>
  <c r="J98" i="13"/>
  <c r="D91" i="13"/>
  <c r="T91" i="13"/>
  <c r="U91" i="13"/>
  <c r="J97" i="13"/>
  <c r="R97" i="13" s="1"/>
  <c r="D84" i="13"/>
  <c r="T84" i="13"/>
  <c r="U84" i="13"/>
  <c r="T112" i="13"/>
  <c r="D112" i="13"/>
  <c r="U112" i="13"/>
  <c r="J113" i="13"/>
  <c r="R113" i="13" s="1"/>
  <c r="O274" i="4"/>
  <c r="O283" i="4"/>
  <c r="P294" i="4"/>
  <c r="O270" i="4"/>
  <c r="S314" i="4"/>
  <c r="O306" i="4"/>
  <c r="P305" i="4"/>
  <c r="L283" i="4"/>
  <c r="N294" i="4"/>
  <c r="N270" i="4"/>
  <c r="K274" i="4"/>
  <c r="L294" i="4"/>
  <c r="L270" i="4"/>
  <c r="M313" i="4"/>
  <c r="M309" i="4"/>
  <c r="N285" i="4"/>
  <c r="S285" i="4"/>
  <c r="L302" i="4"/>
  <c r="L285" i="4"/>
  <c r="Q302" i="4"/>
  <c r="M285" i="4"/>
  <c r="O302" i="4"/>
  <c r="K306" i="4"/>
  <c r="P285" i="4"/>
  <c r="N307" i="4"/>
  <c r="K285" i="4"/>
  <c r="S302" i="4"/>
  <c r="Q313" i="4"/>
  <c r="O278" i="4"/>
  <c r="S274" i="4"/>
  <c r="P274" i="4"/>
  <c r="M274" i="4"/>
  <c r="O288" i="4"/>
  <c r="P288" i="4"/>
  <c r="Q306" i="4"/>
  <c r="N305" i="4"/>
  <c r="M306" i="4"/>
  <c r="M288" i="4"/>
  <c r="M304" i="4"/>
  <c r="P286" i="4"/>
  <c r="P282" i="4"/>
  <c r="S279" i="4"/>
  <c r="O312" i="4"/>
  <c r="M286" i="4"/>
  <c r="O279" i="4"/>
  <c r="K313" i="4"/>
  <c r="K312" i="4"/>
  <c r="N304" i="4"/>
  <c r="K282" i="4"/>
  <c r="S270" i="4"/>
  <c r="P314" i="4"/>
  <c r="N271" i="4"/>
  <c r="O313" i="4"/>
  <c r="K307" i="4"/>
  <c r="Q268" i="4"/>
  <c r="N282" i="4"/>
  <c r="Q270" i="4"/>
  <c r="N299" i="4"/>
  <c r="O271" i="4"/>
  <c r="O304" i="4"/>
  <c r="O268" i="4"/>
  <c r="M282" i="4"/>
  <c r="P270" i="4"/>
  <c r="Q271" i="4"/>
  <c r="M314" i="4"/>
  <c r="Q283" i="4"/>
  <c r="O291" i="4"/>
  <c r="M277" i="4"/>
  <c r="S312" i="4"/>
  <c r="Q314" i="4"/>
  <c r="P291" i="4"/>
  <c r="N277" i="4"/>
  <c r="S296" i="4"/>
  <c r="N312" i="4"/>
  <c r="L314" i="4"/>
  <c r="N283" i="4"/>
  <c r="Q291" i="4"/>
  <c r="L277" i="4"/>
  <c r="O296" i="4"/>
  <c r="M311" i="4"/>
  <c r="O311" i="4"/>
  <c r="S311" i="4"/>
  <c r="N311" i="4"/>
  <c r="Q311" i="4"/>
  <c r="L311" i="4"/>
  <c r="S282" i="4"/>
  <c r="K311" i="4"/>
  <c r="P271" i="4"/>
  <c r="N313" i="4"/>
  <c r="S313" i="4"/>
  <c r="Q307" i="4"/>
  <c r="N302" i="4"/>
  <c r="S299" i="4"/>
  <c r="K299" i="4"/>
  <c r="O299" i="4"/>
  <c r="O300" i="4"/>
  <c r="N300" i="4"/>
  <c r="S300" i="4"/>
  <c r="Q300" i="4"/>
  <c r="L300" i="4"/>
  <c r="K300" i="4"/>
  <c r="M300" i="4"/>
  <c r="P268" i="4"/>
  <c r="L291" i="4"/>
  <c r="P302" i="4"/>
  <c r="K304" i="4"/>
  <c r="N268" i="4"/>
  <c r="S291" i="4"/>
  <c r="P300" i="4"/>
  <c r="L309" i="4"/>
  <c r="M302" i="4"/>
  <c r="S268" i="4"/>
  <c r="S309" i="4"/>
  <c r="L296" i="4"/>
  <c r="P296" i="4"/>
  <c r="Q296" i="4"/>
  <c r="O314" i="4"/>
  <c r="L268" i="4"/>
  <c r="K291" i="4"/>
  <c r="P309" i="4"/>
  <c r="S283" i="4"/>
  <c r="L275" i="4"/>
  <c r="K275" i="4"/>
  <c r="M275" i="4"/>
  <c r="P275" i="4"/>
  <c r="Q275" i="4"/>
  <c r="N275" i="4"/>
  <c r="S275" i="4"/>
  <c r="P292" i="4"/>
  <c r="Q292" i="4"/>
  <c r="K283" i="4"/>
  <c r="Q279" i="4"/>
  <c r="S292" i="4"/>
  <c r="M273" i="4"/>
  <c r="S273" i="4"/>
  <c r="M281" i="4"/>
  <c r="S281" i="4"/>
  <c r="Q281" i="4"/>
  <c r="P281" i="4"/>
  <c r="O281" i="4"/>
  <c r="N281" i="4"/>
  <c r="L281" i="4"/>
  <c r="K281" i="4"/>
  <c r="Q273" i="4"/>
  <c r="S305" i="4"/>
  <c r="K273" i="4"/>
  <c r="P273" i="4"/>
  <c r="L273" i="4"/>
  <c r="N310" i="4"/>
  <c r="Q310" i="4"/>
  <c r="P310" i="4"/>
  <c r="O310" i="4"/>
  <c r="M310" i="4"/>
  <c r="L310" i="4"/>
  <c r="K310" i="4"/>
  <c r="S310" i="4"/>
  <c r="O273" i="4"/>
  <c r="N308" i="4"/>
  <c r="O308" i="4"/>
  <c r="S308" i="4"/>
  <c r="Q308" i="4"/>
  <c r="K308" i="4"/>
  <c r="L308" i="4"/>
  <c r="M308" i="4"/>
  <c r="P308" i="4"/>
  <c r="O275" i="4"/>
  <c r="N267" i="4"/>
  <c r="K267" i="4"/>
  <c r="S267" i="4"/>
  <c r="P267" i="4"/>
  <c r="L267" i="4"/>
  <c r="M267" i="4"/>
  <c r="O267" i="4"/>
  <c r="Q267" i="4"/>
  <c r="K305" i="4"/>
  <c r="L305" i="4"/>
  <c r="Q305" i="4"/>
  <c r="L280" i="4"/>
  <c r="Q280" i="4"/>
  <c r="M280" i="4"/>
  <c r="K280" i="4"/>
  <c r="O280" i="4"/>
  <c r="L292" i="4"/>
  <c r="K292" i="4"/>
  <c r="M292" i="4"/>
  <c r="N292" i="4"/>
  <c r="M268" i="4"/>
  <c r="L279" i="4"/>
  <c r="N298" i="4"/>
  <c r="O298" i="4"/>
  <c r="P298" i="4"/>
  <c r="K298" i="4"/>
  <c r="L298" i="4"/>
  <c r="M298" i="4"/>
  <c r="Q298" i="4"/>
  <c r="S298" i="4"/>
  <c r="D316" i="19"/>
  <c r="K284" i="4"/>
  <c r="M284" i="4"/>
  <c r="L284" i="4"/>
  <c r="O284" i="4"/>
  <c r="N284" i="4"/>
  <c r="P284" i="4"/>
  <c r="Q284" i="4"/>
  <c r="S284" i="4"/>
  <c r="Q272" i="4"/>
  <c r="K272" i="4"/>
  <c r="N272" i="4"/>
  <c r="L272" i="4"/>
  <c r="O272" i="4"/>
  <c r="M272" i="4"/>
  <c r="P272" i="4"/>
  <c r="S272" i="4"/>
  <c r="P293" i="4"/>
  <c r="K293" i="4"/>
  <c r="M293" i="4"/>
  <c r="N293" i="4"/>
  <c r="O293" i="4"/>
  <c r="L293" i="4"/>
  <c r="Q293" i="4"/>
  <c r="S293" i="4"/>
  <c r="S105" i="19"/>
  <c r="Q59" i="19"/>
  <c r="L59" i="19"/>
  <c r="S59" i="19"/>
  <c r="P92" i="18"/>
  <c r="Q31" i="18"/>
  <c r="M70" i="18"/>
  <c r="P70" i="18"/>
  <c r="P82" i="18"/>
  <c r="Q33" i="16"/>
  <c r="S97" i="16"/>
  <c r="N47" i="15"/>
  <c r="L55" i="15"/>
  <c r="L77" i="14"/>
  <c r="N77" i="14"/>
  <c r="K77" i="14"/>
  <c r="S77" i="14"/>
  <c r="P77" i="14"/>
  <c r="Q77" i="14"/>
  <c r="Q48" i="14"/>
  <c r="M50" i="14"/>
  <c r="O50" i="14"/>
  <c r="M77" i="14"/>
  <c r="P50" i="14"/>
  <c r="O77" i="14"/>
  <c r="K59" i="19"/>
  <c r="O110" i="19"/>
  <c r="M59" i="19"/>
  <c r="N59" i="19"/>
  <c r="P59" i="19"/>
  <c r="L112" i="18"/>
  <c r="K82" i="18"/>
  <c r="N88" i="17"/>
  <c r="Q51" i="15"/>
  <c r="M88" i="14"/>
  <c r="M30" i="14"/>
  <c r="S73" i="15"/>
  <c r="M37" i="14"/>
  <c r="M81" i="17"/>
  <c r="Q81" i="17"/>
  <c r="M66" i="13"/>
  <c r="P66" i="13" l="1"/>
  <c r="Q66" i="13"/>
  <c r="S66" i="13"/>
  <c r="K66" i="13"/>
  <c r="N66" i="13"/>
  <c r="O66" i="13"/>
  <c r="K97" i="16"/>
  <c r="M40" i="16"/>
  <c r="Q87" i="17"/>
  <c r="O87" i="17"/>
  <c r="M87" i="17"/>
  <c r="P87" i="17"/>
  <c r="R141" i="17"/>
  <c r="R129" i="17"/>
  <c r="R240" i="17"/>
  <c r="R255" i="17"/>
  <c r="R85" i="17"/>
  <c r="Q70" i="18"/>
  <c r="O70" i="18"/>
  <c r="R223" i="18"/>
  <c r="R170" i="18"/>
  <c r="R79" i="18"/>
  <c r="R52" i="18"/>
  <c r="R244" i="18"/>
  <c r="R177" i="18"/>
  <c r="R264" i="18"/>
  <c r="R19" i="18"/>
  <c r="R178" i="18"/>
  <c r="R190" i="18"/>
  <c r="R163" i="18"/>
  <c r="R220" i="18"/>
  <c r="R60" i="18"/>
  <c r="R171" i="18"/>
  <c r="R158" i="18"/>
  <c r="R216" i="18"/>
  <c r="R309" i="18"/>
  <c r="R265" i="18"/>
  <c r="R105" i="18"/>
  <c r="R142" i="18"/>
  <c r="R299" i="18"/>
  <c r="R173" i="18"/>
  <c r="R211" i="18"/>
  <c r="R74" i="18"/>
  <c r="R168" i="18"/>
  <c r="R143" i="18"/>
  <c r="R148" i="18"/>
  <c r="R66" i="18"/>
  <c r="R46" i="18"/>
  <c r="R37" i="18"/>
  <c r="R108" i="18"/>
  <c r="R49" i="18"/>
  <c r="R314" i="18"/>
  <c r="R145" i="18"/>
  <c r="R282" i="18"/>
  <c r="R63" i="18"/>
  <c r="R294" i="18"/>
  <c r="R152" i="18"/>
  <c r="R182" i="18"/>
  <c r="R239" i="18"/>
  <c r="R250" i="18"/>
  <c r="R291" i="18"/>
  <c r="R101" i="18"/>
  <c r="R73" i="18"/>
  <c r="R75" i="18"/>
  <c r="R87" i="18"/>
  <c r="R175" i="18"/>
  <c r="R89" i="18"/>
  <c r="R103" i="18"/>
  <c r="R99" i="18"/>
  <c r="R139" i="18"/>
  <c r="R243" i="18"/>
  <c r="R138" i="18"/>
  <c r="R164" i="18"/>
  <c r="R307" i="18"/>
  <c r="R57" i="18"/>
  <c r="R50" i="18"/>
  <c r="R113" i="18"/>
  <c r="R131" i="18"/>
  <c r="R214" i="18"/>
  <c r="R261" i="18"/>
  <c r="R278" i="18"/>
  <c r="R156" i="18"/>
  <c r="R59" i="18"/>
  <c r="R110" i="18"/>
  <c r="R33" i="18"/>
  <c r="R38" i="18"/>
  <c r="R157" i="18"/>
  <c r="R147" i="18"/>
  <c r="R187" i="18"/>
  <c r="R245" i="18"/>
  <c r="R136" i="18"/>
  <c r="R93" i="18"/>
  <c r="R109" i="18"/>
  <c r="R238" i="18"/>
  <c r="R95" i="18"/>
  <c r="R44" i="18"/>
  <c r="R254" i="18"/>
  <c r="R174" i="18"/>
  <c r="R228" i="18"/>
  <c r="R195" i="18"/>
  <c r="R84" i="18"/>
  <c r="R102" i="18"/>
  <c r="R35" i="18"/>
  <c r="R129" i="18"/>
  <c r="R300" i="18"/>
  <c r="R161" i="18"/>
  <c r="R200" i="18"/>
  <c r="R155" i="18"/>
  <c r="R107" i="18"/>
  <c r="R226" i="18"/>
  <c r="R150" i="18"/>
  <c r="R120" i="18"/>
  <c r="R92" i="18"/>
  <c r="R296" i="18"/>
  <c r="R256" i="18"/>
  <c r="R159" i="18"/>
  <c r="R98" i="18"/>
  <c r="R67" i="18"/>
  <c r="R106" i="18"/>
  <c r="R126" i="18"/>
  <c r="R135" i="18"/>
  <c r="R134" i="18"/>
  <c r="R71" i="18"/>
  <c r="R54" i="18"/>
  <c r="R69" i="18"/>
  <c r="R235" i="18"/>
  <c r="R162" i="18"/>
  <c r="R236" i="18"/>
  <c r="R91" i="18"/>
  <c r="R56" i="18"/>
  <c r="R61" i="18"/>
  <c r="R58" i="18"/>
  <c r="R230" i="18"/>
  <c r="R295" i="18"/>
  <c r="R301" i="18"/>
  <c r="R72" i="18"/>
  <c r="R31" i="18"/>
  <c r="R80" i="18"/>
  <c r="R273" i="18"/>
  <c r="R271" i="18"/>
  <c r="R257" i="18"/>
  <c r="R179" i="18"/>
  <c r="R290" i="18"/>
  <c r="R269" i="18"/>
  <c r="R118" i="18"/>
  <c r="R151" i="18"/>
  <c r="R146" i="18"/>
  <c r="R286" i="18"/>
  <c r="R305" i="18"/>
  <c r="R252" i="18"/>
  <c r="R149" i="18"/>
  <c r="R133" i="18"/>
  <c r="R203" i="18"/>
  <c r="R176" i="18"/>
  <c r="R193" i="18"/>
  <c r="R140" i="18"/>
  <c r="R255" i="18"/>
  <c r="R122" i="18"/>
  <c r="R287" i="18"/>
  <c r="R313" i="18"/>
  <c r="R218" i="18"/>
  <c r="R227" i="18"/>
  <c r="R303" i="18"/>
  <c r="R247" i="18"/>
  <c r="R262" i="18"/>
  <c r="R277" i="18"/>
  <c r="R127" i="18"/>
  <c r="R308" i="18"/>
  <c r="R201" i="18"/>
  <c r="R196" i="18"/>
  <c r="R302" i="18"/>
  <c r="R208" i="18"/>
  <c r="R160" i="18"/>
  <c r="R229" i="18"/>
  <c r="R213" i="18"/>
  <c r="R237" i="18"/>
  <c r="R125" i="18"/>
  <c r="R128" i="18"/>
  <c r="R276" i="18"/>
  <c r="R284" i="18"/>
  <c r="R207" i="18"/>
  <c r="R280" i="18"/>
  <c r="R137" i="18"/>
  <c r="R116" i="18"/>
  <c r="R184" i="18"/>
  <c r="R181" i="18"/>
  <c r="R289" i="18"/>
  <c r="R210" i="18"/>
  <c r="R225" i="18"/>
  <c r="R197" i="18"/>
  <c r="R258" i="18"/>
  <c r="R266" i="18"/>
  <c r="R172" i="18"/>
  <c r="R281" i="18"/>
  <c r="R119" i="18"/>
  <c r="R192" i="18"/>
  <c r="R121" i="18"/>
  <c r="R288" i="18"/>
  <c r="R185" i="18"/>
  <c r="R248" i="18"/>
  <c r="R311" i="18"/>
  <c r="R188" i="18"/>
  <c r="R212" i="18"/>
  <c r="R293" i="18"/>
  <c r="R306" i="18"/>
  <c r="R272" i="18"/>
  <c r="R292" i="18"/>
  <c r="R169" i="18"/>
  <c r="R263" i="18"/>
  <c r="O105" i="19"/>
  <c r="N105" i="19"/>
  <c r="M110" i="19"/>
  <c r="R123" i="18"/>
  <c r="R194" i="18"/>
  <c r="R124" i="18"/>
  <c r="R221" i="18"/>
  <c r="R141" i="18"/>
  <c r="R304" i="18"/>
  <c r="R298" i="18"/>
  <c r="R144" i="18"/>
  <c r="R183" i="18"/>
  <c r="R231" i="18"/>
  <c r="R274" i="18"/>
  <c r="R199" i="18"/>
  <c r="R312" i="18"/>
  <c r="R205" i="18"/>
  <c r="R310" i="18"/>
  <c r="R232" i="18"/>
  <c r="R297" i="18"/>
  <c r="R267" i="18"/>
  <c r="R259" i="18"/>
  <c r="R165" i="18"/>
  <c r="R186" i="18"/>
  <c r="R246" i="18"/>
  <c r="R153" i="18"/>
  <c r="R249" i="18"/>
  <c r="R167" i="18"/>
  <c r="R117" i="18"/>
  <c r="R253" i="18"/>
  <c r="R315" i="18"/>
  <c r="R132" i="18"/>
  <c r="R130" i="18"/>
  <c r="R219" i="18"/>
  <c r="R222" i="18"/>
  <c r="R260" i="18"/>
  <c r="R154" i="18"/>
  <c r="R275" i="18"/>
  <c r="R191" i="18"/>
  <c r="R189" i="18"/>
  <c r="R233" i="18"/>
  <c r="R198" i="18"/>
  <c r="R217" i="18"/>
  <c r="R241" i="18"/>
  <c r="R215" i="18"/>
  <c r="R206" i="18"/>
  <c r="R209" i="18"/>
  <c r="R270" i="18"/>
  <c r="R224" i="18"/>
  <c r="R234" i="18"/>
  <c r="R204" i="18"/>
  <c r="R268" i="18"/>
  <c r="R251" i="18"/>
  <c r="R180" i="18"/>
  <c r="R166" i="18"/>
  <c r="R202" i="18"/>
  <c r="R285" i="18"/>
  <c r="R279" i="18"/>
  <c r="R272" i="4"/>
  <c r="R299" i="4"/>
  <c r="R277" i="4"/>
  <c r="R292" i="4"/>
  <c r="R280" i="4"/>
  <c r="R270" i="17"/>
  <c r="R177" i="17"/>
  <c r="R102" i="17"/>
  <c r="R91" i="17"/>
  <c r="R314" i="4"/>
  <c r="R309" i="4"/>
  <c r="R278" i="4"/>
  <c r="R270" i="4"/>
  <c r="R302" i="4"/>
  <c r="R295" i="4"/>
  <c r="R286" i="4"/>
  <c r="R274" i="4"/>
  <c r="R306" i="4"/>
  <c r="R294" i="4"/>
  <c r="R273" i="4"/>
  <c r="R305" i="4"/>
  <c r="R291" i="4"/>
  <c r="R271" i="4"/>
  <c r="R266" i="4"/>
  <c r="R58" i="17"/>
  <c r="R57" i="17"/>
  <c r="R27" i="17"/>
  <c r="R206" i="17"/>
  <c r="R232" i="17"/>
  <c r="R310" i="17"/>
  <c r="R313" i="17"/>
  <c r="R145" i="17"/>
  <c r="R228" i="17"/>
  <c r="R21" i="17"/>
  <c r="R47" i="17"/>
  <c r="R134" i="17"/>
  <c r="R108" i="17"/>
  <c r="R93" i="17"/>
  <c r="R46" i="17"/>
  <c r="R59" i="17"/>
  <c r="R261" i="17"/>
  <c r="R294" i="17"/>
  <c r="R36" i="17"/>
  <c r="R181" i="17"/>
  <c r="R266" i="17"/>
  <c r="R162" i="17"/>
  <c r="R218" i="17"/>
  <c r="R161" i="17"/>
  <c r="R300" i="17"/>
  <c r="R182" i="17"/>
  <c r="R133" i="17"/>
  <c r="R265" i="17"/>
  <c r="R172" i="17"/>
  <c r="R160" i="17"/>
  <c r="R273" i="17"/>
  <c r="R217" i="17"/>
  <c r="R272" i="17"/>
  <c r="R226" i="17"/>
  <c r="R51" i="17"/>
  <c r="R281" i="17"/>
  <c r="R90" i="17"/>
  <c r="R227" i="17"/>
  <c r="R148" i="17"/>
  <c r="R219" i="17"/>
  <c r="R136" i="17"/>
  <c r="R298" i="17"/>
  <c r="R157" i="17"/>
  <c r="R269" i="17"/>
  <c r="R271" i="17"/>
  <c r="R117" i="17"/>
  <c r="R188" i="17"/>
  <c r="R142" i="17"/>
  <c r="R97" i="17"/>
  <c r="R205" i="17"/>
  <c r="R278" i="17"/>
  <c r="R128" i="17"/>
  <c r="R214" i="17"/>
  <c r="R101" i="17"/>
  <c r="R234" i="17"/>
  <c r="R284" i="17"/>
  <c r="R32" i="17"/>
  <c r="R65" i="17"/>
  <c r="R84" i="17"/>
  <c r="R121" i="17"/>
  <c r="R289" i="17"/>
  <c r="R193" i="17"/>
  <c r="R44" i="17"/>
  <c r="R163" i="17"/>
  <c r="R18" i="17"/>
  <c r="R239" i="17"/>
  <c r="R279" i="17"/>
  <c r="R208" i="17"/>
  <c r="R34" i="17"/>
  <c r="R53" i="17"/>
  <c r="R256" i="17"/>
  <c r="R203" i="17"/>
  <c r="R236" i="17"/>
  <c r="R186" i="17"/>
  <c r="R225" i="17"/>
  <c r="R175" i="17"/>
  <c r="R224" i="17"/>
  <c r="R306" i="17"/>
  <c r="R238" i="17"/>
  <c r="R274" i="17"/>
  <c r="R174" i="17"/>
  <c r="R155" i="17"/>
  <c r="R310" i="4"/>
  <c r="R268" i="4"/>
  <c r="R312" i="4"/>
  <c r="R297" i="4"/>
  <c r="R301" i="17"/>
  <c r="R215" i="17"/>
  <c r="R54" i="17"/>
  <c r="R275" i="17"/>
  <c r="R283" i="17"/>
  <c r="R243" i="17"/>
  <c r="R187" i="17"/>
  <c r="R185" i="17"/>
  <c r="R223" i="17"/>
  <c r="R166" i="17"/>
  <c r="R99" i="17"/>
  <c r="R24" i="17"/>
  <c r="R230" i="17"/>
  <c r="R267" i="17"/>
  <c r="R127" i="17"/>
  <c r="R263" i="17"/>
  <c r="R201" i="17"/>
  <c r="R286" i="17"/>
  <c r="R254" i="17"/>
  <c r="R276" i="17"/>
  <c r="R280" i="17"/>
  <c r="R233" i="17"/>
  <c r="R260" i="17"/>
  <c r="R152" i="17"/>
  <c r="R198" i="17"/>
  <c r="R123" i="17"/>
  <c r="R151" i="17"/>
  <c r="R196" i="17"/>
  <c r="R251" i="17"/>
  <c r="R138" i="17"/>
  <c r="R190" i="17"/>
  <c r="R192" i="17"/>
  <c r="R178" i="17"/>
  <c r="R180" i="17"/>
  <c r="R212" i="17"/>
  <c r="R209" i="17"/>
  <c r="R314" i="17"/>
  <c r="R293" i="17"/>
  <c r="R124" i="17"/>
  <c r="R302" i="17"/>
  <c r="R207" i="17"/>
  <c r="R297" i="17"/>
  <c r="R126" i="17"/>
  <c r="R158" i="17"/>
  <c r="R305" i="17"/>
  <c r="R197" i="17"/>
  <c r="R248" i="17"/>
  <c r="R165" i="17"/>
  <c r="R199" i="17"/>
  <c r="R282" i="17"/>
  <c r="R153" i="17"/>
  <c r="R258" i="17"/>
  <c r="R220" i="17"/>
  <c r="R144" i="17"/>
  <c r="R150" i="17"/>
  <c r="R277" i="17"/>
  <c r="R200" i="17"/>
  <c r="R307" i="17"/>
  <c r="R183" i="17"/>
  <c r="R311" i="17"/>
  <c r="R195" i="17"/>
  <c r="R252" i="17"/>
  <c r="R143" i="17"/>
  <c r="R116" i="17"/>
  <c r="R237" i="17"/>
  <c r="R131" i="17"/>
  <c r="R170" i="17"/>
  <c r="R295" i="17"/>
  <c r="R156" i="17"/>
  <c r="R235" i="17"/>
  <c r="R285" i="17"/>
  <c r="R213" i="17"/>
  <c r="R191" i="17"/>
  <c r="R184" i="17"/>
  <c r="R245" i="17"/>
  <c r="R247" i="17"/>
  <c r="R119" i="17"/>
  <c r="R210" i="17"/>
  <c r="R315" i="17"/>
  <c r="R130" i="17"/>
  <c r="R176" i="17"/>
  <c r="R262" i="17"/>
  <c r="R168" i="17"/>
  <c r="R309" i="17"/>
  <c r="R250" i="17"/>
  <c r="R137" i="17"/>
  <c r="R249" i="17"/>
  <c r="R125" i="17"/>
  <c r="R308" i="17"/>
  <c r="R259" i="17"/>
  <c r="R241" i="17"/>
  <c r="R146" i="17"/>
  <c r="R159" i="17"/>
  <c r="R204" i="17"/>
  <c r="R179" i="17"/>
  <c r="R288" i="17"/>
  <c r="R169" i="17"/>
  <c r="R154" i="17"/>
  <c r="R167" i="17"/>
  <c r="R296" i="17"/>
  <c r="R229" i="17"/>
  <c r="R132" i="17"/>
  <c r="R221" i="17"/>
  <c r="R287" i="17"/>
  <c r="R242" i="17"/>
  <c r="R140" i="17"/>
  <c r="R164" i="17"/>
  <c r="R246" i="17"/>
  <c r="R216" i="17"/>
  <c r="R122" i="17"/>
  <c r="R303" i="17"/>
  <c r="R202" i="17"/>
  <c r="R299" i="17"/>
  <c r="R264" i="17"/>
  <c r="R118" i="17"/>
  <c r="R244" i="17"/>
  <c r="R139" i="17"/>
  <c r="R222" i="17"/>
  <c r="R149" i="17"/>
  <c r="R291" i="17"/>
  <c r="R135" i="17"/>
  <c r="R171" i="17"/>
  <c r="R231" i="17"/>
  <c r="R189" i="17"/>
  <c r="R194" i="17"/>
  <c r="R304" i="17"/>
  <c r="R211" i="17"/>
  <c r="R253" i="17"/>
  <c r="R312" i="17"/>
  <c r="R257" i="17"/>
  <c r="R147" i="17"/>
  <c r="R290" i="17"/>
  <c r="R268" i="17"/>
  <c r="R279" i="4"/>
  <c r="R298" i="4"/>
  <c r="R287" i="4"/>
  <c r="R301" i="4"/>
  <c r="R313" i="4"/>
  <c r="R311" i="4"/>
  <c r="R303" i="4"/>
  <c r="R308" i="4"/>
  <c r="R315" i="4"/>
  <c r="R269" i="4"/>
  <c r="R276" i="4"/>
  <c r="R284" i="4"/>
  <c r="R289" i="4"/>
  <c r="R285" i="4"/>
  <c r="R293" i="4"/>
  <c r="R304" i="4"/>
  <c r="R267" i="4"/>
  <c r="R290" i="4"/>
  <c r="R288" i="4"/>
  <c r="R300" i="4"/>
  <c r="R296" i="4"/>
  <c r="R281" i="4"/>
  <c r="R282" i="4"/>
  <c r="R283" i="4"/>
  <c r="M60" i="19"/>
  <c r="R60" i="19"/>
  <c r="O72" i="19"/>
  <c r="R72" i="19"/>
  <c r="Q91" i="19"/>
  <c r="R91" i="19"/>
  <c r="S95" i="19"/>
  <c r="R95" i="19"/>
  <c r="L26" i="19"/>
  <c r="S45" i="19"/>
  <c r="R45" i="19"/>
  <c r="L108" i="19"/>
  <c r="R108" i="19"/>
  <c r="K20" i="19"/>
  <c r="R20" i="19"/>
  <c r="S51" i="19"/>
  <c r="R51" i="19"/>
  <c r="N31" i="19"/>
  <c r="R31" i="19"/>
  <c r="S83" i="19"/>
  <c r="R83" i="19"/>
  <c r="Q23" i="19"/>
  <c r="R23" i="19"/>
  <c r="L70" i="19"/>
  <c r="R70" i="19"/>
  <c r="P88" i="19"/>
  <c r="R88" i="19"/>
  <c r="L99" i="19"/>
  <c r="R99" i="19"/>
  <c r="K75" i="19"/>
  <c r="R75" i="19"/>
  <c r="L33" i="19"/>
  <c r="R33" i="19"/>
  <c r="Q105" i="19"/>
  <c r="R105" i="19"/>
  <c r="P28" i="19"/>
  <c r="R28" i="19"/>
  <c r="P77" i="19"/>
  <c r="R77" i="19"/>
  <c r="N26" i="19"/>
  <c r="R26" i="19"/>
  <c r="P114" i="19"/>
  <c r="R114" i="19"/>
  <c r="N37" i="19"/>
  <c r="R37" i="19"/>
  <c r="P97" i="19"/>
  <c r="R97" i="19"/>
  <c r="O57" i="19"/>
  <c r="R57" i="19"/>
  <c r="K110" i="19"/>
  <c r="R110" i="19"/>
  <c r="S80" i="19"/>
  <c r="R80" i="19"/>
  <c r="L65" i="19"/>
  <c r="R65" i="19"/>
  <c r="Q53" i="19"/>
  <c r="R53" i="19"/>
  <c r="O52" i="19"/>
  <c r="R52" i="19"/>
  <c r="N94" i="19"/>
  <c r="R94" i="19"/>
  <c r="P51" i="19"/>
  <c r="O76" i="19"/>
  <c r="R76" i="19"/>
  <c r="S73" i="19"/>
  <c r="R73" i="19"/>
  <c r="L112" i="19"/>
  <c r="R112" i="19"/>
  <c r="Q22" i="19"/>
  <c r="R22" i="19"/>
  <c r="S64" i="19"/>
  <c r="R64" i="19"/>
  <c r="M106" i="19"/>
  <c r="R106" i="19"/>
  <c r="Q58" i="19"/>
  <c r="R58" i="19"/>
  <c r="S55" i="19"/>
  <c r="R55" i="19"/>
  <c r="S110" i="19"/>
  <c r="K105" i="19"/>
  <c r="P46" i="19"/>
  <c r="R46" i="19"/>
  <c r="S71" i="19"/>
  <c r="R71" i="19"/>
  <c r="N78" i="19"/>
  <c r="R78" i="19"/>
  <c r="P115" i="19"/>
  <c r="R115" i="19"/>
  <c r="L27" i="19"/>
  <c r="R27" i="19"/>
  <c r="O111" i="19"/>
  <c r="R111" i="19"/>
  <c r="P109" i="19"/>
  <c r="R109" i="19"/>
  <c r="O85" i="19"/>
  <c r="R85" i="19"/>
  <c r="L79" i="19"/>
  <c r="R79" i="19"/>
  <c r="S100" i="19"/>
  <c r="R100" i="19"/>
  <c r="N16" i="19"/>
  <c r="R16" i="19"/>
  <c r="L21" i="19"/>
  <c r="R21" i="19"/>
  <c r="S61" i="19"/>
  <c r="R61" i="19"/>
  <c r="L101" i="19"/>
  <c r="R101" i="19"/>
  <c r="S49" i="19"/>
  <c r="R49" i="19"/>
  <c r="N86" i="19"/>
  <c r="R86" i="19"/>
  <c r="K103" i="19"/>
  <c r="R103" i="19"/>
  <c r="S74" i="19"/>
  <c r="R74" i="19"/>
  <c r="Q30" i="19"/>
  <c r="R30" i="19"/>
  <c r="O35" i="19"/>
  <c r="R35" i="19"/>
  <c r="K30" i="18"/>
  <c r="R30" i="18"/>
  <c r="Q114" i="18"/>
  <c r="R114" i="18"/>
  <c r="K18" i="18"/>
  <c r="R18" i="18"/>
  <c r="Q51" i="18"/>
  <c r="R51" i="18"/>
  <c r="Q83" i="18"/>
  <c r="R83" i="18"/>
  <c r="L27" i="18"/>
  <c r="R27" i="18"/>
  <c r="L55" i="18"/>
  <c r="R55" i="18"/>
  <c r="Q25" i="18"/>
  <c r="R25" i="18"/>
  <c r="L82" i="18"/>
  <c r="R82" i="18"/>
  <c r="Q45" i="18"/>
  <c r="R45" i="18"/>
  <c r="Q16" i="18"/>
  <c r="R16" i="18"/>
  <c r="P81" i="18"/>
  <c r="R81" i="18"/>
  <c r="M47" i="18"/>
  <c r="R47" i="18"/>
  <c r="P53" i="18"/>
  <c r="R53" i="18"/>
  <c r="S21" i="18"/>
  <c r="R21" i="18"/>
  <c r="S97" i="18"/>
  <c r="R97" i="18"/>
  <c r="P77" i="18"/>
  <c r="R77" i="18"/>
  <c r="P32" i="18"/>
  <c r="R32" i="18"/>
  <c r="M22" i="18"/>
  <c r="R22" i="18"/>
  <c r="P78" i="18"/>
  <c r="R78" i="18"/>
  <c r="N17" i="18"/>
  <c r="R17" i="18"/>
  <c r="N24" i="18"/>
  <c r="R24" i="18"/>
  <c r="P63" i="18"/>
  <c r="K100" i="18"/>
  <c r="R100" i="18"/>
  <c r="S28" i="18"/>
  <c r="R28" i="18"/>
  <c r="O104" i="18"/>
  <c r="R104" i="18"/>
  <c r="N48" i="18"/>
  <c r="R48" i="18"/>
  <c r="L70" i="18"/>
  <c r="R70" i="18"/>
  <c r="K68" i="18"/>
  <c r="R68" i="18"/>
  <c r="L39" i="18"/>
  <c r="R39" i="18"/>
  <c r="O92" i="18"/>
  <c r="Q111" i="18"/>
  <c r="R111" i="18"/>
  <c r="L76" i="18"/>
  <c r="R76" i="18"/>
  <c r="Q43" i="18"/>
  <c r="R43" i="18"/>
  <c r="L23" i="18"/>
  <c r="R23" i="18"/>
  <c r="P26" i="18"/>
  <c r="R26" i="18"/>
  <c r="P62" i="18"/>
  <c r="R62" i="18"/>
  <c r="Q96" i="18"/>
  <c r="R96" i="18"/>
  <c r="N65" i="18"/>
  <c r="R65" i="18"/>
  <c r="S29" i="18"/>
  <c r="R29" i="18"/>
  <c r="K112" i="18"/>
  <c r="R112" i="18"/>
  <c r="L20" i="18"/>
  <c r="R20" i="18"/>
  <c r="Q86" i="18"/>
  <c r="R86" i="18"/>
  <c r="Q90" i="18"/>
  <c r="R90" i="18"/>
  <c r="N115" i="18"/>
  <c r="R115" i="18"/>
  <c r="P36" i="18"/>
  <c r="R36" i="18"/>
  <c r="K94" i="18"/>
  <c r="R94" i="18"/>
  <c r="Q82" i="18"/>
  <c r="O41" i="18"/>
  <c r="R41" i="18"/>
  <c r="N85" i="18"/>
  <c r="R85" i="18"/>
  <c r="M88" i="18"/>
  <c r="R88" i="18"/>
  <c r="Q42" i="18"/>
  <c r="R42" i="18"/>
  <c r="S76" i="17"/>
  <c r="R76" i="17"/>
  <c r="K88" i="17"/>
  <c r="R88" i="17"/>
  <c r="Q82" i="17"/>
  <c r="R82" i="17"/>
  <c r="O43" i="17"/>
  <c r="R43" i="17"/>
  <c r="S74" i="17"/>
  <c r="R74" i="17"/>
  <c r="S77" i="17"/>
  <c r="R77" i="17"/>
  <c r="N78" i="17"/>
  <c r="R78" i="17"/>
  <c r="K30" i="17"/>
  <c r="R30" i="17"/>
  <c r="L81" i="17"/>
  <c r="R81" i="17"/>
  <c r="P69" i="17"/>
  <c r="R69" i="17"/>
  <c r="P49" i="17"/>
  <c r="R49" i="17"/>
  <c r="Q86" i="17"/>
  <c r="R86" i="17"/>
  <c r="O60" i="17"/>
  <c r="R60" i="17"/>
  <c r="K80" i="17"/>
  <c r="R80" i="17"/>
  <c r="L42" i="17"/>
  <c r="R42" i="17"/>
  <c r="K95" i="17"/>
  <c r="R95" i="17"/>
  <c r="M25" i="17"/>
  <c r="R25" i="17"/>
  <c r="K79" i="17"/>
  <c r="R79" i="17"/>
  <c r="K87" i="17"/>
  <c r="R87" i="17"/>
  <c r="N113" i="17"/>
  <c r="R113" i="17"/>
  <c r="O104" i="17"/>
  <c r="R104" i="17"/>
  <c r="O98" i="17"/>
  <c r="R98" i="17"/>
  <c r="K68" i="17"/>
  <c r="R68" i="17"/>
  <c r="L62" i="17"/>
  <c r="R62" i="17"/>
  <c r="M35" i="17"/>
  <c r="R35" i="17"/>
  <c r="S40" i="17"/>
  <c r="R40" i="17"/>
  <c r="O107" i="17"/>
  <c r="R107" i="17"/>
  <c r="L75" i="17"/>
  <c r="R75" i="17"/>
  <c r="O103" i="17"/>
  <c r="R103" i="17"/>
  <c r="L26" i="17"/>
  <c r="R26" i="17"/>
  <c r="M50" i="17"/>
  <c r="R50" i="17"/>
  <c r="Q92" i="17"/>
  <c r="R92" i="17"/>
  <c r="M48" i="17"/>
  <c r="R48" i="17"/>
  <c r="P17" i="17"/>
  <c r="R17" i="17"/>
  <c r="O23" i="17"/>
  <c r="R23" i="17"/>
  <c r="P56" i="17"/>
  <c r="R56" i="17"/>
  <c r="P105" i="17"/>
  <c r="R105" i="17"/>
  <c r="M100" i="17"/>
  <c r="R100" i="17"/>
  <c r="L20" i="17"/>
  <c r="R20" i="17"/>
  <c r="P94" i="17"/>
  <c r="R94" i="17"/>
  <c r="Q29" i="17"/>
  <c r="R29" i="17"/>
  <c r="P74" i="17"/>
  <c r="P70" i="17"/>
  <c r="R70" i="17"/>
  <c r="Q83" i="17"/>
  <c r="R83" i="17"/>
  <c r="P67" i="17"/>
  <c r="R67" i="17"/>
  <c r="S87" i="17"/>
  <c r="L110" i="17"/>
  <c r="R110" i="17"/>
  <c r="O63" i="17"/>
  <c r="R63" i="17"/>
  <c r="N52" i="17"/>
  <c r="R52" i="17"/>
  <c r="K106" i="17"/>
  <c r="R106" i="17"/>
  <c r="K38" i="17"/>
  <c r="R38" i="17"/>
  <c r="M33" i="17"/>
  <c r="R33" i="17"/>
  <c r="N89" i="17"/>
  <c r="R89" i="17"/>
  <c r="K115" i="17"/>
  <c r="R115" i="17"/>
  <c r="P109" i="17"/>
  <c r="R109" i="17"/>
  <c r="P64" i="17"/>
  <c r="R64" i="17"/>
  <c r="M19" i="17"/>
  <c r="R19" i="17"/>
  <c r="Q61" i="17"/>
  <c r="R61" i="17"/>
  <c r="P22" i="17"/>
  <c r="R22" i="17"/>
  <c r="P111" i="17"/>
  <c r="R111" i="17"/>
  <c r="N81" i="17"/>
  <c r="P73" i="17"/>
  <c r="R73" i="17"/>
  <c r="Q96" i="17"/>
  <c r="R96" i="17"/>
  <c r="S112" i="17"/>
  <c r="R112" i="17"/>
  <c r="O81" i="17"/>
  <c r="P81" i="17"/>
  <c r="P28" i="17"/>
  <c r="R28" i="17"/>
  <c r="R16" i="17"/>
  <c r="S55" i="17"/>
  <c r="R55" i="17"/>
  <c r="O71" i="17"/>
  <c r="R71" i="17"/>
  <c r="Q111" i="16"/>
  <c r="R111" i="16"/>
  <c r="S77" i="16"/>
  <c r="R77" i="16"/>
  <c r="S87" i="16"/>
  <c r="R87" i="16"/>
  <c r="L18" i="16"/>
  <c r="R18" i="16"/>
  <c r="S19" i="16"/>
  <c r="R19" i="16"/>
  <c r="O85" i="16"/>
  <c r="R85" i="16"/>
  <c r="O42" i="16"/>
  <c r="R42" i="16"/>
  <c r="L62" i="16"/>
  <c r="R62" i="16"/>
  <c r="S70" i="16"/>
  <c r="R70" i="16"/>
  <c r="S71" i="16"/>
  <c r="R71" i="16"/>
  <c r="M30" i="16"/>
  <c r="R30" i="16"/>
  <c r="P37" i="16"/>
  <c r="R37" i="16"/>
  <c r="Q26" i="16"/>
  <c r="R26" i="16"/>
  <c r="S33" i="16"/>
  <c r="R33" i="16"/>
  <c r="S67" i="16"/>
  <c r="R67" i="16"/>
  <c r="K53" i="16"/>
  <c r="R53" i="16"/>
  <c r="P20" i="16"/>
  <c r="R20" i="16"/>
  <c r="O59" i="16"/>
  <c r="R59" i="16"/>
  <c r="L49" i="16"/>
  <c r="R49" i="16"/>
  <c r="S61" i="16"/>
  <c r="R61" i="16"/>
  <c r="O17" i="16"/>
  <c r="R17" i="16"/>
  <c r="O110" i="16"/>
  <c r="R110" i="16"/>
  <c r="O115" i="16"/>
  <c r="R115" i="16"/>
  <c r="P47" i="16"/>
  <c r="R47" i="16"/>
  <c r="S23" i="16"/>
  <c r="R23" i="16"/>
  <c r="S48" i="16"/>
  <c r="R48" i="16"/>
  <c r="Q44" i="16"/>
  <c r="R44" i="16"/>
  <c r="O98" i="16"/>
  <c r="R98" i="16"/>
  <c r="L82" i="16"/>
  <c r="R82" i="16"/>
  <c r="S109" i="16"/>
  <c r="R109" i="16"/>
  <c r="N102" i="16"/>
  <c r="R102" i="16"/>
  <c r="P89" i="16"/>
  <c r="R89" i="16"/>
  <c r="S27" i="16"/>
  <c r="R27" i="16"/>
  <c r="L73" i="16"/>
  <c r="R73" i="16"/>
  <c r="L38" i="16"/>
  <c r="R38" i="16"/>
  <c r="N40" i="16"/>
  <c r="O95" i="16"/>
  <c r="R95" i="16"/>
  <c r="K64" i="16"/>
  <c r="R64" i="16"/>
  <c r="S80" i="16"/>
  <c r="R80" i="16"/>
  <c r="L106" i="16"/>
  <c r="R106" i="16"/>
  <c r="K104" i="16"/>
  <c r="R104" i="16"/>
  <c r="S22" i="16"/>
  <c r="R22" i="16"/>
  <c r="L46" i="16"/>
  <c r="R46" i="16"/>
  <c r="S65" i="16"/>
  <c r="R65" i="16"/>
  <c r="S83" i="16"/>
  <c r="R83" i="16"/>
  <c r="M21" i="16"/>
  <c r="R21" i="16"/>
  <c r="K87" i="16"/>
  <c r="L55" i="16"/>
  <c r="R55" i="16"/>
  <c r="K113" i="16"/>
  <c r="R113" i="16"/>
  <c r="S24" i="16"/>
  <c r="R24" i="16"/>
  <c r="P58" i="16"/>
  <c r="R58" i="16"/>
  <c r="K74" i="16"/>
  <c r="R74" i="16"/>
  <c r="L45" i="16"/>
  <c r="R45" i="16"/>
  <c r="K56" i="15"/>
  <c r="R56" i="15"/>
  <c r="K86" i="15"/>
  <c r="R86" i="15"/>
  <c r="S80" i="15"/>
  <c r="R80" i="15"/>
  <c r="Q109" i="15"/>
  <c r="R109" i="15"/>
  <c r="K62" i="15"/>
  <c r="R62" i="15"/>
  <c r="S70" i="15"/>
  <c r="R70" i="15"/>
  <c r="K46" i="15"/>
  <c r="R46" i="15"/>
  <c r="O67" i="15"/>
  <c r="R67" i="15"/>
  <c r="N85" i="15"/>
  <c r="R85" i="15"/>
  <c r="O42" i="15"/>
  <c r="R42" i="15"/>
  <c r="Q47" i="15"/>
  <c r="R47" i="15"/>
  <c r="O78" i="15"/>
  <c r="R78" i="15"/>
  <c r="L98" i="15"/>
  <c r="R98" i="15"/>
  <c r="M103" i="15"/>
  <c r="R103" i="15"/>
  <c r="K55" i="15"/>
  <c r="R55" i="15"/>
  <c r="M35" i="15"/>
  <c r="R35" i="15"/>
  <c r="N106" i="15"/>
  <c r="R106" i="15"/>
  <c r="M53" i="15"/>
  <c r="R53" i="15"/>
  <c r="O93" i="15"/>
  <c r="R93" i="15"/>
  <c r="P68" i="15"/>
  <c r="R68" i="15"/>
  <c r="Q87" i="15"/>
  <c r="R87" i="15"/>
  <c r="S90" i="15"/>
  <c r="R90" i="15"/>
  <c r="S18" i="15"/>
  <c r="R18" i="15"/>
  <c r="N79" i="15"/>
  <c r="R79" i="15"/>
  <c r="M26" i="15"/>
  <c r="R26" i="15"/>
  <c r="S49" i="15"/>
  <c r="R49" i="15"/>
  <c r="S58" i="15"/>
  <c r="R58" i="15"/>
  <c r="N73" i="15"/>
  <c r="R73" i="15"/>
  <c r="K32" i="15"/>
  <c r="R32" i="15"/>
  <c r="L72" i="15"/>
  <c r="R72" i="15"/>
  <c r="K105" i="15"/>
  <c r="R105" i="15"/>
  <c r="O72" i="15"/>
  <c r="O101" i="15"/>
  <c r="R101" i="15"/>
  <c r="S51" i="15"/>
  <c r="R51" i="15"/>
  <c r="M64" i="15"/>
  <c r="R64" i="15"/>
  <c r="Q43" i="15"/>
  <c r="R43" i="15"/>
  <c r="K54" i="15"/>
  <c r="R54" i="15"/>
  <c r="Q45" i="15"/>
  <c r="R45" i="15"/>
  <c r="S59" i="15"/>
  <c r="R59" i="15"/>
  <c r="M104" i="15"/>
  <c r="R104" i="15"/>
  <c r="K76" i="15"/>
  <c r="R76" i="15"/>
  <c r="K38" i="15"/>
  <c r="R38" i="15"/>
  <c r="N33" i="15"/>
  <c r="R33" i="15"/>
  <c r="M23" i="15"/>
  <c r="R23" i="15"/>
  <c r="P39" i="15"/>
  <c r="R39" i="15"/>
  <c r="N44" i="15"/>
  <c r="R44" i="15"/>
  <c r="M97" i="15"/>
  <c r="R97" i="15"/>
  <c r="M69" i="15"/>
  <c r="K20" i="15"/>
  <c r="R20" i="15"/>
  <c r="O17" i="15"/>
  <c r="R17" i="15"/>
  <c r="S52" i="15"/>
  <c r="R52" i="15"/>
  <c r="S37" i="15"/>
  <c r="R37" i="15"/>
  <c r="O64" i="14"/>
  <c r="R64" i="14"/>
  <c r="S81" i="14"/>
  <c r="R81" i="14"/>
  <c r="O106" i="14"/>
  <c r="R106" i="14"/>
  <c r="L98" i="14"/>
  <c r="R98" i="14"/>
  <c r="S61" i="14"/>
  <c r="R61" i="14"/>
  <c r="Q63" i="14"/>
  <c r="R63" i="14"/>
  <c r="P49" i="14"/>
  <c r="R49" i="14"/>
  <c r="N95" i="14"/>
  <c r="R95" i="14"/>
  <c r="L86" i="14"/>
  <c r="S41" i="14"/>
  <c r="R41" i="14"/>
  <c r="O35" i="14"/>
  <c r="R35" i="14"/>
  <c r="N23" i="14"/>
  <c r="R23" i="14"/>
  <c r="Q30" i="14"/>
  <c r="R30" i="14"/>
  <c r="M86" i="14"/>
  <c r="N75" i="14"/>
  <c r="R75" i="14"/>
  <c r="S34" i="14"/>
  <c r="R34" i="14"/>
  <c r="O26" i="14"/>
  <c r="R26" i="14"/>
  <c r="M109" i="14"/>
  <c r="R109" i="14"/>
  <c r="L72" i="14"/>
  <c r="R72" i="14"/>
  <c r="M112" i="14"/>
  <c r="R112" i="14"/>
  <c r="Q65" i="14"/>
  <c r="R65" i="14"/>
  <c r="P111" i="14"/>
  <c r="R111" i="14"/>
  <c r="P66" i="14"/>
  <c r="R66" i="14"/>
  <c r="S87" i="14"/>
  <c r="R87" i="14"/>
  <c r="P58" i="14"/>
  <c r="R58" i="14"/>
  <c r="Q82" i="14"/>
  <c r="R82" i="14"/>
  <c r="Q108" i="14"/>
  <c r="R108" i="14"/>
  <c r="N86" i="14"/>
  <c r="R86" i="14"/>
  <c r="O103" i="14"/>
  <c r="R103" i="14"/>
  <c r="O97" i="14"/>
  <c r="R97" i="14"/>
  <c r="O55" i="14"/>
  <c r="R55" i="14"/>
  <c r="M17" i="14"/>
  <c r="R17" i="14"/>
  <c r="N94" i="14"/>
  <c r="R94" i="14"/>
  <c r="P96" i="14"/>
  <c r="R96" i="14"/>
  <c r="P33" i="14"/>
  <c r="R33" i="14"/>
  <c r="O90" i="14"/>
  <c r="R90" i="14"/>
  <c r="K39" i="14"/>
  <c r="R39" i="14"/>
  <c r="Q31" i="14"/>
  <c r="R31" i="14"/>
  <c r="M20" i="14"/>
  <c r="R20" i="14"/>
  <c r="Q93" i="14"/>
  <c r="R93" i="14"/>
  <c r="N76" i="14"/>
  <c r="R76" i="14"/>
  <c r="P79" i="14"/>
  <c r="R79" i="14"/>
  <c r="K24" i="14"/>
  <c r="R24" i="14"/>
  <c r="M44" i="14"/>
  <c r="R44" i="14"/>
  <c r="L52" i="14"/>
  <c r="R52" i="14"/>
  <c r="O83" i="14"/>
  <c r="R83" i="14"/>
  <c r="Q27" i="14"/>
  <c r="R27" i="14"/>
  <c r="S62" i="14"/>
  <c r="R62" i="14"/>
  <c r="Q78" i="14"/>
  <c r="R78" i="14"/>
  <c r="K73" i="14"/>
  <c r="R73" i="14"/>
  <c r="N54" i="14"/>
  <c r="R54" i="14"/>
  <c r="K68" i="14"/>
  <c r="R68" i="14"/>
  <c r="K37" i="14"/>
  <c r="R37" i="14"/>
  <c r="K102" i="14"/>
  <c r="R102" i="14"/>
  <c r="N28" i="14"/>
  <c r="R28" i="14"/>
  <c r="Q57" i="14"/>
  <c r="R57" i="14"/>
  <c r="Q21" i="14"/>
  <c r="R21" i="14"/>
  <c r="L91" i="14"/>
  <c r="R91" i="14"/>
  <c r="O40" i="14"/>
  <c r="R40" i="14"/>
  <c r="N16" i="14"/>
  <c r="R16" i="14"/>
  <c r="L48" i="14"/>
  <c r="R48" i="14"/>
  <c r="L101" i="14"/>
  <c r="R101" i="14"/>
  <c r="Q104" i="14"/>
  <c r="R104" i="14"/>
  <c r="Q80" i="14"/>
  <c r="R80" i="14"/>
  <c r="O100" i="14"/>
  <c r="R100" i="14"/>
  <c r="Q84" i="14"/>
  <c r="R84" i="14"/>
  <c r="N45" i="14"/>
  <c r="R45" i="14"/>
  <c r="P18" i="14"/>
  <c r="R18" i="14"/>
  <c r="L50" i="14"/>
  <c r="R50" i="14"/>
  <c r="K67" i="13"/>
  <c r="R67" i="13"/>
  <c r="S44" i="13"/>
  <c r="R44" i="13"/>
  <c r="M115" i="13"/>
  <c r="R115" i="13"/>
  <c r="N17" i="13"/>
  <c r="R17" i="13"/>
  <c r="Q41" i="13"/>
  <c r="R41" i="13"/>
  <c r="R107" i="13"/>
  <c r="R111" i="13"/>
  <c r="Q49" i="13"/>
  <c r="R49" i="13"/>
  <c r="R76" i="13"/>
  <c r="N84" i="13"/>
  <c r="R84" i="13"/>
  <c r="K62" i="13"/>
  <c r="R62" i="13"/>
  <c r="R109" i="13"/>
  <c r="Q54" i="13"/>
  <c r="R54" i="13"/>
  <c r="N99" i="13"/>
  <c r="R99" i="13"/>
  <c r="L27" i="13"/>
  <c r="R27" i="13"/>
  <c r="S29" i="13"/>
  <c r="R98" i="13"/>
  <c r="R78" i="13"/>
  <c r="R104" i="13"/>
  <c r="R108" i="13"/>
  <c r="S54" i="13"/>
  <c r="S80" i="13"/>
  <c r="R80" i="13"/>
  <c r="N69" i="13"/>
  <c r="R69" i="13"/>
  <c r="R103" i="13"/>
  <c r="K26" i="13"/>
  <c r="R26" i="13"/>
  <c r="P60" i="13"/>
  <c r="R60" i="13"/>
  <c r="O24" i="13"/>
  <c r="R24" i="13"/>
  <c r="K73" i="13"/>
  <c r="R73" i="13"/>
  <c r="S82" i="13"/>
  <c r="R82" i="13"/>
  <c r="K58" i="13"/>
  <c r="R58" i="13"/>
  <c r="R96" i="13"/>
  <c r="R91" i="13"/>
  <c r="Q95" i="13"/>
  <c r="R95" i="13"/>
  <c r="P88" i="13"/>
  <c r="R88" i="13"/>
  <c r="S101" i="13"/>
  <c r="R101" i="13"/>
  <c r="S64" i="13"/>
  <c r="R64" i="13"/>
  <c r="K23" i="13"/>
  <c r="R23" i="13"/>
  <c r="L112" i="13"/>
  <c r="R112" i="13"/>
  <c r="S94" i="13"/>
  <c r="R94" i="13"/>
  <c r="O16" i="13"/>
  <c r="R16" i="13"/>
  <c r="M85" i="13"/>
  <c r="R85" i="13"/>
  <c r="O19" i="13"/>
  <c r="R19" i="13"/>
  <c r="Q43" i="13"/>
  <c r="R43" i="13"/>
  <c r="R105" i="13"/>
  <c r="S81" i="13"/>
  <c r="R81" i="13"/>
  <c r="O89" i="13"/>
  <c r="R89" i="13"/>
  <c r="P45" i="13"/>
  <c r="R45" i="13"/>
  <c r="L66" i="13"/>
  <c r="R106" i="13"/>
  <c r="K21" i="13"/>
  <c r="R21" i="13"/>
  <c r="P93" i="13"/>
  <c r="R93" i="13"/>
  <c r="K22" i="13"/>
  <c r="R22" i="13"/>
  <c r="K18" i="13"/>
  <c r="R18" i="13"/>
  <c r="O63" i="19"/>
  <c r="Q51" i="19"/>
  <c r="N51" i="19"/>
  <c r="M51" i="19"/>
  <c r="K51" i="19"/>
  <c r="L51" i="19"/>
  <c r="S25" i="19"/>
  <c r="M82" i="18"/>
  <c r="S70" i="18"/>
  <c r="P52" i="18"/>
  <c r="S82" i="18"/>
  <c r="Q52" i="18"/>
  <c r="N92" i="18"/>
  <c r="Q62" i="18"/>
  <c r="M92" i="18"/>
  <c r="P82" i="17"/>
  <c r="S35" i="17"/>
  <c r="O89" i="16"/>
  <c r="P33" i="16"/>
  <c r="O33" i="16"/>
  <c r="P87" i="16"/>
  <c r="S40" i="16"/>
  <c r="S85" i="16"/>
  <c r="M33" i="16"/>
  <c r="M33" i="15"/>
  <c r="N30" i="14"/>
  <c r="P30" i="14"/>
  <c r="M62" i="13"/>
  <c r="N62" i="13"/>
  <c r="N48" i="16"/>
  <c r="Q37" i="17"/>
  <c r="L37" i="17"/>
  <c r="O75" i="19"/>
  <c r="O62" i="19"/>
  <c r="P71" i="19"/>
  <c r="N110" i="19"/>
  <c r="L75" i="19"/>
  <c r="M75" i="19"/>
  <c r="N75" i="19"/>
  <c r="Q110" i="19"/>
  <c r="K115" i="19"/>
  <c r="M115" i="19"/>
  <c r="P33" i="19"/>
  <c r="N115" i="19"/>
  <c r="S33" i="19"/>
  <c r="O51" i="19"/>
  <c r="P26" i="19"/>
  <c r="L115" i="19"/>
  <c r="S115" i="19"/>
  <c r="Q115" i="19"/>
  <c r="S26" i="19"/>
  <c r="Q33" i="19"/>
  <c r="M70" i="19"/>
  <c r="P22" i="18"/>
  <c r="O22" i="18"/>
  <c r="O24" i="18"/>
  <c r="S83" i="18"/>
  <c r="N22" i="18"/>
  <c r="Q24" i="18"/>
  <c r="L22" i="18"/>
  <c r="K22" i="18"/>
  <c r="S22" i="18"/>
  <c r="L94" i="17"/>
  <c r="S59" i="17"/>
  <c r="M94" i="17"/>
  <c r="Q94" i="17"/>
  <c r="M72" i="17"/>
  <c r="N72" i="17"/>
  <c r="M59" i="17"/>
  <c r="K94" i="17"/>
  <c r="O72" i="17"/>
  <c r="Q79" i="17"/>
  <c r="S94" i="17"/>
  <c r="O94" i="17"/>
  <c r="N37" i="14"/>
  <c r="Q50" i="14"/>
  <c r="N50" i="14"/>
  <c r="K50" i="14"/>
  <c r="S28" i="14"/>
  <c r="M62" i="14"/>
  <c r="K61" i="14"/>
  <c r="O16" i="14"/>
  <c r="P16" i="14"/>
  <c r="N25" i="14"/>
  <c r="L30" i="14"/>
  <c r="L62" i="14"/>
  <c r="K88" i="14"/>
  <c r="Q88" i="14"/>
  <c r="K107" i="14"/>
  <c r="M22" i="13"/>
  <c r="L22" i="13"/>
  <c r="O22" i="13"/>
  <c r="M72" i="13"/>
  <c r="P63" i="19"/>
  <c r="L52" i="19"/>
  <c r="N109" i="19"/>
  <c r="O42" i="18"/>
  <c r="L42" i="18"/>
  <c r="L94" i="18"/>
  <c r="L92" i="18"/>
  <c r="N114" i="18"/>
  <c r="M26" i="18"/>
  <c r="S42" i="18"/>
  <c r="K40" i="18"/>
  <c r="M94" i="18"/>
  <c r="K96" i="18"/>
  <c r="N94" i="18"/>
  <c r="O94" i="18"/>
  <c r="O74" i="17"/>
  <c r="P95" i="17"/>
  <c r="O35" i="17"/>
  <c r="Q109" i="16"/>
  <c r="Q112" i="16"/>
  <c r="K33" i="16"/>
  <c r="P109" i="16"/>
  <c r="N109" i="16"/>
  <c r="K109" i="16"/>
  <c r="L109" i="16"/>
  <c r="M109" i="16"/>
  <c r="O109" i="16"/>
  <c r="N61" i="15"/>
  <c r="S60" i="15"/>
  <c r="Q99" i="15"/>
  <c r="K99" i="15"/>
  <c r="O92" i="15"/>
  <c r="O30" i="14"/>
  <c r="L73" i="14"/>
  <c r="S16" i="14"/>
  <c r="K79" i="14"/>
  <c r="K86" i="14"/>
  <c r="O17" i="14"/>
  <c r="N68" i="14"/>
  <c r="Q114" i="14"/>
  <c r="N73" i="14"/>
  <c r="O93" i="14"/>
  <c r="O73" i="14"/>
  <c r="K30" i="14"/>
  <c r="S30" i="14"/>
  <c r="N79" i="14"/>
  <c r="S79" i="14"/>
  <c r="L67" i="14"/>
  <c r="K16" i="14"/>
  <c r="O21" i="19"/>
  <c r="K21" i="19"/>
  <c r="N21" i="19"/>
  <c r="P21" i="19"/>
  <c r="S52" i="19"/>
  <c r="K93" i="19"/>
  <c r="P42" i="18"/>
  <c r="Q63" i="18"/>
  <c r="N42" i="18"/>
  <c r="O82" i="18"/>
  <c r="M44" i="18"/>
  <c r="K52" i="18"/>
  <c r="S63" i="18"/>
  <c r="P94" i="18"/>
  <c r="Q40" i="18"/>
  <c r="N19" i="18"/>
  <c r="K24" i="18"/>
  <c r="S62" i="18"/>
  <c r="Q99" i="17"/>
  <c r="K99" i="17"/>
  <c r="L99" i="17"/>
  <c r="N99" i="17"/>
  <c r="P99" i="17"/>
  <c r="O99" i="17"/>
  <c r="P38" i="17"/>
  <c r="K74" i="17"/>
  <c r="S68" i="17"/>
  <c r="M39" i="17"/>
  <c r="N80" i="17"/>
  <c r="L35" i="17"/>
  <c r="N59" i="16"/>
  <c r="K59" i="16"/>
  <c r="L69" i="16"/>
  <c r="L23" i="16"/>
  <c r="O69" i="16"/>
  <c r="Q23" i="16"/>
  <c r="P69" i="16"/>
  <c r="N68" i="16"/>
  <c r="Q58" i="15"/>
  <c r="S105" i="15"/>
  <c r="N72" i="15"/>
  <c r="M46" i="15"/>
  <c r="P105" i="15"/>
  <c r="O105" i="15"/>
  <c r="L99" i="15"/>
  <c r="N69" i="15"/>
  <c r="S94" i="15"/>
  <c r="N32" i="15"/>
  <c r="P94" i="15"/>
  <c r="P42" i="15"/>
  <c r="Q32" i="15"/>
  <c r="M32" i="15"/>
  <c r="L82" i="15"/>
  <c r="K44" i="14"/>
  <c r="P103" i="14"/>
  <c r="Q44" i="14"/>
  <c r="O68" i="14"/>
  <c r="M48" i="14"/>
  <c r="L103" i="14"/>
  <c r="O48" i="14"/>
  <c r="P48" i="14"/>
  <c r="K48" i="14"/>
  <c r="S48" i="14"/>
  <c r="N31" i="14"/>
  <c r="O44" i="14"/>
  <c r="N48" i="14"/>
  <c r="S86" i="14"/>
  <c r="M39" i="13"/>
  <c r="P46" i="13"/>
  <c r="L63" i="19"/>
  <c r="P52" i="19"/>
  <c r="Q111" i="19"/>
  <c r="Q27" i="19"/>
  <c r="P111" i="19"/>
  <c r="K33" i="19"/>
  <c r="P75" i="19"/>
  <c r="K52" i="19"/>
  <c r="L93" i="19"/>
  <c r="O93" i="19"/>
  <c r="Q25" i="19"/>
  <c r="M62" i="18"/>
  <c r="Q26" i="18"/>
  <c r="K62" i="18"/>
  <c r="N26" i="18"/>
  <c r="N62" i="18"/>
  <c r="L26" i="18"/>
  <c r="O62" i="18"/>
  <c r="K26" i="18"/>
  <c r="P24" i="18"/>
  <c r="P106" i="18"/>
  <c r="S52" i="18"/>
  <c r="S26" i="18"/>
  <c r="O95" i="17"/>
  <c r="M80" i="17"/>
  <c r="P37" i="17"/>
  <c r="S80" i="17"/>
  <c r="N28" i="17"/>
  <c r="L38" i="17"/>
  <c r="Q69" i="17"/>
  <c r="O38" i="17"/>
  <c r="S95" i="17"/>
  <c r="S70" i="17"/>
  <c r="Q95" i="17"/>
  <c r="M95" i="17"/>
  <c r="O69" i="17"/>
  <c r="L69" i="17"/>
  <c r="M69" i="17"/>
  <c r="P26" i="17"/>
  <c r="Q97" i="17"/>
  <c r="Q80" i="17"/>
  <c r="K69" i="17"/>
  <c r="O22" i="17"/>
  <c r="S28" i="17"/>
  <c r="P88" i="17"/>
  <c r="S39" i="16"/>
  <c r="K85" i="16"/>
  <c r="O49" i="15"/>
  <c r="P82" i="15"/>
  <c r="K112" i="15"/>
  <c r="P72" i="15"/>
  <c r="M42" i="15"/>
  <c r="M102" i="15"/>
  <c r="P102" i="15"/>
  <c r="P52" i="15"/>
  <c r="P23" i="15"/>
  <c r="Q61" i="15"/>
  <c r="M102" i="14"/>
  <c r="M31" i="14"/>
  <c r="P78" i="14"/>
  <c r="Q16" i="14"/>
  <c r="P68" i="14"/>
  <c r="M99" i="14"/>
  <c r="M16" i="14"/>
  <c r="L16" i="14"/>
  <c r="P25" i="14"/>
  <c r="K103" i="14"/>
  <c r="O37" i="14"/>
  <c r="S50" i="14"/>
  <c r="S102" i="14"/>
  <c r="M24" i="13"/>
  <c r="L62" i="13"/>
  <c r="N23" i="13"/>
  <c r="Q24" i="13"/>
  <c r="O62" i="13"/>
  <c r="L40" i="19"/>
  <c r="K111" i="19"/>
  <c r="L111" i="19"/>
  <c r="N18" i="19"/>
  <c r="L74" i="19"/>
  <c r="Q108" i="19"/>
  <c r="P108" i="19"/>
  <c r="Q93" i="19"/>
  <c r="O33" i="19"/>
  <c r="O108" i="19"/>
  <c r="Q49" i="19"/>
  <c r="S63" i="19"/>
  <c r="Q63" i="19"/>
  <c r="M63" i="19"/>
  <c r="L109" i="19"/>
  <c r="S37" i="19"/>
  <c r="K63" i="19"/>
  <c r="M33" i="19"/>
  <c r="L105" i="19"/>
  <c r="P105" i="19"/>
  <c r="O99" i="19"/>
  <c r="O50" i="19"/>
  <c r="N63" i="19"/>
  <c r="L61" i="19"/>
  <c r="K72" i="18"/>
  <c r="S72" i="18"/>
  <c r="L104" i="18"/>
  <c r="M19" i="18"/>
  <c r="M104" i="18"/>
  <c r="S104" i="18"/>
  <c r="L45" i="18"/>
  <c r="P48" i="18"/>
  <c r="K54" i="18"/>
  <c r="M54" i="18"/>
  <c r="P112" i="18"/>
  <c r="S40" i="18"/>
  <c r="L48" i="18"/>
  <c r="O40" i="18"/>
  <c r="S92" i="18"/>
  <c r="S89" i="17"/>
  <c r="L82" i="17"/>
  <c r="S99" i="17"/>
  <c r="L68" i="17"/>
  <c r="O97" i="17"/>
  <c r="L87" i="17"/>
  <c r="O37" i="17"/>
  <c r="N74" i="17"/>
  <c r="L39" i="17"/>
  <c r="Q100" i="17"/>
  <c r="Q30" i="17"/>
  <c r="L28" i="17"/>
  <c r="Q74" i="17"/>
  <c r="L22" i="17"/>
  <c r="Q88" i="17"/>
  <c r="P30" i="17"/>
  <c r="L100" i="17"/>
  <c r="K20" i="17"/>
  <c r="O89" i="17"/>
  <c r="Q70" i="17"/>
  <c r="N95" i="17"/>
  <c r="K82" i="17"/>
  <c r="P35" i="17"/>
  <c r="P20" i="17"/>
  <c r="N30" i="17"/>
  <c r="K37" i="17"/>
  <c r="N76" i="17"/>
  <c r="O82" i="17"/>
  <c r="K60" i="17"/>
  <c r="O106" i="17"/>
  <c r="O105" i="17"/>
  <c r="M37" i="17"/>
  <c r="S88" i="17"/>
  <c r="K76" i="17"/>
  <c r="S82" i="17"/>
  <c r="N82" i="17"/>
  <c r="M89" i="17"/>
  <c r="N68" i="17"/>
  <c r="S37" i="17"/>
  <c r="S30" i="17"/>
  <c r="K89" i="17"/>
  <c r="P68" i="17"/>
  <c r="O39" i="17"/>
  <c r="O35" i="16"/>
  <c r="M112" i="16"/>
  <c r="K27" i="16"/>
  <c r="N112" i="16"/>
  <c r="P112" i="16"/>
  <c r="Q27" i="16"/>
  <c r="L112" i="16"/>
  <c r="L87" i="16"/>
  <c r="P27" i="16"/>
  <c r="M87" i="16"/>
  <c r="N87" i="16"/>
  <c r="L27" i="16"/>
  <c r="O87" i="16"/>
  <c r="K112" i="16"/>
  <c r="S112" i="16"/>
  <c r="S73" i="16"/>
  <c r="Q73" i="16"/>
  <c r="N73" i="16"/>
  <c r="K60" i="15"/>
  <c r="L60" i="15"/>
  <c r="P30" i="15"/>
  <c r="S102" i="15"/>
  <c r="O35" i="15"/>
  <c r="K102" i="15"/>
  <c r="Q102" i="15"/>
  <c r="L102" i="15"/>
  <c r="N102" i="15"/>
  <c r="O102" i="15"/>
  <c r="M30" i="15"/>
  <c r="L30" i="15"/>
  <c r="K30" i="15"/>
  <c r="P113" i="15"/>
  <c r="S30" i="15"/>
  <c r="Q60" i="15"/>
  <c r="Q92" i="15"/>
  <c r="L41" i="15"/>
  <c r="P65" i="14"/>
  <c r="K57" i="14"/>
  <c r="Q87" i="14"/>
  <c r="M111" i="14"/>
  <c r="P54" i="14"/>
  <c r="O87" i="14"/>
  <c r="O38" i="14"/>
  <c r="L93" i="14"/>
  <c r="O20" i="14"/>
  <c r="P87" i="14"/>
  <c r="L111" i="14"/>
  <c r="M54" i="14"/>
  <c r="Q86" i="14"/>
  <c r="N87" i="14"/>
  <c r="O57" i="14"/>
  <c r="K111" i="14"/>
  <c r="S111" i="14"/>
  <c r="L54" i="14"/>
  <c r="P86" i="14"/>
  <c r="O54" i="14"/>
  <c r="O111" i="14"/>
  <c r="S54" i="14"/>
  <c r="K54" i="14"/>
  <c r="K66" i="14"/>
  <c r="L87" i="14"/>
  <c r="M93" i="14"/>
  <c r="Q54" i="14"/>
  <c r="K87" i="14"/>
  <c r="K93" i="14"/>
  <c r="P88" i="14"/>
  <c r="L72" i="13"/>
  <c r="S72" i="13"/>
  <c r="O94" i="13"/>
  <c r="K72" i="13"/>
  <c r="M68" i="19"/>
  <c r="K22" i="19"/>
  <c r="S68" i="19"/>
  <c r="L32" i="19"/>
  <c r="P68" i="19"/>
  <c r="O61" i="19"/>
  <c r="O32" i="19"/>
  <c r="P32" i="19"/>
  <c r="S99" i="19"/>
  <c r="Q32" i="19"/>
  <c r="N61" i="19"/>
  <c r="K74" i="19"/>
  <c r="N32" i="19"/>
  <c r="S21" i="19"/>
  <c r="K61" i="19"/>
  <c r="Q21" i="19"/>
  <c r="Q61" i="19"/>
  <c r="S102" i="19"/>
  <c r="M22" i="19"/>
  <c r="S32" i="19"/>
  <c r="S111" i="19"/>
  <c r="K32" i="19"/>
  <c r="O65" i="19"/>
  <c r="K62" i="19"/>
  <c r="S22" i="19"/>
  <c r="M111" i="19"/>
  <c r="K108" i="19"/>
  <c r="N111" i="19"/>
  <c r="L22" i="19"/>
  <c r="M108" i="19"/>
  <c r="M74" i="19"/>
  <c r="L62" i="19"/>
  <c r="N62" i="19"/>
  <c r="L42" i="19"/>
  <c r="S56" i="18"/>
  <c r="M113" i="18"/>
  <c r="K42" i="18"/>
  <c r="M42" i="18"/>
  <c r="Q94" i="18"/>
  <c r="S61" i="18"/>
  <c r="P19" i="18"/>
  <c r="O52" i="18"/>
  <c r="S54" i="18"/>
  <c r="P104" i="18"/>
  <c r="S94" i="18"/>
  <c r="N81" i="18"/>
  <c r="K70" i="18"/>
  <c r="S19" i="18"/>
  <c r="S23" i="17"/>
  <c r="L98" i="17"/>
  <c r="S42" i="17"/>
  <c r="L105" i="17"/>
  <c r="K81" i="17"/>
  <c r="M40" i="17"/>
  <c r="M115" i="17"/>
  <c r="N35" i="17"/>
  <c r="K24" i="17"/>
  <c r="L96" i="17"/>
  <c r="N42" i="17"/>
  <c r="K29" i="17"/>
  <c r="P23" i="17"/>
  <c r="M82" i="17"/>
  <c r="Q59" i="17"/>
  <c r="N40" i="17"/>
  <c r="S96" i="17"/>
  <c r="L115" i="17"/>
  <c r="P71" i="17"/>
  <c r="K72" i="17"/>
  <c r="L23" i="17"/>
  <c r="L72" i="17"/>
  <c r="K96" i="17"/>
  <c r="Q83" i="16"/>
  <c r="K40" i="16"/>
  <c r="O27" i="16"/>
  <c r="P40" i="16"/>
  <c r="P83" i="16"/>
  <c r="O44" i="16"/>
  <c r="P44" i="16"/>
  <c r="M63" i="16"/>
  <c r="K44" i="16"/>
  <c r="O112" i="16"/>
  <c r="N44" i="16"/>
  <c r="M44" i="16"/>
  <c r="L44" i="16"/>
  <c r="K83" i="16"/>
  <c r="S44" i="16"/>
  <c r="O40" i="16"/>
  <c r="Q94" i="15"/>
  <c r="S32" i="15"/>
  <c r="O54" i="15"/>
  <c r="M82" i="15"/>
  <c r="K68" i="15"/>
  <c r="O36" i="15"/>
  <c r="P63" i="15"/>
  <c r="L63" i="15"/>
  <c r="L29" i="15"/>
  <c r="M63" i="15"/>
  <c r="Q36" i="15"/>
  <c r="M58" i="15"/>
  <c r="K69" i="15"/>
  <c r="O106" i="15"/>
  <c r="Q30" i="15"/>
  <c r="L58" i="15"/>
  <c r="L69" i="15"/>
  <c r="K79" i="15"/>
  <c r="O30" i="15"/>
  <c r="O69" i="15"/>
  <c r="P41" i="15"/>
  <c r="O41" i="15"/>
  <c r="P102" i="14"/>
  <c r="S37" i="14"/>
  <c r="S73" i="14"/>
  <c r="Q73" i="14"/>
  <c r="Q29" i="14"/>
  <c r="S46" i="14"/>
  <c r="Q107" i="14"/>
  <c r="Q79" i="14"/>
  <c r="M79" i="14"/>
  <c r="N111" i="14"/>
  <c r="O107" i="14"/>
  <c r="K92" i="14"/>
  <c r="M68" i="14"/>
  <c r="L102" i="14"/>
  <c r="P37" i="14"/>
  <c r="Q20" i="14"/>
  <c r="Q111" i="14"/>
  <c r="N22" i="13"/>
  <c r="O38" i="13"/>
  <c r="N24" i="13"/>
  <c r="N72" i="13"/>
  <c r="M73" i="13"/>
  <c r="O101" i="13"/>
  <c r="M29" i="13"/>
  <c r="Q73" i="13"/>
  <c r="P73" i="13"/>
  <c r="N73" i="13"/>
  <c r="S73" i="13"/>
  <c r="L73" i="13"/>
  <c r="Q22" i="13"/>
  <c r="M60" i="13"/>
  <c r="S22" i="13"/>
  <c r="O73" i="13"/>
  <c r="P22" i="13"/>
  <c r="S48" i="19"/>
  <c r="K104" i="19"/>
  <c r="N70" i="19"/>
  <c r="P95" i="19"/>
  <c r="O112" i="19"/>
  <c r="N101" i="19"/>
  <c r="Q112" i="19"/>
  <c r="K112" i="19"/>
  <c r="Q75" i="19"/>
  <c r="Q71" i="19"/>
  <c r="S75" i="19"/>
  <c r="P22" i="19"/>
  <c r="K101" i="19"/>
  <c r="M66" i="19"/>
  <c r="S103" i="19"/>
  <c r="O68" i="19"/>
  <c r="O71" i="19"/>
  <c r="N71" i="19"/>
  <c r="M71" i="19"/>
  <c r="N108" i="19"/>
  <c r="S65" i="19"/>
  <c r="N112" i="19"/>
  <c r="K67" i="19"/>
  <c r="N65" i="19"/>
  <c r="P55" i="19"/>
  <c r="L71" i="19"/>
  <c r="S72" i="19"/>
  <c r="Q95" i="19"/>
  <c r="M37" i="19"/>
  <c r="Q72" i="19"/>
  <c r="L25" i="19"/>
  <c r="O64" i="19"/>
  <c r="Q65" i="19"/>
  <c r="K68" i="19"/>
  <c r="O25" i="19"/>
  <c r="K72" i="19"/>
  <c r="S40" i="19"/>
  <c r="N42" i="19"/>
  <c r="O95" i="19"/>
  <c r="K65" i="19"/>
  <c r="K71" i="19"/>
  <c r="Q68" i="19"/>
  <c r="N68" i="19"/>
  <c r="P65" i="19"/>
  <c r="L72" i="19"/>
  <c r="M65" i="19"/>
  <c r="M72" i="19"/>
  <c r="O59" i="19"/>
  <c r="O30" i="19"/>
  <c r="N72" i="19"/>
  <c r="M112" i="19"/>
  <c r="O26" i="19"/>
  <c r="P112" i="19"/>
  <c r="Q46" i="19"/>
  <c r="O36" i="18"/>
  <c r="O20" i="18"/>
  <c r="P49" i="18"/>
  <c r="N32" i="18"/>
  <c r="L113" i="18"/>
  <c r="S112" i="18"/>
  <c r="S37" i="18"/>
  <c r="Q37" i="18"/>
  <c r="Q49" i="18"/>
  <c r="K56" i="18"/>
  <c r="O49" i="18"/>
  <c r="N49" i="18"/>
  <c r="O37" i="18"/>
  <c r="K83" i="18"/>
  <c r="M115" i="18"/>
  <c r="N83" i="18"/>
  <c r="S96" i="18"/>
  <c r="M37" i="18"/>
  <c r="O83" i="18"/>
  <c r="N37" i="18"/>
  <c r="M69" i="18"/>
  <c r="P37" i="18"/>
  <c r="P69" i="18"/>
  <c r="L96" i="18"/>
  <c r="L83" i="18"/>
  <c r="P96" i="18"/>
  <c r="N69" i="18"/>
  <c r="S49" i="18"/>
  <c r="N96" i="18"/>
  <c r="N45" i="18"/>
  <c r="N113" i="18"/>
  <c r="P72" i="18"/>
  <c r="M40" i="18"/>
  <c r="O96" i="18"/>
  <c r="L37" i="18"/>
  <c r="M96" i="18"/>
  <c r="M83" i="18"/>
  <c r="L99" i="18"/>
  <c r="M99" i="18"/>
  <c r="N72" i="18"/>
  <c r="L103" i="17"/>
  <c r="Q23" i="17"/>
  <c r="Q47" i="17"/>
  <c r="L60" i="17"/>
  <c r="K52" i="17"/>
  <c r="S100" i="17"/>
  <c r="K26" i="17"/>
  <c r="L76" i="17"/>
  <c r="Q25" i="17"/>
  <c r="M63" i="17"/>
  <c r="P52" i="17"/>
  <c r="O25" i="17"/>
  <c r="K71" i="17"/>
  <c r="M71" i="17"/>
  <c r="N71" i="17"/>
  <c r="P66" i="17"/>
  <c r="M23" i="17"/>
  <c r="Q60" i="17"/>
  <c r="Q52" i="17"/>
  <c r="L71" i="17"/>
  <c r="P100" i="17"/>
  <c r="M68" i="17"/>
  <c r="K66" i="17"/>
  <c r="K25" i="17"/>
  <c r="N23" i="17"/>
  <c r="K100" i="17"/>
  <c r="S45" i="17"/>
  <c r="L66" i="17"/>
  <c r="M66" i="17"/>
  <c r="N66" i="17"/>
  <c r="N25" i="17"/>
  <c r="P47" i="17"/>
  <c r="N47" i="17"/>
  <c r="S47" i="17"/>
  <c r="L25" i="17"/>
  <c r="S27" i="17"/>
  <c r="P63" i="17"/>
  <c r="O47" i="17"/>
  <c r="Q71" i="17"/>
  <c r="L63" i="17"/>
  <c r="O76" i="17"/>
  <c r="K47" i="17"/>
  <c r="S71" i="17"/>
  <c r="M47" i="17"/>
  <c r="P79" i="17"/>
  <c r="S25" i="17"/>
  <c r="L27" i="17"/>
  <c r="N24" i="17"/>
  <c r="S69" i="17"/>
  <c r="N60" i="17"/>
  <c r="O26" i="17"/>
  <c r="M76" i="17"/>
  <c r="N94" i="17"/>
  <c r="S20" i="17"/>
  <c r="L80" i="17"/>
  <c r="N96" i="17"/>
  <c r="S50" i="17"/>
  <c r="N22" i="17"/>
  <c r="P105" i="16"/>
  <c r="S115" i="16"/>
  <c r="Q95" i="16"/>
  <c r="Q40" i="16"/>
  <c r="P82" i="16"/>
  <c r="O22" i="16"/>
  <c r="M48" i="16"/>
  <c r="O83" i="16"/>
  <c r="N63" i="15"/>
  <c r="O63" i="15"/>
  <c r="L52" i="15"/>
  <c r="S69" i="15"/>
  <c r="S33" i="15"/>
  <c r="S45" i="15"/>
  <c r="N51" i="15"/>
  <c r="K36" i="15"/>
  <c r="L97" i="15"/>
  <c r="P45" i="15"/>
  <c r="Q72" i="15"/>
  <c r="S72" i="15"/>
  <c r="N74" i="15"/>
  <c r="K35" i="15"/>
  <c r="L48" i="15"/>
  <c r="M72" i="15"/>
  <c r="L44" i="14"/>
  <c r="S45" i="14"/>
  <c r="L61" i="14"/>
  <c r="K55" i="14"/>
  <c r="P44" i="14"/>
  <c r="N17" i="14"/>
  <c r="L70" i="14"/>
  <c r="Q109" i="14"/>
  <c r="P28" i="14"/>
  <c r="S44" i="14"/>
  <c r="Q96" i="14"/>
  <c r="Q45" i="14"/>
  <c r="P55" i="14"/>
  <c r="P45" i="14"/>
  <c r="M45" i="14"/>
  <c r="P31" i="14"/>
  <c r="S88" i="14"/>
  <c r="N93" i="14"/>
  <c r="K45" i="14"/>
  <c r="S55" i="14"/>
  <c r="O67" i="14"/>
  <c r="O45" i="14"/>
  <c r="N44" i="14"/>
  <c r="L45" i="14"/>
  <c r="Q92" i="14"/>
  <c r="N66" i="14"/>
  <c r="S70" i="14"/>
  <c r="Q55" i="14"/>
  <c r="M96" i="14"/>
  <c r="P46" i="14"/>
  <c r="N99" i="14"/>
  <c r="M37" i="13"/>
  <c r="P37" i="13"/>
  <c r="O49" i="13"/>
  <c r="Q39" i="13"/>
  <c r="Q30" i="13"/>
  <c r="S28" i="13"/>
  <c r="Q28" i="13"/>
  <c r="K28" i="13"/>
  <c r="O55" i="13"/>
  <c r="O26" i="13"/>
  <c r="P26" i="13"/>
  <c r="M28" i="13"/>
  <c r="N85" i="13"/>
  <c r="K55" i="13"/>
  <c r="O28" i="13"/>
  <c r="N55" i="13"/>
  <c r="L28" i="13"/>
  <c r="S53" i="13"/>
  <c r="Q66" i="19"/>
  <c r="M86" i="19"/>
  <c r="P61" i="19"/>
  <c r="K38" i="19"/>
  <c r="L86" i="19"/>
  <c r="K86" i="19"/>
  <c r="L55" i="19"/>
  <c r="Q86" i="19"/>
  <c r="M48" i="19"/>
  <c r="M25" i="19"/>
  <c r="P98" i="19"/>
  <c r="S86" i="19"/>
  <c r="N48" i="19"/>
  <c r="P100" i="19"/>
  <c r="N100" i="19"/>
  <c r="L46" i="19"/>
  <c r="S66" i="19"/>
  <c r="M100" i="19"/>
  <c r="P86" i="19"/>
  <c r="O53" i="19"/>
  <c r="O86" i="19"/>
  <c r="S108" i="19"/>
  <c r="P84" i="19"/>
  <c r="N22" i="19"/>
  <c r="O22" i="19"/>
  <c r="S101" i="19"/>
  <c r="M49" i="19"/>
  <c r="M21" i="19"/>
  <c r="S112" i="19"/>
  <c r="K99" i="19"/>
  <c r="P38" i="19"/>
  <c r="M95" i="19"/>
  <c r="S85" i="18"/>
  <c r="S108" i="18"/>
  <c r="L108" i="18"/>
  <c r="Q104" i="18"/>
  <c r="N36" i="18"/>
  <c r="P45" i="18"/>
  <c r="L46" i="18"/>
  <c r="L80" i="18"/>
  <c r="L32" i="18"/>
  <c r="O48" i="18"/>
  <c r="M108" i="18"/>
  <c r="P115" i="18"/>
  <c r="S48" i="18"/>
  <c r="N61" i="18"/>
  <c r="K48" i="18"/>
  <c r="P83" i="18"/>
  <c r="L63" i="18"/>
  <c r="K108" i="18"/>
  <c r="K49" i="18"/>
  <c r="L61" i="18"/>
  <c r="N31" i="18"/>
  <c r="N108" i="18"/>
  <c r="Q48" i="18"/>
  <c r="M48" i="18"/>
  <c r="N104" i="18"/>
  <c r="K61" i="18"/>
  <c r="O26" i="18"/>
  <c r="K63" i="18"/>
  <c r="K37" i="18"/>
  <c r="M111" i="18"/>
  <c r="Q61" i="18"/>
  <c r="P97" i="18"/>
  <c r="K104" i="18"/>
  <c r="M74" i="18"/>
  <c r="S90" i="18"/>
  <c r="S36" i="18"/>
  <c r="L36" i="18"/>
  <c r="K32" i="18"/>
  <c r="Q32" i="18"/>
  <c r="Q87" i="18"/>
  <c r="Q69" i="18"/>
  <c r="O108" i="18"/>
  <c r="Q44" i="18"/>
  <c r="P61" i="18"/>
  <c r="K45" i="18"/>
  <c r="S69" i="18"/>
  <c r="P113" i="18"/>
  <c r="K74" i="18"/>
  <c r="M61" i="18"/>
  <c r="L49" i="18"/>
  <c r="K69" i="18"/>
  <c r="Q108" i="18"/>
  <c r="N82" i="18"/>
  <c r="N63" i="18"/>
  <c r="M49" i="18"/>
  <c r="O32" i="18"/>
  <c r="L69" i="18"/>
  <c r="P108" i="18"/>
  <c r="O45" i="18"/>
  <c r="O86" i="17"/>
  <c r="N86" i="17"/>
  <c r="O79" i="17"/>
  <c r="O96" i="17"/>
  <c r="N111" i="17"/>
  <c r="L95" i="17"/>
  <c r="N79" i="17"/>
  <c r="M88" i="17"/>
  <c r="O68" i="17"/>
  <c r="K42" i="17"/>
  <c r="Q35" i="17"/>
  <c r="K18" i="17"/>
  <c r="O100" i="17"/>
  <c r="K35" i="17"/>
  <c r="S86" i="17"/>
  <c r="S79" i="17"/>
  <c r="K86" i="17"/>
  <c r="S72" i="17"/>
  <c r="M86" i="17"/>
  <c r="M79" i="17"/>
  <c r="N100" i="17"/>
  <c r="L79" i="17"/>
  <c r="P86" i="17"/>
  <c r="M43" i="17"/>
  <c r="L43" i="17"/>
  <c r="M18" i="17"/>
  <c r="P78" i="17"/>
  <c r="K61" i="17"/>
  <c r="L86" i="17"/>
  <c r="S43" i="17"/>
  <c r="N43" i="17"/>
  <c r="M20" i="17"/>
  <c r="M96" i="17"/>
  <c r="Q68" i="17"/>
  <c r="P96" i="17"/>
  <c r="P25" i="17"/>
  <c r="P106" i="17"/>
  <c r="Q42" i="17"/>
  <c r="L30" i="17"/>
  <c r="K59" i="17"/>
  <c r="M74" i="17"/>
  <c r="N37" i="17"/>
  <c r="M30" i="17"/>
  <c r="L74" i="17"/>
  <c r="L36" i="16"/>
  <c r="O65" i="16"/>
  <c r="O63" i="16"/>
  <c r="Q56" i="16"/>
  <c r="M82" i="16"/>
  <c r="O29" i="16"/>
  <c r="L104" i="16"/>
  <c r="O48" i="16"/>
  <c r="K48" i="16"/>
  <c r="L48" i="16"/>
  <c r="M105" i="16"/>
  <c r="Q70" i="16"/>
  <c r="Q82" i="16"/>
  <c r="P98" i="16"/>
  <c r="P60" i="16"/>
  <c r="K98" i="16"/>
  <c r="N98" i="16"/>
  <c r="K82" i="16"/>
  <c r="N95" i="16"/>
  <c r="P95" i="16"/>
  <c r="O91" i="16"/>
  <c r="N111" i="16"/>
  <c r="L111" i="16"/>
  <c r="S84" i="16"/>
  <c r="S95" i="16"/>
  <c r="N82" i="16"/>
  <c r="Q85" i="16"/>
  <c r="P85" i="16"/>
  <c r="Q22" i="16"/>
  <c r="M73" i="16"/>
  <c r="O84" i="16"/>
  <c r="M27" i="16"/>
  <c r="N33" i="16"/>
  <c r="P73" i="16"/>
  <c r="M34" i="16"/>
  <c r="O111" i="16"/>
  <c r="Q84" i="16"/>
  <c r="N84" i="16"/>
  <c r="M22" i="16"/>
  <c r="S63" i="16"/>
  <c r="P63" i="16"/>
  <c r="L33" i="16"/>
  <c r="K73" i="16"/>
  <c r="O73" i="16"/>
  <c r="P35" i="15"/>
  <c r="O51" i="15"/>
  <c r="P97" i="15"/>
  <c r="P75" i="15"/>
  <c r="K37" i="15"/>
  <c r="M113" i="15"/>
  <c r="N37" i="15"/>
  <c r="M51" i="15"/>
  <c r="Q35" i="15"/>
  <c r="P60" i="15"/>
  <c r="P26" i="15"/>
  <c r="Q52" i="15"/>
  <c r="K51" i="15"/>
  <c r="P51" i="15"/>
  <c r="Q75" i="15"/>
  <c r="S89" i="15"/>
  <c r="P89" i="15"/>
  <c r="L37" i="15"/>
  <c r="O75" i="15"/>
  <c r="L51" i="15"/>
  <c r="K29" i="15"/>
  <c r="Q89" i="15"/>
  <c r="N97" i="15"/>
  <c r="Q63" i="15"/>
  <c r="S63" i="15"/>
  <c r="L32" i="15"/>
  <c r="K45" i="15"/>
  <c r="K63" i="15"/>
  <c r="N35" i="15"/>
  <c r="S68" i="15"/>
  <c r="L67" i="15"/>
  <c r="O89" i="15"/>
  <c r="S29" i="15"/>
  <c r="L35" i="15"/>
  <c r="P29" i="15"/>
  <c r="N93" i="15"/>
  <c r="S35" i="15"/>
  <c r="O29" i="15"/>
  <c r="Q38" i="15"/>
  <c r="N55" i="15"/>
  <c r="L25" i="14"/>
  <c r="P112" i="14"/>
  <c r="P38" i="14"/>
  <c r="L33" i="14"/>
  <c r="S25" i="14"/>
  <c r="K25" i="14"/>
  <c r="N107" i="14"/>
  <c r="Q38" i="14"/>
  <c r="M87" i="14"/>
  <c r="P93" i="14"/>
  <c r="S93" i="14"/>
  <c r="Q37" i="14"/>
  <c r="L92" i="14"/>
  <c r="M38" i="14"/>
  <c r="O33" i="14"/>
  <c r="N33" i="14"/>
  <c r="Q33" i="14"/>
  <c r="N62" i="14"/>
  <c r="O25" i="14"/>
  <c r="K33" i="14"/>
  <c r="M33" i="14"/>
  <c r="S33" i="14"/>
  <c r="S26" i="14"/>
  <c r="Q25" i="14"/>
  <c r="M25" i="14"/>
  <c r="P71" i="13"/>
  <c r="M81" i="13"/>
  <c r="M44" i="13"/>
  <c r="K89" i="13"/>
  <c r="Q62" i="13"/>
  <c r="K71" i="13"/>
  <c r="Q94" i="13"/>
  <c r="K17" i="13"/>
  <c r="P85" i="13"/>
  <c r="Q81" i="13"/>
  <c r="N18" i="13"/>
  <c r="Q18" i="13"/>
  <c r="N28" i="13"/>
  <c r="L71" i="13"/>
  <c r="P68" i="13"/>
  <c r="S62" i="13"/>
  <c r="P28" i="13"/>
  <c r="P62" i="13"/>
  <c r="S89" i="13"/>
  <c r="M45" i="13"/>
  <c r="Q85" i="13"/>
  <c r="O18" i="13"/>
  <c r="M49" i="13"/>
  <c r="K85" i="13"/>
  <c r="K49" i="13"/>
  <c r="L26" i="13"/>
  <c r="K45" i="13"/>
  <c r="S85" i="13"/>
  <c r="O85" i="13"/>
  <c r="L29" i="13"/>
  <c r="N26" i="13"/>
  <c r="K25" i="13"/>
  <c r="P50" i="13"/>
  <c r="O25" i="13"/>
  <c r="N29" i="13"/>
  <c r="L44" i="13"/>
  <c r="Q71" i="13"/>
  <c r="M101" i="13"/>
  <c r="N50" i="18"/>
  <c r="M52" i="18"/>
  <c r="M80" i="18"/>
  <c r="N52" i="18"/>
  <c r="S74" i="18"/>
  <c r="L52" i="18"/>
  <c r="K80" i="18"/>
  <c r="M50" i="18"/>
  <c r="K114" i="18"/>
  <c r="N74" i="18"/>
  <c r="Q74" i="18"/>
  <c r="L85" i="18"/>
  <c r="O85" i="18"/>
  <c r="K87" i="18"/>
  <c r="P28" i="18"/>
  <c r="S87" i="18"/>
  <c r="P87" i="18"/>
  <c r="P50" i="18"/>
  <c r="L74" i="18"/>
  <c r="P74" i="18"/>
  <c r="S78" i="18"/>
  <c r="M85" i="18"/>
  <c r="O78" i="18"/>
  <c r="Q78" i="18"/>
  <c r="K78" i="18"/>
  <c r="K85" i="18"/>
  <c r="L78" i="18"/>
  <c r="M78" i="18"/>
  <c r="N78" i="18"/>
  <c r="M68" i="18"/>
  <c r="O112" i="18"/>
  <c r="Q80" i="18"/>
  <c r="M99" i="17"/>
  <c r="P55" i="17"/>
  <c r="P60" i="17"/>
  <c r="K56" i="17"/>
  <c r="Q45" i="17"/>
  <c r="S29" i="17"/>
  <c r="O88" i="17"/>
  <c r="N69" i="17"/>
  <c r="Q51" i="17"/>
  <c r="K27" i="17"/>
  <c r="Q76" i="17"/>
  <c r="M56" i="17"/>
  <c r="O56" i="17"/>
  <c r="Q66" i="17"/>
  <c r="S66" i="17"/>
  <c r="M27" i="17"/>
  <c r="O80" i="17"/>
  <c r="Q40" i="17"/>
  <c r="N51" i="17"/>
  <c r="N63" i="17"/>
  <c r="O66" i="17"/>
  <c r="Q26" i="17"/>
  <c r="L78" i="17"/>
  <c r="Q38" i="17"/>
  <c r="Q22" i="17"/>
  <c r="P76" i="17"/>
  <c r="M97" i="17"/>
  <c r="S33" i="17"/>
  <c r="Q63" i="17"/>
  <c r="O20" i="17"/>
  <c r="N20" i="17"/>
  <c r="O115" i="17"/>
  <c r="L97" i="17"/>
  <c r="Q78" i="17"/>
  <c r="S60" i="17"/>
  <c r="S56" i="17"/>
  <c r="S38" i="17"/>
  <c r="S63" i="17"/>
  <c r="L88" i="17"/>
  <c r="K63" i="17"/>
  <c r="N38" i="17"/>
  <c r="S97" i="17"/>
  <c r="N115" i="17"/>
  <c r="L56" i="17"/>
  <c r="M38" i="17"/>
  <c r="S38" i="16"/>
  <c r="K19" i="16"/>
  <c r="Q102" i="16"/>
  <c r="L102" i="16"/>
  <c r="O64" i="16"/>
  <c r="O68" i="16"/>
  <c r="Q72" i="16"/>
  <c r="P102" i="16"/>
  <c r="K95" i="16"/>
  <c r="Q42" i="16"/>
  <c r="M36" i="16"/>
  <c r="O92" i="16"/>
  <c r="K75" i="16"/>
  <c r="P22" i="16"/>
  <c r="O82" i="16"/>
  <c r="M95" i="16"/>
  <c r="N83" i="16"/>
  <c r="Q35" i="16"/>
  <c r="Q97" i="16"/>
  <c r="M97" i="16"/>
  <c r="K23" i="16"/>
  <c r="L29" i="16"/>
  <c r="N75" i="16"/>
  <c r="P97" i="16"/>
  <c r="K114" i="16"/>
  <c r="M92" i="16"/>
  <c r="O23" i="16"/>
  <c r="Q68" i="16"/>
  <c r="Q87" i="16"/>
  <c r="P68" i="16"/>
  <c r="N23" i="16"/>
  <c r="M23" i="16"/>
  <c r="M54" i="16"/>
  <c r="O19" i="16"/>
  <c r="O47" i="15"/>
  <c r="O109" i="15"/>
  <c r="L47" i="15"/>
  <c r="S47" i="15"/>
  <c r="S79" i="15"/>
  <c r="K47" i="15"/>
  <c r="M47" i="15"/>
  <c r="O45" i="15"/>
  <c r="K41" i="15"/>
  <c r="O97" i="15"/>
  <c r="S104" i="15"/>
  <c r="M79" i="15"/>
  <c r="Q97" i="15"/>
  <c r="P104" i="15"/>
  <c r="K89" i="15"/>
  <c r="P47" i="15"/>
  <c r="M92" i="15"/>
  <c r="K94" i="15"/>
  <c r="P79" i="15"/>
  <c r="Q79" i="15"/>
  <c r="O107" i="15"/>
  <c r="S99" i="15"/>
  <c r="L79" i="15"/>
  <c r="K100" i="15"/>
  <c r="M99" i="15"/>
  <c r="O99" i="15"/>
  <c r="Q49" i="15"/>
  <c r="N99" i="15"/>
  <c r="P99" i="15"/>
  <c r="N49" i="15"/>
  <c r="O111" i="15"/>
  <c r="M49" i="15"/>
  <c r="N29" i="15"/>
  <c r="M52" i="15"/>
  <c r="K49" i="15"/>
  <c r="N45" i="15"/>
  <c r="L45" i="15"/>
  <c r="P111" i="15"/>
  <c r="L49" i="15"/>
  <c r="K72" i="15"/>
  <c r="P69" i="15"/>
  <c r="Q69" i="15"/>
  <c r="M29" i="15"/>
  <c r="N30" i="15"/>
  <c r="P49" i="15"/>
  <c r="D316" i="15"/>
  <c r="S85" i="15"/>
  <c r="M45" i="15"/>
  <c r="N94" i="15"/>
  <c r="Q42" i="15"/>
  <c r="P21" i="14"/>
  <c r="K99" i="14"/>
  <c r="L24" i="14"/>
  <c r="O21" i="14"/>
  <c r="P104" i="14"/>
  <c r="S78" i="14"/>
  <c r="M56" i="14"/>
  <c r="K78" i="14"/>
  <c r="N24" i="14"/>
  <c r="O99" i="14"/>
  <c r="P99" i="14"/>
  <c r="O28" i="14"/>
  <c r="O61" i="14"/>
  <c r="K110" i="14"/>
  <c r="S24" i="14"/>
  <c r="M28" i="14"/>
  <c r="M114" i="14"/>
  <c r="L28" i="14"/>
  <c r="K43" i="14"/>
  <c r="P56" i="14"/>
  <c r="L78" i="14"/>
  <c r="P51" i="14"/>
  <c r="M24" i="14"/>
  <c r="M100" i="14"/>
  <c r="K97" i="14"/>
  <c r="N38" i="14"/>
  <c r="M59" i="14"/>
  <c r="K65" i="14"/>
  <c r="K38" i="14"/>
  <c r="Q36" i="14"/>
  <c r="O78" i="14"/>
  <c r="P35" i="14"/>
  <c r="Q99" i="14"/>
  <c r="K41" i="14"/>
  <c r="P41" i="14"/>
  <c r="O66" i="14"/>
  <c r="N104" i="14"/>
  <c r="L99" i="14"/>
  <c r="L20" i="14"/>
  <c r="S68" i="14"/>
  <c r="O102" i="14"/>
  <c r="L97" i="14"/>
  <c r="O53" i="14"/>
  <c r="O24" i="14"/>
  <c r="N102" i="14"/>
  <c r="L37" i="14"/>
  <c r="O43" i="14"/>
  <c r="L114" i="14"/>
  <c r="M107" i="14"/>
  <c r="N78" i="14"/>
  <c r="M78" i="14"/>
  <c r="S99" i="14"/>
  <c r="K69" i="14"/>
  <c r="P114" i="14"/>
  <c r="K34" i="14"/>
  <c r="O42" i="13"/>
  <c r="P41" i="13"/>
  <c r="S37" i="13"/>
  <c r="S38" i="13"/>
  <c r="P59" i="13"/>
  <c r="M89" i="13"/>
  <c r="S42" i="13"/>
  <c r="N41" i="13"/>
  <c r="L42" i="13"/>
  <c r="M55" i="13"/>
  <c r="K81" i="13"/>
  <c r="M42" i="13"/>
  <c r="P19" i="13"/>
  <c r="L55" i="13"/>
  <c r="S47" i="13"/>
  <c r="P42" i="13"/>
  <c r="Q55" i="13"/>
  <c r="O47" i="13"/>
  <c r="K42" i="13"/>
  <c r="K53" i="13"/>
  <c r="S55" i="13"/>
  <c r="Q42" i="13"/>
  <c r="P55" i="13"/>
  <c r="O41" i="13"/>
  <c r="Q27" i="13"/>
  <c r="N59" i="13"/>
  <c r="M93" i="13"/>
  <c r="S25" i="13"/>
  <c r="O45" i="13"/>
  <c r="K80" i="13"/>
  <c r="O59" i="13"/>
  <c r="N19" i="13"/>
  <c r="L19" i="13"/>
  <c r="P27" i="13"/>
  <c r="K35" i="13"/>
  <c r="K19" i="13"/>
  <c r="K47" i="13"/>
  <c r="M80" i="13"/>
  <c r="S27" i="13"/>
  <c r="M27" i="13"/>
  <c r="M19" i="13"/>
  <c r="S71" i="13"/>
  <c r="S19" i="13"/>
  <c r="S45" i="13"/>
  <c r="Q88" i="13"/>
  <c r="L81" i="13"/>
  <c r="N42" i="13"/>
  <c r="O27" i="13"/>
  <c r="N25" i="13"/>
  <c r="L37" i="13"/>
  <c r="K88" i="13"/>
  <c r="K27" i="13"/>
  <c r="N27" i="13"/>
  <c r="O88" i="13"/>
  <c r="Q19" i="13"/>
  <c r="Q59" i="13"/>
  <c r="K61" i="13"/>
  <c r="K37" i="13"/>
  <c r="M95" i="13"/>
  <c r="L91" i="19"/>
  <c r="K87" i="19"/>
  <c r="N107" i="19"/>
  <c r="S60" i="19"/>
  <c r="M107" i="19"/>
  <c r="O20" i="19"/>
  <c r="M73" i="19"/>
  <c r="K50" i="19"/>
  <c r="N60" i="19"/>
  <c r="M20" i="19"/>
  <c r="L60" i="19"/>
  <c r="L49" i="19"/>
  <c r="L20" i="19"/>
  <c r="K49" i="19"/>
  <c r="O94" i="19"/>
  <c r="K55" i="19"/>
  <c r="P72" i="19"/>
  <c r="P49" i="19"/>
  <c r="Q55" i="19"/>
  <c r="Q70" i="19"/>
  <c r="S20" i="19"/>
  <c r="M55" i="19"/>
  <c r="S91" i="19"/>
  <c r="O55" i="19"/>
  <c r="Q64" i="19"/>
  <c r="O49" i="19"/>
  <c r="P50" i="19"/>
  <c r="N55" i="19"/>
  <c r="Q24" i="19"/>
  <c r="L30" i="19"/>
  <c r="K94" i="19"/>
  <c r="P87" i="19"/>
  <c r="Q87" i="19"/>
  <c r="P73" i="19"/>
  <c r="Q73" i="19"/>
  <c r="N50" i="19"/>
  <c r="N25" i="19"/>
  <c r="S94" i="19"/>
  <c r="K64" i="19"/>
  <c r="K70" i="19"/>
  <c r="O46" i="19"/>
  <c r="N91" i="19"/>
  <c r="K107" i="19"/>
  <c r="S47" i="19"/>
  <c r="P107" i="19"/>
  <c r="Q99" i="19"/>
  <c r="S42" i="19"/>
  <c r="L68" i="19"/>
  <c r="K73" i="19"/>
  <c r="M91" i="19"/>
  <c r="O107" i="19"/>
  <c r="O73" i="19"/>
  <c r="P94" i="19"/>
  <c r="M30" i="19"/>
  <c r="P30" i="19"/>
  <c r="P36" i="19"/>
  <c r="L110" i="19"/>
  <c r="L82" i="19"/>
  <c r="M87" i="19"/>
  <c r="K30" i="19"/>
  <c r="O91" i="19"/>
  <c r="N30" i="19"/>
  <c r="M99" i="19"/>
  <c r="O38" i="19"/>
  <c r="N49" i="19"/>
  <c r="O70" i="19"/>
  <c r="M26" i="19"/>
  <c r="Q26" i="19"/>
  <c r="L83" i="19"/>
  <c r="N87" i="19"/>
  <c r="N64" i="19"/>
  <c r="Q36" i="19"/>
  <c r="L107" i="19"/>
  <c r="L87" i="19"/>
  <c r="K107" i="18"/>
  <c r="P109" i="18"/>
  <c r="S107" i="18"/>
  <c r="N68" i="18"/>
  <c r="K113" i="18"/>
  <c r="Q113" i="18"/>
  <c r="L115" i="18"/>
  <c r="O105" i="18"/>
  <c r="M109" i="18"/>
  <c r="O113" i="18"/>
  <c r="N40" i="18"/>
  <c r="L107" i="18"/>
  <c r="K115" i="18"/>
  <c r="N53" i="18"/>
  <c r="S68" i="18"/>
  <c r="L91" i="18"/>
  <c r="S58" i="18"/>
  <c r="P101" i="18"/>
  <c r="L56" i="18"/>
  <c r="O80" i="18"/>
  <c r="L98" i="18"/>
  <c r="K25" i="18"/>
  <c r="Q115" i="18"/>
  <c r="N80" i="18"/>
  <c r="Q68" i="18"/>
  <c r="K92" i="18"/>
  <c r="Q92" i="18"/>
  <c r="L72" i="18"/>
  <c r="M36" i="18"/>
  <c r="O74" i="18"/>
  <c r="P80" i="18"/>
  <c r="L68" i="18"/>
  <c r="N76" i="18"/>
  <c r="N33" i="18"/>
  <c r="M28" i="18"/>
  <c r="M90" i="18"/>
  <c r="P114" i="18"/>
  <c r="S80" i="18"/>
  <c r="O115" i="18"/>
  <c r="M114" i="18"/>
  <c r="N56" i="18"/>
  <c r="K23" i="18"/>
  <c r="L24" i="18"/>
  <c r="S17" i="18"/>
  <c r="P68" i="18"/>
  <c r="O56" i="18"/>
  <c r="S106" i="18"/>
  <c r="K28" i="18"/>
  <c r="L65" i="18"/>
  <c r="O63" i="18"/>
  <c r="M63" i="18"/>
  <c r="S115" i="18"/>
  <c r="O68" i="18"/>
  <c r="Q111" i="17"/>
  <c r="S24" i="17"/>
  <c r="Q16" i="17"/>
  <c r="Q17" i="17"/>
  <c r="M46" i="17"/>
  <c r="Q46" i="17"/>
  <c r="S51" i="17"/>
  <c r="K113" i="17"/>
  <c r="M24" i="17"/>
  <c r="P51" i="17"/>
  <c r="S98" i="17"/>
  <c r="P98" i="17"/>
  <c r="P65" i="17"/>
  <c r="K98" i="17"/>
  <c r="N77" i="17"/>
  <c r="Q72" i="17"/>
  <c r="S81" i="17"/>
  <c r="M22" i="17"/>
  <c r="M53" i="17"/>
  <c r="N26" i="17"/>
  <c r="M111" i="17"/>
  <c r="M106" i="17"/>
  <c r="Q56" i="17"/>
  <c r="M113" i="17"/>
  <c r="O51" i="17"/>
  <c r="O19" i="17"/>
  <c r="O111" i="17"/>
  <c r="L24" i="17"/>
  <c r="P72" i="17"/>
  <c r="N56" i="17"/>
  <c r="S22" i="17"/>
  <c r="O59" i="17"/>
  <c r="P115" i="17"/>
  <c r="P40" i="17"/>
  <c r="L113" i="17"/>
  <c r="P43" i="17"/>
  <c r="L111" i="17"/>
  <c r="Q113" i="17"/>
  <c r="N16" i="17"/>
  <c r="M64" i="17"/>
  <c r="P46" i="17"/>
  <c r="Q98" i="17"/>
  <c r="M51" i="17"/>
  <c r="M98" i="17"/>
  <c r="K111" i="17"/>
  <c r="N98" i="17"/>
  <c r="O113" i="17"/>
  <c r="Q24" i="17"/>
  <c r="K93" i="17"/>
  <c r="O24" i="17"/>
  <c r="L47" i="17"/>
  <c r="P80" i="17"/>
  <c r="N46" i="17"/>
  <c r="K51" i="17"/>
  <c r="N97" i="17"/>
  <c r="K43" i="17"/>
  <c r="S106" i="17"/>
  <c r="N55" i="17"/>
  <c r="L93" i="17"/>
  <c r="N18" i="17"/>
  <c r="P24" i="17"/>
  <c r="K65" i="17"/>
  <c r="K57" i="17"/>
  <c r="Q20" i="17"/>
  <c r="S26" i="17"/>
  <c r="Q43" i="17"/>
  <c r="L89" i="17"/>
  <c r="L51" i="17"/>
  <c r="M93" i="17"/>
  <c r="S111" i="17"/>
  <c r="O49" i="17"/>
  <c r="P93" i="17"/>
  <c r="O30" i="17"/>
  <c r="P27" i="17"/>
  <c r="M26" i="17"/>
  <c r="S115" i="17"/>
  <c r="P89" i="17"/>
  <c r="Q89" i="17"/>
  <c r="L65" i="16"/>
  <c r="S111" i="16"/>
  <c r="P111" i="16"/>
  <c r="S62" i="16"/>
  <c r="M111" i="16"/>
  <c r="O62" i="16"/>
  <c r="O54" i="16"/>
  <c r="K78" i="16"/>
  <c r="K81" i="16"/>
  <c r="O78" i="16"/>
  <c r="K54" i="16"/>
  <c r="S54" i="16"/>
  <c r="K52" i="16"/>
  <c r="L89" i="16"/>
  <c r="Q62" i="16"/>
  <c r="N62" i="16"/>
  <c r="P62" i="16"/>
  <c r="M81" i="16"/>
  <c r="Q54" i="16"/>
  <c r="N81" i="16"/>
  <c r="M26" i="16"/>
  <c r="Q105" i="16"/>
  <c r="S26" i="16"/>
  <c r="M65" i="16"/>
  <c r="N52" i="16"/>
  <c r="K111" i="16"/>
  <c r="S105" i="16"/>
  <c r="P26" i="16"/>
  <c r="Q65" i="16"/>
  <c r="L54" i="16"/>
  <c r="S52" i="16"/>
  <c r="O52" i="16"/>
  <c r="N34" i="16"/>
  <c r="K105" i="16"/>
  <c r="L40" i="16"/>
  <c r="N89" i="16"/>
  <c r="L105" i="16"/>
  <c r="K84" i="16"/>
  <c r="P23" i="16"/>
  <c r="N41" i="16"/>
  <c r="M89" i="16"/>
  <c r="L85" i="16"/>
  <c r="N105" i="16"/>
  <c r="P65" i="16"/>
  <c r="M52" i="16"/>
  <c r="O105" i="16"/>
  <c r="L52" i="16"/>
  <c r="L114" i="16"/>
  <c r="N65" i="16"/>
  <c r="O114" i="16"/>
  <c r="K21" i="16"/>
  <c r="S104" i="16"/>
  <c r="P52" i="16"/>
  <c r="S21" i="16"/>
  <c r="S89" i="16"/>
  <c r="Q21" i="16"/>
  <c r="P21" i="16"/>
  <c r="N21" i="16"/>
  <c r="K89" i="16"/>
  <c r="P104" i="16"/>
  <c r="L21" i="16"/>
  <c r="Q52" i="16"/>
  <c r="P48" i="16"/>
  <c r="O104" i="16"/>
  <c r="S82" i="16"/>
  <c r="M83" i="16"/>
  <c r="O34" i="16"/>
  <c r="Q48" i="16"/>
  <c r="N104" i="16"/>
  <c r="M115" i="16"/>
  <c r="N63" i="16"/>
  <c r="L83" i="16"/>
  <c r="Q89" i="16"/>
  <c r="K62" i="16"/>
  <c r="N85" i="16"/>
  <c r="O21" i="16"/>
  <c r="K65" i="16"/>
  <c r="N92" i="16"/>
  <c r="O18" i="16"/>
  <c r="P92" i="16"/>
  <c r="Q34" i="16"/>
  <c r="K22" i="16"/>
  <c r="K16" i="16"/>
  <c r="L93" i="15"/>
  <c r="M73" i="15"/>
  <c r="O98" i="15"/>
  <c r="Q93" i="15"/>
  <c r="L80" i="15"/>
  <c r="K104" i="15"/>
  <c r="N48" i="15"/>
  <c r="L21" i="15"/>
  <c r="L112" i="15"/>
  <c r="N67" i="15"/>
  <c r="N41" i="15"/>
  <c r="K61" i="15"/>
  <c r="P107" i="15"/>
  <c r="N98" i="15"/>
  <c r="P37" i="15"/>
  <c r="L73" i="15"/>
  <c r="L104" i="15"/>
  <c r="K75" i="15"/>
  <c r="O59" i="15"/>
  <c r="M98" i="15"/>
  <c r="M70" i="15"/>
  <c r="P112" i="15"/>
  <c r="S75" i="15"/>
  <c r="L75" i="15"/>
  <c r="Q112" i="15"/>
  <c r="M75" i="15"/>
  <c r="O73" i="15"/>
  <c r="O112" i="15"/>
  <c r="K67" i="15"/>
  <c r="N75" i="15"/>
  <c r="K73" i="15"/>
  <c r="N92" i="15"/>
  <c r="P67" i="15"/>
  <c r="N89" i="15"/>
  <c r="N59" i="15"/>
  <c r="L18" i="15"/>
  <c r="P36" i="15"/>
  <c r="M93" i="15"/>
  <c r="Q104" i="15"/>
  <c r="Q46" i="15"/>
  <c r="M18" i="15"/>
  <c r="N36" i="15"/>
  <c r="N18" i="15"/>
  <c r="M36" i="15"/>
  <c r="Q73" i="15"/>
  <c r="M37" i="15"/>
  <c r="N112" i="15"/>
  <c r="Q59" i="15"/>
  <c r="P73" i="15"/>
  <c r="P93" i="15"/>
  <c r="M67" i="15"/>
  <c r="K98" i="15"/>
  <c r="Q98" i="15"/>
  <c r="O104" i="15"/>
  <c r="K18" i="15"/>
  <c r="O18" i="15"/>
  <c r="S98" i="15"/>
  <c r="P18" i="15"/>
  <c r="Q67" i="15"/>
  <c r="M112" i="15"/>
  <c r="N53" i="15"/>
  <c r="L46" i="15"/>
  <c r="N60" i="15"/>
  <c r="P98" i="15"/>
  <c r="P62" i="15"/>
  <c r="P32" i="15"/>
  <c r="Q55" i="15"/>
  <c r="Q85" i="15"/>
  <c r="Q18" i="15"/>
  <c r="S67" i="15"/>
  <c r="N104" i="15"/>
  <c r="Q29" i="15"/>
  <c r="N62" i="15"/>
  <c r="O52" i="15"/>
  <c r="P55" i="15"/>
  <c r="S93" i="15"/>
  <c r="S95" i="15"/>
  <c r="K93" i="15"/>
  <c r="L36" i="15"/>
  <c r="S112" i="15"/>
  <c r="O79" i="15"/>
  <c r="K107" i="15"/>
  <c r="O55" i="15"/>
  <c r="P92" i="15"/>
  <c r="O32" i="15"/>
  <c r="L54" i="15"/>
  <c r="M55" i="15"/>
  <c r="L92" i="15"/>
  <c r="K52" i="15"/>
  <c r="M64" i="14"/>
  <c r="M32" i="14"/>
  <c r="S106" i="14"/>
  <c r="N56" i="14"/>
  <c r="O41" i="14"/>
  <c r="S96" i="14"/>
  <c r="L41" i="14"/>
  <c r="K56" i="14"/>
  <c r="L49" i="14"/>
  <c r="N21" i="14"/>
  <c r="M66" i="14"/>
  <c r="Q67" i="14"/>
  <c r="N35" i="14"/>
  <c r="M35" i="14"/>
  <c r="L106" i="14"/>
  <c r="L90" i="14"/>
  <c r="K90" i="14"/>
  <c r="N106" i="14"/>
  <c r="O89" i="14"/>
  <c r="M27" i="14"/>
  <c r="Q17" i="14"/>
  <c r="Q43" i="14"/>
  <c r="K106" i="14"/>
  <c r="P24" i="14"/>
  <c r="S35" i="14"/>
  <c r="M106" i="14"/>
  <c r="L96" i="14"/>
  <c r="K27" i="14"/>
  <c r="O62" i="14"/>
  <c r="P90" i="14"/>
  <c r="N96" i="14"/>
  <c r="L66" i="14"/>
  <c r="S90" i="14"/>
  <c r="M34" i="14"/>
  <c r="S20" i="14"/>
  <c r="P70" i="14"/>
  <c r="L35" i="14"/>
  <c r="L31" i="14"/>
  <c r="N90" i="14"/>
  <c r="N43" i="14"/>
  <c r="K21" i="14"/>
  <c r="S59" i="14"/>
  <c r="K96" i="14"/>
  <c r="Q53" i="14"/>
  <c r="L21" i="14"/>
  <c r="Q24" i="14"/>
  <c r="Q68" i="14"/>
  <c r="L43" i="14"/>
  <c r="N27" i="14"/>
  <c r="Q56" i="14"/>
  <c r="P106" i="14"/>
  <c r="P59" i="14"/>
  <c r="Q90" i="14"/>
  <c r="M103" i="14"/>
  <c r="M21" i="14"/>
  <c r="K20" i="14"/>
  <c r="Q35" i="14"/>
  <c r="P73" i="14"/>
  <c r="Q62" i="14"/>
  <c r="K17" i="14"/>
  <c r="O96" i="14"/>
  <c r="M90" i="14"/>
  <c r="N32" i="14"/>
  <c r="N20" i="14"/>
  <c r="N70" i="14"/>
  <c r="M115" i="14"/>
  <c r="P20" i="14"/>
  <c r="L27" i="14"/>
  <c r="L68" i="14"/>
  <c r="S66" i="14"/>
  <c r="Q102" i="14"/>
  <c r="O27" i="14"/>
  <c r="K35" i="14"/>
  <c r="Q17" i="13"/>
  <c r="M25" i="13"/>
  <c r="L49" i="13"/>
  <c r="L88" i="13"/>
  <c r="P89" i="13"/>
  <c r="P49" i="13"/>
  <c r="S49" i="13"/>
  <c r="P17" i="13"/>
  <c r="S41" i="13"/>
  <c r="L45" i="13"/>
  <c r="O31" i="13"/>
  <c r="Q89" i="13"/>
  <c r="L25" i="13"/>
  <c r="N45" i="13"/>
  <c r="O37" i="13"/>
  <c r="M41" i="13"/>
  <c r="S74" i="13"/>
  <c r="O44" i="13"/>
  <c r="Q37" i="13"/>
  <c r="P84" i="13"/>
  <c r="N38" i="13"/>
  <c r="N37" i="13"/>
  <c r="L89" i="13"/>
  <c r="K20" i="13"/>
  <c r="N89" i="13"/>
  <c r="N81" i="13"/>
  <c r="L67" i="13"/>
  <c r="P67" i="13"/>
  <c r="O81" i="13"/>
  <c r="M67" i="13"/>
  <c r="P81" i="13"/>
  <c r="P82" i="13"/>
  <c r="N49" i="13"/>
  <c r="S17" i="13"/>
  <c r="O67" i="13"/>
  <c r="M17" i="13"/>
  <c r="S34" i="13"/>
  <c r="L57" i="13"/>
  <c r="M59" i="13"/>
  <c r="Q67" i="13"/>
  <c r="S88" i="13"/>
  <c r="M57" i="13"/>
  <c r="L17" i="13"/>
  <c r="K41" i="13"/>
  <c r="N46" i="13"/>
  <c r="Q38" i="13"/>
  <c r="L61" i="13"/>
  <c r="N88" i="13"/>
  <c r="S67" i="13"/>
  <c r="N67" i="13"/>
  <c r="K57" i="13"/>
  <c r="L101" i="13"/>
  <c r="O17" i="13"/>
  <c r="M46" i="13"/>
  <c r="L85" i="13"/>
  <c r="M88" i="13"/>
  <c r="M28" i="19"/>
  <c r="L43" i="19"/>
  <c r="K37" i="19"/>
  <c r="Q37" i="19"/>
  <c r="K16" i="19"/>
  <c r="O36" i="19"/>
  <c r="M64" i="19"/>
  <c r="N106" i="19"/>
  <c r="Q84" i="19"/>
  <c r="P44" i="19"/>
  <c r="K83" i="19"/>
  <c r="M94" i="19"/>
  <c r="P101" i="19"/>
  <c r="P37" i="19"/>
  <c r="L37" i="19"/>
  <c r="O37" i="19"/>
  <c r="M57" i="19"/>
  <c r="P99" i="19"/>
  <c r="O16" i="19"/>
  <c r="Q38" i="19"/>
  <c r="S70" i="19"/>
  <c r="O40" i="19"/>
  <c r="K106" i="19"/>
  <c r="Q102" i="19"/>
  <c r="N99" i="19"/>
  <c r="N34" i="19"/>
  <c r="P91" i="19"/>
  <c r="N95" i="19"/>
  <c r="O101" i="19"/>
  <c r="Q101" i="19"/>
  <c r="P106" i="19"/>
  <c r="Q106" i="19"/>
  <c r="Q16" i="19"/>
  <c r="S16" i="19"/>
  <c r="L106" i="19"/>
  <c r="L102" i="19"/>
  <c r="L95" i="19"/>
  <c r="P20" i="19"/>
  <c r="M32" i="19"/>
  <c r="M101" i="19"/>
  <c r="K28" i="19"/>
  <c r="N28" i="19"/>
  <c r="S46" i="19"/>
  <c r="M46" i="19"/>
  <c r="K95" i="19"/>
  <c r="L16" i="19"/>
  <c r="L34" i="19"/>
  <c r="P16" i="19"/>
  <c r="L64" i="19"/>
  <c r="M16" i="19"/>
  <c r="M61" i="19"/>
  <c r="N35" i="19"/>
  <c r="P70" i="19"/>
  <c r="N39" i="19"/>
  <c r="Q43" i="19"/>
  <c r="N20" i="19"/>
  <c r="O28" i="19"/>
  <c r="O18" i="19"/>
  <c r="M38" i="19"/>
  <c r="P104" i="19"/>
  <c r="Q89" i="19"/>
  <c r="O78" i="19"/>
  <c r="L79" i="18"/>
  <c r="Q106" i="18"/>
  <c r="O34" i="18"/>
  <c r="M106" i="18"/>
  <c r="N106" i="18"/>
  <c r="O106" i="18"/>
  <c r="K27" i="18"/>
  <c r="L30" i="18"/>
  <c r="O53" i="18"/>
  <c r="S91" i="18"/>
  <c r="Q30" i="18"/>
  <c r="N27" i="18"/>
  <c r="L54" i="18"/>
  <c r="M72" i="18"/>
  <c r="N34" i="18"/>
  <c r="Q97" i="18"/>
  <c r="L53" i="18"/>
  <c r="K34" i="18"/>
  <c r="P71" i="18"/>
  <c r="K71" i="18"/>
  <c r="K20" i="18"/>
  <c r="O54" i="18"/>
  <c r="Q54" i="18"/>
  <c r="O30" i="18"/>
  <c r="P34" i="18"/>
  <c r="N54" i="18"/>
  <c r="P46" i="18"/>
  <c r="N30" i="18"/>
  <c r="M91" i="18"/>
  <c r="O79" i="18"/>
  <c r="P54" i="18"/>
  <c r="K46" i="18"/>
  <c r="P30" i="18"/>
  <c r="N97" i="18"/>
  <c r="N79" i="18"/>
  <c r="K55" i="18"/>
  <c r="L34" i="18"/>
  <c r="K53" i="18"/>
  <c r="N71" i="18"/>
  <c r="S20" i="18"/>
  <c r="M53" i="18"/>
  <c r="L97" i="18"/>
  <c r="L106" i="18"/>
  <c r="Q71" i="18"/>
  <c r="L58" i="18"/>
  <c r="M34" i="18"/>
  <c r="Q36" i="18"/>
  <c r="M75" i="18"/>
  <c r="S71" i="18"/>
  <c r="M71" i="18"/>
  <c r="N112" i="18"/>
  <c r="P56" i="18"/>
  <c r="P98" i="18"/>
  <c r="O72" i="18"/>
  <c r="S76" i="18"/>
  <c r="K106" i="18"/>
  <c r="N75" i="18"/>
  <c r="S30" i="18"/>
  <c r="S27" i="18"/>
  <c r="Q28" i="18"/>
  <c r="Q20" i="18"/>
  <c r="S32" i="18"/>
  <c r="K97" i="18"/>
  <c r="Q34" i="18"/>
  <c r="M66" i="18"/>
  <c r="K36" i="18"/>
  <c r="S53" i="18"/>
  <c r="M56" i="18"/>
  <c r="Q72" i="18"/>
  <c r="K91" i="18"/>
  <c r="K76" i="18"/>
  <c r="Q56" i="18"/>
  <c r="O76" i="18"/>
  <c r="O97" i="18"/>
  <c r="P20" i="18"/>
  <c r="P76" i="18"/>
  <c r="S113" i="18"/>
  <c r="K44" i="18"/>
  <c r="L71" i="18"/>
  <c r="M112" i="18"/>
  <c r="P107" i="18"/>
  <c r="M20" i="18"/>
  <c r="M24" i="18"/>
  <c r="L40" i="18"/>
  <c r="S34" i="18"/>
  <c r="P91" i="18"/>
  <c r="P31" i="18"/>
  <c r="M30" i="18"/>
  <c r="M45" i="18"/>
  <c r="Q50" i="18"/>
  <c r="L50" i="18"/>
  <c r="S45" i="18"/>
  <c r="M55" i="18"/>
  <c r="K31" i="18"/>
  <c r="N101" i="17"/>
  <c r="M101" i="17"/>
  <c r="L91" i="17"/>
  <c r="P91" i="17"/>
  <c r="M78" i="17"/>
  <c r="K44" i="17"/>
  <c r="K97" i="17"/>
  <c r="P97" i="17"/>
  <c r="N45" i="17"/>
  <c r="K62" i="17"/>
  <c r="K55" i="17"/>
  <c r="M45" i="17"/>
  <c r="M55" i="17"/>
  <c r="K92" i="17"/>
  <c r="S49" i="17"/>
  <c r="N91" i="17"/>
  <c r="K78" i="17"/>
  <c r="P45" i="17"/>
  <c r="N36" i="17"/>
  <c r="O78" i="17"/>
  <c r="O55" i="17"/>
  <c r="S114" i="17"/>
  <c r="M114" i="17"/>
  <c r="L46" i="17"/>
  <c r="Q50" i="17"/>
  <c r="Q55" i="17"/>
  <c r="N114" i="17"/>
  <c r="S31" i="17"/>
  <c r="L55" i="17"/>
  <c r="O40" i="17"/>
  <c r="N53" i="17"/>
  <c r="O46" i="17"/>
  <c r="S78" i="17"/>
  <c r="Q115" i="17"/>
  <c r="Q101" i="17"/>
  <c r="K45" i="17"/>
  <c r="K23" i="17"/>
  <c r="O45" i="17"/>
  <c r="Q64" i="17"/>
  <c r="L26" i="16"/>
  <c r="S31" i="16"/>
  <c r="K42" i="16"/>
  <c r="K26" i="16"/>
  <c r="S42" i="16"/>
  <c r="M29" i="16"/>
  <c r="L42" i="16"/>
  <c r="L84" i="16"/>
  <c r="N30" i="16"/>
  <c r="Q36" i="16"/>
  <c r="M84" i="16"/>
  <c r="N26" i="16"/>
  <c r="M24" i="16"/>
  <c r="S66" i="16"/>
  <c r="P84" i="16"/>
  <c r="O26" i="16"/>
  <c r="S55" i="16"/>
  <c r="P61" i="16"/>
  <c r="K66" i="16"/>
  <c r="M16" i="16"/>
  <c r="L88" i="16"/>
  <c r="K55" i="16"/>
  <c r="N42" i="16"/>
  <c r="L66" i="16"/>
  <c r="Q96" i="16"/>
  <c r="S16" i="16"/>
  <c r="L24" i="16"/>
  <c r="Q55" i="16"/>
  <c r="M66" i="16"/>
  <c r="M42" i="16"/>
  <c r="L53" i="16"/>
  <c r="S96" i="16"/>
  <c r="P34" i="16"/>
  <c r="O24" i="16"/>
  <c r="Q66" i="16"/>
  <c r="P36" i="16"/>
  <c r="N53" i="16"/>
  <c r="P24" i="16"/>
  <c r="S53" i="16"/>
  <c r="N66" i="16"/>
  <c r="K96" i="16"/>
  <c r="O36" i="16"/>
  <c r="M53" i="16"/>
  <c r="S88" i="16"/>
  <c r="O66" i="16"/>
  <c r="L96" i="16"/>
  <c r="Q63" i="16"/>
  <c r="S45" i="16"/>
  <c r="Q98" i="16"/>
  <c r="M88" i="16"/>
  <c r="P66" i="16"/>
  <c r="K24" i="16"/>
  <c r="P53" i="16"/>
  <c r="M55" i="16"/>
  <c r="K35" i="16"/>
  <c r="M98" i="16"/>
  <c r="N55" i="16"/>
  <c r="K29" i="16"/>
  <c r="K36" i="16"/>
  <c r="M96" i="16"/>
  <c r="N96" i="16"/>
  <c r="P35" i="16"/>
  <c r="O96" i="16"/>
  <c r="L68" i="16"/>
  <c r="L63" i="16"/>
  <c r="O53" i="16"/>
  <c r="N54" i="16"/>
  <c r="Q53" i="16"/>
  <c r="Q104" i="16"/>
  <c r="O55" i="16"/>
  <c r="P96" i="16"/>
  <c r="S36" i="16"/>
  <c r="P42" i="16"/>
  <c r="P55" i="16"/>
  <c r="N24" i="16"/>
  <c r="P88" i="16"/>
  <c r="Q24" i="16"/>
  <c r="N36" i="16"/>
  <c r="S64" i="16"/>
  <c r="Q59" i="16"/>
  <c r="N88" i="16"/>
  <c r="O38" i="16"/>
  <c r="S98" i="16"/>
  <c r="N78" i="16"/>
  <c r="N38" i="16"/>
  <c r="L39" i="16"/>
  <c r="N64" i="16"/>
  <c r="S59" i="16"/>
  <c r="L22" i="16"/>
  <c r="P71" i="15"/>
  <c r="M54" i="15"/>
  <c r="P106" i="15"/>
  <c r="S38" i="15"/>
  <c r="K106" i="15"/>
  <c r="L19" i="15"/>
  <c r="K101" i="15"/>
  <c r="O26" i="15"/>
  <c r="K33" i="15"/>
  <c r="S106" i="15"/>
  <c r="L101" i="15"/>
  <c r="Q33" i="15"/>
  <c r="K19" i="15"/>
  <c r="P38" i="15"/>
  <c r="L23" i="15"/>
  <c r="Q19" i="15"/>
  <c r="Q105" i="15"/>
  <c r="Q106" i="15"/>
  <c r="L26" i="15"/>
  <c r="S44" i="15"/>
  <c r="N23" i="15"/>
  <c r="L31" i="15"/>
  <c r="L38" i="15"/>
  <c r="N110" i="15"/>
  <c r="Q23" i="15"/>
  <c r="S101" i="15"/>
  <c r="N105" i="15"/>
  <c r="P85" i="15"/>
  <c r="P77" i="15"/>
  <c r="K90" i="15"/>
  <c r="K23" i="15"/>
  <c r="L39" i="15"/>
  <c r="N90" i="15"/>
  <c r="N38" i="15"/>
  <c r="L105" i="15"/>
  <c r="S56" i="15"/>
  <c r="P50" i="15"/>
  <c r="M90" i="15"/>
  <c r="N26" i="15"/>
  <c r="O90" i="15"/>
  <c r="Q26" i="15"/>
  <c r="K26" i="15"/>
  <c r="N22" i="15"/>
  <c r="N83" i="15"/>
  <c r="O83" i="15"/>
  <c r="L50" i="15"/>
  <c r="P78" i="15"/>
  <c r="O19" i="15"/>
  <c r="P83" i="15"/>
  <c r="Q78" i="15"/>
  <c r="P90" i="15"/>
  <c r="Q16" i="15"/>
  <c r="S78" i="15"/>
  <c r="M106" i="15"/>
  <c r="N101" i="15"/>
  <c r="Q74" i="15"/>
  <c r="M83" i="15"/>
  <c r="K78" i="15"/>
  <c r="Q22" i="15"/>
  <c r="L85" i="15"/>
  <c r="S74" i="15"/>
  <c r="L42" i="15"/>
  <c r="O23" i="15"/>
  <c r="S23" i="15"/>
  <c r="N54" i="15"/>
  <c r="L78" i="15"/>
  <c r="Q21" i="15"/>
  <c r="M76" i="15"/>
  <c r="K83" i="15"/>
  <c r="N42" i="15"/>
  <c r="O84" i="15"/>
  <c r="N39" i="15"/>
  <c r="L90" i="15"/>
  <c r="P22" i="15"/>
  <c r="K84" i="15"/>
  <c r="O22" i="15"/>
  <c r="P54" i="15"/>
  <c r="M78" i="15"/>
  <c r="N21" i="15"/>
  <c r="Q54" i="15"/>
  <c r="N78" i="15"/>
  <c r="M17" i="15"/>
  <c r="L22" i="15"/>
  <c r="N19" i="15"/>
  <c r="K109" i="15"/>
  <c r="O85" i="15"/>
  <c r="L33" i="15"/>
  <c r="S54" i="15"/>
  <c r="Q17" i="15"/>
  <c r="O91" i="15"/>
  <c r="P64" i="15"/>
  <c r="O33" i="15"/>
  <c r="Q37" i="15"/>
  <c r="S41" i="15"/>
  <c r="O37" i="15"/>
  <c r="P33" i="15"/>
  <c r="M60" i="15"/>
  <c r="K17" i="15"/>
  <c r="S26" i="15"/>
  <c r="N96" i="15"/>
  <c r="S55" i="15"/>
  <c r="P19" i="14"/>
  <c r="O72" i="14"/>
  <c r="Q41" i="14"/>
  <c r="M22" i="14"/>
  <c r="Q72" i="14"/>
  <c r="L95" i="14"/>
  <c r="P98" i="14"/>
  <c r="O19" i="14"/>
  <c r="S58" i="14"/>
  <c r="P110" i="14"/>
  <c r="K75" i="14"/>
  <c r="L46" i="14"/>
  <c r="Q97" i="14"/>
  <c r="Q98" i="14"/>
  <c r="L109" i="14"/>
  <c r="P22" i="14"/>
  <c r="L115" i="14"/>
  <c r="S109" i="14"/>
  <c r="M89" i="14"/>
  <c r="P69" i="14"/>
  <c r="O98" i="14"/>
  <c r="P57" i="14"/>
  <c r="K76" i="14"/>
  <c r="K98" i="14"/>
  <c r="N22" i="14"/>
  <c r="L75" i="14"/>
  <c r="K115" i="14"/>
  <c r="N98" i="14"/>
  <c r="P95" i="14"/>
  <c r="K112" i="14"/>
  <c r="K46" i="14"/>
  <c r="M71" i="14"/>
  <c r="K109" i="14"/>
  <c r="L19" i="14"/>
  <c r="K18" i="14"/>
  <c r="Q22" i="14"/>
  <c r="Q32" i="14"/>
  <c r="K26" i="14"/>
  <c r="M41" i="14"/>
  <c r="O95" i="14"/>
  <c r="Q61" i="14"/>
  <c r="Q19" i="14"/>
  <c r="P71" i="14"/>
  <c r="O32" i="14"/>
  <c r="S114" i="14"/>
  <c r="M98" i="14"/>
  <c r="O65" i="14"/>
  <c r="S98" i="14"/>
  <c r="N113" i="14"/>
  <c r="S29" i="14"/>
  <c r="N61" i="14"/>
  <c r="P113" i="14"/>
  <c r="Q89" i="14"/>
  <c r="S38" i="14"/>
  <c r="N41" i="14"/>
  <c r="K89" i="14"/>
  <c r="O113" i="14"/>
  <c r="K59" i="14"/>
  <c r="N72" i="14"/>
  <c r="M69" i="14"/>
  <c r="S100" i="14"/>
  <c r="O92" i="14"/>
  <c r="K95" i="14"/>
  <c r="Q70" i="14"/>
  <c r="O109" i="14"/>
  <c r="P72" i="14"/>
  <c r="Q66" i="14"/>
  <c r="N115" i="14"/>
  <c r="S57" i="14"/>
  <c r="M97" i="14"/>
  <c r="Q115" i="14"/>
  <c r="K64" i="14"/>
  <c r="Q69" i="14"/>
  <c r="Q95" i="14"/>
  <c r="N65" i="14"/>
  <c r="Q106" i="14"/>
  <c r="Q75" i="14"/>
  <c r="Q68" i="13"/>
  <c r="Q60" i="13"/>
  <c r="O74" i="13"/>
  <c r="N82" i="13"/>
  <c r="O68" i="13"/>
  <c r="Q84" i="13"/>
  <c r="K99" i="13"/>
  <c r="Q82" i="13"/>
  <c r="M30" i="13"/>
  <c r="K24" i="13"/>
  <c r="N20" i="13"/>
  <c r="Q31" i="13"/>
  <c r="S24" i="13"/>
  <c r="L82" i="13"/>
  <c r="L99" i="13"/>
  <c r="M82" i="13"/>
  <c r="K82" i="13"/>
  <c r="N68" i="13"/>
  <c r="N74" i="13"/>
  <c r="Q23" i="13"/>
  <c r="M61" i="13"/>
  <c r="O82" i="13"/>
  <c r="M68" i="13"/>
  <c r="K33" i="13"/>
  <c r="L23" i="13"/>
  <c r="O23" i="13"/>
  <c r="L68" i="13"/>
  <c r="M21" i="13"/>
  <c r="S23" i="13"/>
  <c r="L74" i="13"/>
  <c r="P23" i="13"/>
  <c r="M84" i="13"/>
  <c r="Q20" i="13"/>
  <c r="Q74" i="13"/>
  <c r="P74" i="13"/>
  <c r="L54" i="13"/>
  <c r="M20" i="13"/>
  <c r="N30" i="13"/>
  <c r="P99" i="13"/>
  <c r="L24" i="13"/>
  <c r="L30" i="13"/>
  <c r="P33" i="13"/>
  <c r="P54" i="13"/>
  <c r="S35" i="13"/>
  <c r="P30" i="13"/>
  <c r="N94" i="13"/>
  <c r="O99" i="13"/>
  <c r="M99" i="13"/>
  <c r="K68" i="13"/>
  <c r="P24" i="13"/>
  <c r="Q64" i="13"/>
  <c r="M47" i="13"/>
  <c r="Q99" i="13"/>
  <c r="M94" i="13"/>
  <c r="M33" i="13"/>
  <c r="N71" i="13"/>
  <c r="P70" i="13"/>
  <c r="K94" i="13"/>
  <c r="N54" i="13"/>
  <c r="Q29" i="13"/>
  <c r="O64" i="13"/>
  <c r="M38" i="13"/>
  <c r="O60" i="13"/>
  <c r="S99" i="13"/>
  <c r="S30" i="13"/>
  <c r="O30" i="13"/>
  <c r="L60" i="13"/>
  <c r="Q80" i="13"/>
  <c r="L41" i="13"/>
  <c r="Q45" i="13"/>
  <c r="K29" i="13"/>
  <c r="P29" i="13"/>
  <c r="S60" i="13"/>
  <c r="L80" i="13"/>
  <c r="M74" i="13"/>
  <c r="O20" i="13"/>
  <c r="Q25" i="13"/>
  <c r="L38" i="13"/>
  <c r="N60" i="13"/>
  <c r="O80" i="13"/>
  <c r="K74" i="13"/>
  <c r="S21" i="13"/>
  <c r="K60" i="13"/>
  <c r="S68" i="13"/>
  <c r="M54" i="13"/>
  <c r="O29" i="13"/>
  <c r="N64" i="13"/>
  <c r="P25" i="13"/>
  <c r="P80" i="13"/>
  <c r="O40" i="13"/>
  <c r="L47" i="13"/>
  <c r="L31" i="13"/>
  <c r="M112" i="13"/>
  <c r="K40" i="13"/>
  <c r="N112" i="13"/>
  <c r="Q47" i="13"/>
  <c r="P31" i="13"/>
  <c r="K70" i="13"/>
  <c r="P47" i="13"/>
  <c r="P40" i="13"/>
  <c r="S39" i="13"/>
  <c r="N57" i="13"/>
  <c r="S26" i="13"/>
  <c r="S33" i="13"/>
  <c r="S59" i="13"/>
  <c r="M31" i="13"/>
  <c r="M40" i="13"/>
  <c r="Q101" i="13"/>
  <c r="N31" i="13"/>
  <c r="N63" i="13"/>
  <c r="P32" i="13"/>
  <c r="Q63" i="13"/>
  <c r="P57" i="13"/>
  <c r="M26" i="13"/>
  <c r="K30" i="13"/>
  <c r="K54" i="13"/>
  <c r="L59" i="13"/>
  <c r="L21" i="13"/>
  <c r="O72" i="13"/>
  <c r="K31" i="13"/>
  <c r="Q70" i="13"/>
  <c r="P101" i="13"/>
  <c r="L20" i="13"/>
  <c r="O21" i="13"/>
  <c r="S57" i="13"/>
  <c r="Q26" i="13"/>
  <c r="P72" i="13"/>
  <c r="O33" i="13"/>
  <c r="O84" i="13"/>
  <c r="K84" i="13"/>
  <c r="Q40" i="13"/>
  <c r="L40" i="13"/>
  <c r="L33" i="13"/>
  <c r="N32" i="13"/>
  <c r="N70" i="13"/>
  <c r="N47" i="13"/>
  <c r="S50" i="13"/>
  <c r="M32" i="13"/>
  <c r="K39" i="13"/>
  <c r="O115" i="13"/>
  <c r="O39" i="13"/>
  <c r="N39" i="13"/>
  <c r="N33" i="13"/>
  <c r="M70" i="13"/>
  <c r="Q21" i="13"/>
  <c r="N115" i="13"/>
  <c r="S56" i="13"/>
  <c r="Q56" i="13"/>
  <c r="N40" i="13"/>
  <c r="P39" i="13"/>
  <c r="S31" i="13"/>
  <c r="K56" i="13"/>
  <c r="O43" i="13"/>
  <c r="L32" i="13"/>
  <c r="Q50" i="13"/>
  <c r="K115" i="13"/>
  <c r="M23" i="13"/>
  <c r="S40" i="13"/>
  <c r="P21" i="13"/>
  <c r="L93" i="13"/>
  <c r="Q33" i="13"/>
  <c r="K59" i="13"/>
  <c r="N21" i="13"/>
  <c r="O54" i="13"/>
  <c r="L56" i="13"/>
  <c r="N43" i="13"/>
  <c r="M71" i="13"/>
  <c r="P38" i="13"/>
  <c r="P61" i="13"/>
  <c r="L84" i="13"/>
  <c r="N80" i="13"/>
  <c r="P112" i="13"/>
  <c r="P115" i="13"/>
  <c r="S32" i="13"/>
  <c r="O70" i="13"/>
  <c r="L39" i="13"/>
  <c r="O32" i="13"/>
  <c r="P56" i="13"/>
  <c r="K38" i="13"/>
  <c r="O61" i="13"/>
  <c r="S84" i="13"/>
  <c r="O112" i="13"/>
  <c r="Q100" i="14"/>
  <c r="S84" i="14"/>
  <c r="O71" i="14"/>
  <c r="M18" i="14"/>
  <c r="O110" i="14"/>
  <c r="Q110" i="14"/>
  <c r="O49" i="14"/>
  <c r="M36" i="14"/>
  <c r="P100" i="14"/>
  <c r="S18" i="14"/>
  <c r="L39" i="14"/>
  <c r="P108" i="14"/>
  <c r="Q26" i="14"/>
  <c r="N108" i="14"/>
  <c r="S82" i="14"/>
  <c r="P82" i="14"/>
  <c r="N100" i="14"/>
  <c r="O82" i="14"/>
  <c r="Q42" i="14"/>
  <c r="P23" i="14"/>
  <c r="N26" i="14"/>
  <c r="N83" i="14"/>
  <c r="M84" i="14"/>
  <c r="N109" i="14"/>
  <c r="L58" i="14"/>
  <c r="K62" i="14"/>
  <c r="M108" i="14"/>
  <c r="N110" i="14"/>
  <c r="M23" i="14"/>
  <c r="K84" i="14"/>
  <c r="P26" i="14"/>
  <c r="N49" i="14"/>
  <c r="P84" i="14"/>
  <c r="L36" i="14"/>
  <c r="L108" i="14"/>
  <c r="S97" i="14"/>
  <c r="L110" i="14"/>
  <c r="N55" i="14"/>
  <c r="S113" i="14"/>
  <c r="S31" i="14"/>
  <c r="K114" i="14"/>
  <c r="K71" i="14"/>
  <c r="L88" i="14"/>
  <c r="M65" i="14"/>
  <c r="N57" i="14"/>
  <c r="O58" i="14"/>
  <c r="M19" i="14"/>
  <c r="K58" i="14"/>
  <c r="K49" i="14"/>
  <c r="O18" i="14"/>
  <c r="K113" i="14"/>
  <c r="L26" i="14"/>
  <c r="P91" i="14"/>
  <c r="M83" i="14"/>
  <c r="Q23" i="14"/>
  <c r="S36" i="14"/>
  <c r="M58" i="14"/>
  <c r="L23" i="14"/>
  <c r="S64" i="14"/>
  <c r="O36" i="14"/>
  <c r="O108" i="14"/>
  <c r="M49" i="14"/>
  <c r="M26" i="14"/>
  <c r="L84" i="14"/>
  <c r="K82" i="14"/>
  <c r="O84" i="14"/>
  <c r="N36" i="14"/>
  <c r="O59" i="14"/>
  <c r="L22" i="14"/>
  <c r="P67" i="14"/>
  <c r="P97" i="14"/>
  <c r="S110" i="14"/>
  <c r="N97" i="14"/>
  <c r="O42" i="14"/>
  <c r="M42" i="14"/>
  <c r="L64" i="14"/>
  <c r="Q49" i="14"/>
  <c r="Q58" i="14"/>
  <c r="M55" i="14"/>
  <c r="L100" i="14"/>
  <c r="N84" i="14"/>
  <c r="S23" i="14"/>
  <c r="P83" i="14"/>
  <c r="P64" i="14"/>
  <c r="M73" i="14"/>
  <c r="S65" i="14"/>
  <c r="N59" i="14"/>
  <c r="L17" i="14"/>
  <c r="Q28" i="14"/>
  <c r="M57" i="14"/>
  <c r="L38" i="14"/>
  <c r="K36" i="14"/>
  <c r="K28" i="14"/>
  <c r="P109" i="14"/>
  <c r="O114" i="14"/>
  <c r="P62" i="14"/>
  <c r="L55" i="14"/>
  <c r="M82" i="14"/>
  <c r="P36" i="14"/>
  <c r="K23" i="14"/>
  <c r="L82" i="14"/>
  <c r="M110" i="14"/>
  <c r="K100" i="14"/>
  <c r="S17" i="14"/>
  <c r="S22" i="14"/>
  <c r="N82" i="14"/>
  <c r="K67" i="14"/>
  <c r="M67" i="14"/>
  <c r="O31" i="14"/>
  <c r="O23" i="14"/>
  <c r="L57" i="14"/>
  <c r="S95" i="14"/>
  <c r="N88" i="14"/>
  <c r="O88" i="14"/>
  <c r="O79" i="14"/>
  <c r="N29" i="14"/>
  <c r="N58" i="14"/>
  <c r="N46" i="14"/>
  <c r="P89" i="14"/>
  <c r="P32" i="14"/>
  <c r="K64" i="15"/>
  <c r="O56" i="15"/>
  <c r="Q86" i="15"/>
  <c r="M100" i="15"/>
  <c r="M56" i="15"/>
  <c r="M110" i="15"/>
  <c r="P70" i="15"/>
  <c r="Q80" i="15"/>
  <c r="N86" i="15"/>
  <c r="L110" i="15"/>
  <c r="Q100" i="15"/>
  <c r="K70" i="15"/>
  <c r="K57" i="15"/>
  <c r="S64" i="15"/>
  <c r="O58" i="15"/>
  <c r="N80" i="15"/>
  <c r="M86" i="15"/>
  <c r="P86" i="15"/>
  <c r="K80" i="15"/>
  <c r="S100" i="15"/>
  <c r="P80" i="15"/>
  <c r="S62" i="15"/>
  <c r="Q68" i="15"/>
  <c r="O60" i="15"/>
  <c r="Q62" i="15"/>
  <c r="Q39" i="15"/>
  <c r="Q41" i="15"/>
  <c r="L70" i="15"/>
  <c r="Q95" i="15"/>
  <c r="N95" i="15"/>
  <c r="N64" i="15"/>
  <c r="O80" i="15"/>
  <c r="M80" i="15"/>
  <c r="O95" i="15"/>
  <c r="O62" i="15"/>
  <c r="S43" i="15"/>
  <c r="M95" i="15"/>
  <c r="S110" i="15"/>
  <c r="L86" i="15"/>
  <c r="O68" i="15"/>
  <c r="O64" i="15"/>
  <c r="K43" i="15"/>
  <c r="Q113" i="15"/>
  <c r="O70" i="15"/>
  <c r="N100" i="15"/>
  <c r="M62" i="15"/>
  <c r="Q110" i="15"/>
  <c r="L100" i="15"/>
  <c r="L62" i="15"/>
  <c r="N43" i="15"/>
  <c r="L95" i="15"/>
  <c r="P110" i="15"/>
  <c r="Q101" i="15"/>
  <c r="O50" i="15"/>
  <c r="L109" i="15"/>
  <c r="O94" i="15"/>
  <c r="Q50" i="15"/>
  <c r="K92" i="15"/>
  <c r="O77" i="15"/>
  <c r="N56" i="15"/>
  <c r="P109" i="15"/>
  <c r="N58" i="15"/>
  <c r="M68" i="15"/>
  <c r="L68" i="15"/>
  <c r="O86" i="15"/>
  <c r="N113" i="15"/>
  <c r="L64" i="15"/>
  <c r="S115" i="15"/>
  <c r="S86" i="15"/>
  <c r="P101" i="15"/>
  <c r="K113" i="15"/>
  <c r="O43" i="15"/>
  <c r="P43" i="15"/>
  <c r="N68" i="15"/>
  <c r="M94" i="15"/>
  <c r="P56" i="15"/>
  <c r="L56" i="15"/>
  <c r="L94" i="15"/>
  <c r="Q90" i="15"/>
  <c r="S36" i="15"/>
  <c r="S92" i="15"/>
  <c r="Q64" i="15"/>
  <c r="P58" i="15"/>
  <c r="M101" i="15"/>
  <c r="M105" i="15"/>
  <c r="S113" i="15"/>
  <c r="Q56" i="15"/>
  <c r="N70" i="15"/>
  <c r="M43" i="15"/>
  <c r="O110" i="15"/>
  <c r="K58" i="15"/>
  <c r="K95" i="15"/>
  <c r="L43" i="15"/>
  <c r="M41" i="15"/>
  <c r="L91" i="15"/>
  <c r="S109" i="15"/>
  <c r="L81" i="16"/>
  <c r="M70" i="16"/>
  <c r="N113" i="16"/>
  <c r="O81" i="16"/>
  <c r="O70" i="16"/>
  <c r="M110" i="16"/>
  <c r="P81" i="16"/>
  <c r="M32" i="16"/>
  <c r="P31" i="16"/>
  <c r="O45" i="16"/>
  <c r="S46" i="16"/>
  <c r="S34" i="16"/>
  <c r="P71" i="16"/>
  <c r="P46" i="16"/>
  <c r="Q45" i="16"/>
  <c r="O56" i="16"/>
  <c r="L32" i="16"/>
  <c r="P45" i="16"/>
  <c r="K45" i="16"/>
  <c r="O46" i="16"/>
  <c r="S72" i="16"/>
  <c r="Q39" i="16"/>
  <c r="K72" i="16"/>
  <c r="K46" i="16"/>
  <c r="L72" i="16"/>
  <c r="N39" i="16"/>
  <c r="M56" i="16"/>
  <c r="M39" i="16"/>
  <c r="K92" i="16"/>
  <c r="S92" i="16"/>
  <c r="S68" i="16"/>
  <c r="L95" i="16"/>
  <c r="Q37" i="16"/>
  <c r="L86" i="16"/>
  <c r="S99" i="16"/>
  <c r="S51" i="16"/>
  <c r="N35" i="16"/>
  <c r="Q92" i="16"/>
  <c r="O28" i="16"/>
  <c r="M37" i="16"/>
  <c r="Q110" i="16"/>
  <c r="N46" i="16"/>
  <c r="Q28" i="16"/>
  <c r="K71" i="16"/>
  <c r="M51" i="16"/>
  <c r="M46" i="16"/>
  <c r="Q99" i="16"/>
  <c r="O61" i="16"/>
  <c r="L99" i="16"/>
  <c r="S102" i="16"/>
  <c r="M35" i="16"/>
  <c r="S47" i="16"/>
  <c r="K39" i="16"/>
  <c r="N71" i="16"/>
  <c r="N27" i="16"/>
  <c r="L92" i="16"/>
  <c r="K99" i="16"/>
  <c r="O39" i="16"/>
  <c r="M99" i="16"/>
  <c r="K102" i="16"/>
  <c r="M104" i="16"/>
  <c r="S32" i="16"/>
  <c r="M28" i="16"/>
  <c r="S113" i="16"/>
  <c r="M85" i="16"/>
  <c r="N99" i="16"/>
  <c r="K61" i="16"/>
  <c r="O99" i="16"/>
  <c r="O102" i="16"/>
  <c r="M45" i="16"/>
  <c r="P54" i="16"/>
  <c r="O72" i="16"/>
  <c r="S56" i="16"/>
  <c r="K56" i="16"/>
  <c r="P99" i="16"/>
  <c r="L90" i="16"/>
  <c r="L35" i="16"/>
  <c r="N45" i="16"/>
  <c r="Q81" i="16"/>
  <c r="O90" i="16"/>
  <c r="L56" i="16"/>
  <c r="K68" i="16"/>
  <c r="P39" i="16"/>
  <c r="Q46" i="16"/>
  <c r="P16" i="17"/>
  <c r="O18" i="17"/>
  <c r="P104" i="17"/>
  <c r="L18" i="17"/>
  <c r="N57" i="17"/>
  <c r="K91" i="17"/>
  <c r="M104" i="17"/>
  <c r="S52" i="17"/>
  <c r="K33" i="17"/>
  <c r="M91" i="17"/>
  <c r="M107" i="17"/>
  <c r="L83" i="17"/>
  <c r="N41" i="17"/>
  <c r="Q65" i="17"/>
  <c r="P57" i="17"/>
  <c r="M52" i="17"/>
  <c r="L16" i="17"/>
  <c r="M62" i="17"/>
  <c r="N83" i="17"/>
  <c r="Q27" i="17"/>
  <c r="M16" i="17"/>
  <c r="Q104" i="17"/>
  <c r="S104" i="17"/>
  <c r="Q48" i="17"/>
  <c r="L67" i="17"/>
  <c r="Q91" i="17"/>
  <c r="S91" i="17"/>
  <c r="N62" i="17"/>
  <c r="Q62" i="17"/>
  <c r="Q106" i="17"/>
  <c r="M83" i="17"/>
  <c r="O33" i="17"/>
  <c r="K104" i="17"/>
  <c r="L107" i="17"/>
  <c r="L104" i="17"/>
  <c r="O52" i="17"/>
  <c r="O62" i="17"/>
  <c r="P62" i="17"/>
  <c r="K107" i="17"/>
  <c r="K16" i="17"/>
  <c r="S16" i="17"/>
  <c r="P107" i="17"/>
  <c r="K83" i="17"/>
  <c r="K53" i="17"/>
  <c r="Q107" i="17"/>
  <c r="O67" i="17"/>
  <c r="L52" i="17"/>
  <c r="S18" i="17"/>
  <c r="N59" i="17"/>
  <c r="L106" i="17"/>
  <c r="N104" i="17"/>
  <c r="O91" i="17"/>
  <c r="L33" i="17"/>
  <c r="S83" i="17"/>
  <c r="P33" i="17"/>
  <c r="Q18" i="17"/>
  <c r="Q33" i="17"/>
  <c r="S62" i="17"/>
  <c r="N49" i="17"/>
  <c r="O27" i="17"/>
  <c r="P83" i="17"/>
  <c r="O83" i="17"/>
  <c r="S57" i="17"/>
  <c r="N33" i="17"/>
  <c r="L57" i="17"/>
  <c r="N27" i="17"/>
  <c r="P18" i="17"/>
  <c r="M60" i="17"/>
  <c r="N106" i="17"/>
  <c r="Q57" i="17"/>
  <c r="M109" i="19"/>
  <c r="M98" i="19"/>
  <c r="M104" i="19"/>
  <c r="N24" i="19"/>
  <c r="M36" i="19"/>
  <c r="P35" i="19"/>
  <c r="M29" i="19"/>
  <c r="N29" i="19"/>
  <c r="S18" i="19"/>
  <c r="S23" i="19"/>
  <c r="O43" i="19"/>
  <c r="K35" i="19"/>
  <c r="K29" i="19"/>
  <c r="M47" i="19"/>
  <c r="O98" i="19"/>
  <c r="L84" i="19"/>
  <c r="M97" i="19"/>
  <c r="M84" i="19"/>
  <c r="S87" i="19"/>
  <c r="S104" i="19"/>
  <c r="M43" i="19"/>
  <c r="P23" i="19"/>
  <c r="P24" i="19"/>
  <c r="S84" i="19"/>
  <c r="K84" i="19"/>
  <c r="K77" i="19"/>
  <c r="S88" i="19"/>
  <c r="N84" i="19"/>
  <c r="O109" i="19"/>
  <c r="P47" i="19"/>
  <c r="L35" i="19"/>
  <c r="Q50" i="19"/>
  <c r="O87" i="19"/>
  <c r="Q107" i="19"/>
  <c r="Q47" i="19"/>
  <c r="O84" i="19"/>
  <c r="Q83" i="19"/>
  <c r="P43" i="19"/>
  <c r="S36" i="19"/>
  <c r="K47" i="19"/>
  <c r="N36" i="19"/>
  <c r="L36" i="19"/>
  <c r="M24" i="19"/>
  <c r="L47" i="19"/>
  <c r="Q57" i="19"/>
  <c r="L24" i="19"/>
  <c r="Q29" i="19"/>
  <c r="N98" i="19"/>
  <c r="N77" i="19"/>
  <c r="N47" i="19"/>
  <c r="S57" i="19"/>
  <c r="P29" i="19"/>
  <c r="N43" i="19"/>
  <c r="O66" i="19"/>
  <c r="L57" i="19"/>
  <c r="K43" i="19"/>
  <c r="S24" i="19"/>
  <c r="P66" i="19"/>
  <c r="K48" i="19"/>
  <c r="N57" i="19"/>
  <c r="Q18" i="19"/>
  <c r="P17" i="19"/>
  <c r="M42" i="19"/>
  <c r="S106" i="19"/>
  <c r="M23" i="19"/>
  <c r="M62" i="19"/>
  <c r="O54" i="19"/>
  <c r="M52" i="19"/>
  <c r="S107" i="19"/>
  <c r="Q35" i="19"/>
  <c r="K57" i="19"/>
  <c r="S69" i="19"/>
  <c r="O47" i="19"/>
  <c r="L50" i="19"/>
  <c r="M93" i="19"/>
  <c r="K69" i="19"/>
  <c r="S43" i="19"/>
  <c r="O104" i="19"/>
  <c r="O24" i="19"/>
  <c r="Q88" i="19"/>
  <c r="S35" i="19"/>
  <c r="P57" i="19"/>
  <c r="M18" i="19"/>
  <c r="N23" i="19"/>
  <c r="K24" i="19"/>
  <c r="N93" i="19"/>
  <c r="P18" i="19"/>
  <c r="K36" i="19"/>
  <c r="O106" i="19"/>
  <c r="Q62" i="19"/>
  <c r="Q94" i="19"/>
  <c r="S77" i="19"/>
  <c r="K60" i="19"/>
  <c r="L18" i="19"/>
  <c r="K23" i="19"/>
  <c r="N104" i="19"/>
  <c r="S50" i="19"/>
  <c r="S30" i="19"/>
  <c r="L88" i="19"/>
  <c r="L77" i="19"/>
  <c r="M83" i="19"/>
  <c r="M50" i="19"/>
  <c r="O27" i="19"/>
  <c r="N52" i="19"/>
  <c r="K91" i="19"/>
  <c r="L23" i="19"/>
  <c r="K109" i="19"/>
  <c r="L73" i="19"/>
  <c r="P62" i="19"/>
  <c r="L94" i="19"/>
  <c r="L104" i="19"/>
  <c r="M35" i="19"/>
  <c r="S62" i="19"/>
  <c r="Q104" i="19"/>
  <c r="M39" i="19"/>
  <c r="N25" i="18"/>
  <c r="N66" i="18"/>
  <c r="O17" i="18"/>
  <c r="O77" i="18"/>
  <c r="Q46" i="18"/>
  <c r="L21" i="18"/>
  <c r="N91" i="18"/>
  <c r="O101" i="18"/>
  <c r="S25" i="18"/>
  <c r="L100" i="18"/>
  <c r="M25" i="18"/>
  <c r="N77" i="18"/>
  <c r="S98" i="18"/>
  <c r="P100" i="18"/>
  <c r="N58" i="18"/>
  <c r="P58" i="18"/>
  <c r="M58" i="18"/>
  <c r="O71" i="18"/>
  <c r="O114" i="18"/>
  <c r="S79" i="18"/>
  <c r="O61" i="18"/>
  <c r="K50" i="18"/>
  <c r="M98" i="18"/>
  <c r="K58" i="18"/>
  <c r="O69" i="18"/>
  <c r="Q39" i="18"/>
  <c r="P90" i="18"/>
  <c r="O50" i="18"/>
  <c r="M29" i="18"/>
  <c r="K98" i="18"/>
  <c r="L19" i="18"/>
  <c r="M32" i="18"/>
  <c r="O58" i="18"/>
  <c r="Q58" i="18"/>
  <c r="M39" i="18"/>
  <c r="L25" i="18"/>
  <c r="K47" i="18"/>
  <c r="M77" i="18"/>
  <c r="N100" i="18"/>
  <c r="O84" i="18"/>
  <c r="P17" i="18"/>
  <c r="P25" i="18"/>
  <c r="S84" i="18"/>
  <c r="O25" i="18"/>
  <c r="Q99" i="18"/>
  <c r="S99" i="18"/>
  <c r="N39" i="18"/>
  <c r="L114" i="18"/>
  <c r="Q47" i="18"/>
  <c r="Q77" i="18"/>
  <c r="L87" i="18"/>
  <c r="K99" i="18"/>
  <c r="Q85" i="18"/>
  <c r="M103" i="18"/>
  <c r="M100" i="18"/>
  <c r="O100" i="18"/>
  <c r="L17" i="18"/>
  <c r="N99" i="18"/>
  <c r="K77" i="18"/>
  <c r="S100" i="18"/>
  <c r="P75" i="18"/>
  <c r="O99" i="18"/>
  <c r="Q17" i="18"/>
  <c r="S50" i="18"/>
  <c r="S114" i="18"/>
  <c r="K90" i="18"/>
  <c r="L44" i="18"/>
  <c r="Q100" i="18"/>
  <c r="Q19" i="18"/>
  <c r="P103" i="18"/>
  <c r="P44" i="18"/>
  <c r="Q66" i="18"/>
  <c r="P99" i="18"/>
  <c r="Q27" i="18"/>
  <c r="P27" i="18"/>
  <c r="Q98" i="18"/>
  <c r="P85" i="18"/>
  <c r="K19" i="18"/>
  <c r="Q91" i="18"/>
  <c r="O19" i="18"/>
  <c r="S66" i="18"/>
  <c r="M46" i="18"/>
  <c r="O98" i="18"/>
  <c r="L66" i="18"/>
  <c r="N46" i="18"/>
  <c r="N98" i="18"/>
  <c r="O91" i="18"/>
  <c r="S77" i="18"/>
  <c r="D316" i="17"/>
  <c r="M90" i="19"/>
  <c r="P60" i="19"/>
  <c r="Q56" i="19"/>
  <c r="N54" i="19"/>
  <c r="M58" i="19"/>
  <c r="P56" i="19"/>
  <c r="Q48" i="19"/>
  <c r="M34" i="19"/>
  <c r="O58" i="19"/>
  <c r="L48" i="19"/>
  <c r="N53" i="19"/>
  <c r="M27" i="19"/>
  <c r="S113" i="19"/>
  <c r="M53" i="19"/>
  <c r="K27" i="19"/>
  <c r="O34" i="19"/>
  <c r="S79" i="19"/>
  <c r="P67" i="19"/>
  <c r="K54" i="19"/>
  <c r="L58" i="19"/>
  <c r="O48" i="19"/>
  <c r="P48" i="19"/>
  <c r="O39" i="19"/>
  <c r="M103" i="19"/>
  <c r="P113" i="19"/>
  <c r="K88" i="19"/>
  <c r="S93" i="19"/>
  <c r="O42" i="19"/>
  <c r="O23" i="19"/>
  <c r="P27" i="19"/>
  <c r="K46" i="19"/>
  <c r="M56" i="19"/>
  <c r="N27" i="19"/>
  <c r="P39" i="19"/>
  <c r="Q90" i="19"/>
  <c r="L100" i="19"/>
  <c r="S90" i="19"/>
  <c r="M54" i="19"/>
  <c r="L66" i="19"/>
  <c r="K90" i="19"/>
  <c r="K53" i="19"/>
  <c r="L53" i="19"/>
  <c r="L98" i="19"/>
  <c r="Q42" i="19"/>
  <c r="Q28" i="19"/>
  <c r="N66" i="19"/>
  <c r="L90" i="19"/>
  <c r="P93" i="19"/>
  <c r="O67" i="19"/>
  <c r="S109" i="19"/>
  <c r="Q109" i="19"/>
  <c r="P34" i="19"/>
  <c r="L103" i="19"/>
  <c r="P103" i="19"/>
  <c r="K18" i="19"/>
  <c r="Q52" i="19"/>
  <c r="N46" i="19"/>
  <c r="N90" i="19"/>
  <c r="S27" i="19"/>
  <c r="S34" i="19"/>
  <c r="O113" i="19"/>
  <c r="Q81" i="19"/>
  <c r="O90" i="19"/>
  <c r="S53" i="19"/>
  <c r="N73" i="19"/>
  <c r="Q34" i="19"/>
  <c r="K39" i="19"/>
  <c r="L56" i="19"/>
  <c r="S39" i="19"/>
  <c r="Q100" i="19"/>
  <c r="O103" i="19"/>
  <c r="S67" i="19"/>
  <c r="S81" i="19"/>
  <c r="P90" i="19"/>
  <c r="Q39" i="19"/>
  <c r="Q67" i="19"/>
  <c r="N103" i="19"/>
  <c r="K100" i="19"/>
  <c r="Q103" i="19"/>
  <c r="O81" i="19"/>
  <c r="O100" i="19"/>
  <c r="N56" i="19"/>
  <c r="K25" i="19"/>
  <c r="N67" i="19"/>
  <c r="K42" i="19"/>
  <c r="N81" i="19"/>
  <c r="M81" i="19"/>
  <c r="S56" i="19"/>
  <c r="K34" i="19"/>
  <c r="P81" i="19"/>
  <c r="K40" i="19"/>
  <c r="P42" i="19"/>
  <c r="P25" i="19"/>
  <c r="Q40" i="19"/>
  <c r="P53" i="19"/>
  <c r="Q54" i="19"/>
  <c r="N74" i="19"/>
  <c r="S17" i="19"/>
  <c r="M113" i="19"/>
  <c r="M77" i="19"/>
  <c r="O56" i="19"/>
  <c r="L67" i="19"/>
  <c r="N58" i="19"/>
  <c r="M67" i="19"/>
  <c r="K98" i="19"/>
  <c r="L38" i="19"/>
  <c r="K56" i="19"/>
  <c r="P58" i="19"/>
  <c r="Q77" i="19"/>
  <c r="K58" i="19"/>
  <c r="O39" i="18"/>
  <c r="M38" i="18"/>
  <c r="Q29" i="18"/>
  <c r="P95" i="18"/>
  <c r="M64" i="18"/>
  <c r="M67" i="18"/>
  <c r="K60" i="18"/>
  <c r="M65" i="18"/>
  <c r="L64" i="18"/>
  <c r="L67" i="18"/>
  <c r="N16" i="18"/>
  <c r="S67" i="18"/>
  <c r="P43" i="18"/>
  <c r="P67" i="18"/>
  <c r="M95" i="18"/>
  <c r="P65" i="18"/>
  <c r="N89" i="18"/>
  <c r="N38" i="18"/>
  <c r="S39" i="18"/>
  <c r="O65" i="18"/>
  <c r="P55" i="18"/>
  <c r="P66" i="18"/>
  <c r="N21" i="18"/>
  <c r="O16" i="18"/>
  <c r="N29" i="18"/>
  <c r="O46" i="18"/>
  <c r="M81" i="18"/>
  <c r="Q112" i="18"/>
  <c r="L28" i="18"/>
  <c r="K64" i="18"/>
  <c r="K38" i="18"/>
  <c r="O81" i="18"/>
  <c r="Q65" i="18"/>
  <c r="O44" i="18"/>
  <c r="M97" i="18"/>
  <c r="N55" i="18"/>
  <c r="P16" i="18"/>
  <c r="P21" i="18"/>
  <c r="O95" i="18"/>
  <c r="S64" i="18"/>
  <c r="S46" i="18"/>
  <c r="L38" i="18"/>
  <c r="O67" i="18"/>
  <c r="N90" i="18"/>
  <c r="N95" i="18"/>
  <c r="L16" i="18"/>
  <c r="Q81" i="18"/>
  <c r="S16" i="18"/>
  <c r="S38" i="18"/>
  <c r="K67" i="18"/>
  <c r="S55" i="18"/>
  <c r="N67" i="18"/>
  <c r="O64" i="18"/>
  <c r="S33" i="18"/>
  <c r="Q95" i="18"/>
  <c r="Q55" i="18"/>
  <c r="L81" i="18"/>
  <c r="O51" i="18"/>
  <c r="K65" i="18"/>
  <c r="O107" i="18"/>
  <c r="O55" i="18"/>
  <c r="K95" i="18"/>
  <c r="K111" i="18"/>
  <c r="N28" i="18"/>
  <c r="Q64" i="18"/>
  <c r="L90" i="18"/>
  <c r="K89" i="18"/>
  <c r="M27" i="18"/>
  <c r="O60" i="18"/>
  <c r="P38" i="18"/>
  <c r="Q21" i="18"/>
  <c r="O27" i="18"/>
  <c r="O38" i="18"/>
  <c r="K51" i="18"/>
  <c r="L51" i="18"/>
  <c r="K16" i="18"/>
  <c r="L31" i="18"/>
  <c r="O31" i="18"/>
  <c r="N51" i="18"/>
  <c r="K81" i="18"/>
  <c r="S89" i="18"/>
  <c r="S65" i="18"/>
  <c r="O75" i="18"/>
  <c r="M16" i="18"/>
  <c r="M107" i="18"/>
  <c r="M31" i="18"/>
  <c r="S81" i="18"/>
  <c r="Q75" i="18"/>
  <c r="Q76" i="18"/>
  <c r="K75" i="18"/>
  <c r="M17" i="18"/>
  <c r="K17" i="18"/>
  <c r="Q107" i="18"/>
  <c r="S51" i="18"/>
  <c r="Q109" i="18"/>
  <c r="O28" i="18"/>
  <c r="M76" i="18"/>
  <c r="S31" i="18"/>
  <c r="P64" i="18"/>
  <c r="N64" i="18"/>
  <c r="Q67" i="18"/>
  <c r="S18" i="18"/>
  <c r="M51" i="18"/>
  <c r="L89" i="18"/>
  <c r="N107" i="18"/>
  <c r="S75" i="18"/>
  <c r="K39" i="18"/>
  <c r="O109" i="18"/>
  <c r="O90" i="18"/>
  <c r="L77" i="18"/>
  <c r="L75" i="18"/>
  <c r="K101" i="18"/>
  <c r="N20" i="18"/>
  <c r="S93" i="17"/>
  <c r="P36" i="17"/>
  <c r="K50" i="17"/>
  <c r="K49" i="17"/>
  <c r="M54" i="17"/>
  <c r="N32" i="17"/>
  <c r="M21" i="17"/>
  <c r="S61" i="17"/>
  <c r="N93" i="17"/>
  <c r="M103" i="17"/>
  <c r="O75" i="17"/>
  <c r="M28" i="17"/>
  <c r="P53" i="17"/>
  <c r="L53" i="17"/>
  <c r="M61" i="17"/>
  <c r="O93" i="17"/>
  <c r="O73" i="17"/>
  <c r="N61" i="17"/>
  <c r="M105" i="17"/>
  <c r="Q28" i="17"/>
  <c r="K77" i="17"/>
  <c r="M49" i="17"/>
  <c r="S54" i="17"/>
  <c r="K75" i="17"/>
  <c r="P85" i="17"/>
  <c r="K34" i="17"/>
  <c r="N29" i="17"/>
  <c r="Q103" i="17"/>
  <c r="P21" i="17"/>
  <c r="P42" i="17"/>
  <c r="M73" i="17"/>
  <c r="O32" i="17"/>
  <c r="Q53" i="17"/>
  <c r="S103" i="17"/>
  <c r="P32" i="17"/>
  <c r="Q75" i="17"/>
  <c r="O42" i="17"/>
  <c r="L61" i="17"/>
  <c r="L49" i="17"/>
  <c r="K103" i="17"/>
  <c r="K32" i="17"/>
  <c r="N103" i="17"/>
  <c r="O36" i="17"/>
  <c r="S32" i="17"/>
  <c r="M34" i="17"/>
  <c r="N19" i="17"/>
  <c r="M42" i="17"/>
  <c r="O44" i="17"/>
  <c r="Q54" i="17"/>
  <c r="N50" i="17"/>
  <c r="L34" i="17"/>
  <c r="L44" i="17"/>
  <c r="P50" i="17"/>
  <c r="N34" i="17"/>
  <c r="O54" i="17"/>
  <c r="O53" i="17"/>
  <c r="N44" i="17"/>
  <c r="P54" i="17"/>
  <c r="K54" i="17"/>
  <c r="K105" i="17"/>
  <c r="Q49" i="17"/>
  <c r="Q34" i="17"/>
  <c r="O61" i="17"/>
  <c r="Q32" i="17"/>
  <c r="L73" i="17"/>
  <c r="K73" i="17"/>
  <c r="M65" i="17"/>
  <c r="N17" i="17"/>
  <c r="L54" i="17"/>
  <c r="K19" i="17"/>
  <c r="S73" i="17"/>
  <c r="M75" i="17"/>
  <c r="S108" i="17"/>
  <c r="S105" i="17"/>
  <c r="K108" i="17"/>
  <c r="S17" i="17"/>
  <c r="L108" i="17"/>
  <c r="Q36" i="17"/>
  <c r="L32" i="17"/>
  <c r="P34" i="17"/>
  <c r="P113" i="17"/>
  <c r="S19" i="17"/>
  <c r="Q108" i="17"/>
  <c r="L84" i="17"/>
  <c r="M108" i="17"/>
  <c r="M17" i="17"/>
  <c r="Q67" i="17"/>
  <c r="L70" i="17"/>
  <c r="Q19" i="17"/>
  <c r="O28" i="17"/>
  <c r="K28" i="17"/>
  <c r="N105" i="17"/>
  <c r="K40" i="17"/>
  <c r="M32" i="17"/>
  <c r="P19" i="17"/>
  <c r="P44" i="17"/>
  <c r="M84" i="17"/>
  <c r="N73" i="17"/>
  <c r="L36" i="17"/>
  <c r="L59" i="17"/>
  <c r="P103" i="17"/>
  <c r="M77" i="17"/>
  <c r="P75" i="17"/>
  <c r="N108" i="17"/>
  <c r="N84" i="17"/>
  <c r="O108" i="17"/>
  <c r="S46" i="17"/>
  <c r="O17" i="17"/>
  <c r="S75" i="17"/>
  <c r="M57" i="17"/>
  <c r="L50" i="17"/>
  <c r="S113" i="17"/>
  <c r="N75" i="17"/>
  <c r="O34" i="17"/>
  <c r="S53" i="17"/>
  <c r="S67" i="17"/>
  <c r="K84" i="17"/>
  <c r="O84" i="17"/>
  <c r="P108" i="17"/>
  <c r="K36" i="17"/>
  <c r="K70" i="17"/>
  <c r="O77" i="17"/>
  <c r="M44" i="17"/>
  <c r="P59" i="17"/>
  <c r="N54" i="17"/>
  <c r="P61" i="17"/>
  <c r="M29" i="17"/>
  <c r="K17" i="17"/>
  <c r="Q73" i="17"/>
  <c r="L65" i="17"/>
  <c r="P84" i="17"/>
  <c r="K22" i="17"/>
  <c r="L17" i="17"/>
  <c r="S36" i="17"/>
  <c r="M85" i="17"/>
  <c r="K46" i="17"/>
  <c r="S34" i="17"/>
  <c r="L29" i="17"/>
  <c r="O57" i="17"/>
  <c r="Q84" i="17"/>
  <c r="Q77" i="17"/>
  <c r="S84" i="17"/>
  <c r="O50" i="17"/>
  <c r="Q93" i="17"/>
  <c r="P29" i="17"/>
  <c r="L19" i="17"/>
  <c r="O70" i="17"/>
  <c r="O29" i="17"/>
  <c r="M70" i="17"/>
  <c r="M36" i="17"/>
  <c r="Q105" i="17"/>
  <c r="N70" i="17"/>
  <c r="Q93" i="16"/>
  <c r="M93" i="16"/>
  <c r="S43" i="16"/>
  <c r="P115" i="16"/>
  <c r="M69" i="16"/>
  <c r="N69" i="16"/>
  <c r="O113" i="16"/>
  <c r="N115" i="16"/>
  <c r="S107" i="16"/>
  <c r="O86" i="16"/>
  <c r="L97" i="16"/>
  <c r="N57" i="16"/>
  <c r="P18" i="16"/>
  <c r="Q43" i="16"/>
  <c r="N110" i="16"/>
  <c r="P113" i="16"/>
  <c r="L43" i="16"/>
  <c r="L93" i="16"/>
  <c r="P86" i="16"/>
  <c r="Q57" i="16"/>
  <c r="K18" i="16"/>
  <c r="P57" i="16"/>
  <c r="Q90" i="16"/>
  <c r="S18" i="16"/>
  <c r="P43" i="16"/>
  <c r="K37" i="16"/>
  <c r="N107" i="16"/>
  <c r="Q115" i="16"/>
  <c r="S93" i="16"/>
  <c r="S90" i="16"/>
  <c r="Q78" i="16"/>
  <c r="N18" i="16"/>
  <c r="M59" i="16"/>
  <c r="Q86" i="16"/>
  <c r="M86" i="16"/>
  <c r="P59" i="16"/>
  <c r="K90" i="16"/>
  <c r="S78" i="16"/>
  <c r="L16" i="16"/>
  <c r="K93" i="16"/>
  <c r="Q18" i="16"/>
  <c r="O43" i="16"/>
  <c r="Q71" i="16"/>
  <c r="M90" i="16"/>
  <c r="L78" i="16"/>
  <c r="M64" i="16"/>
  <c r="N43" i="16"/>
  <c r="K43" i="16"/>
  <c r="S110" i="16"/>
  <c r="N90" i="16"/>
  <c r="M78" i="16"/>
  <c r="M43" i="16"/>
  <c r="K110" i="16"/>
  <c r="P110" i="16"/>
  <c r="N94" i="16"/>
  <c r="P90" i="16"/>
  <c r="P78" i="16"/>
  <c r="O93" i="16"/>
  <c r="M18" i="16"/>
  <c r="S114" i="16"/>
  <c r="Q51" i="16"/>
  <c r="L110" i="16"/>
  <c r="O37" i="16"/>
  <c r="L115" i="16"/>
  <c r="Q38" i="16"/>
  <c r="N97" i="16"/>
  <c r="M114" i="16"/>
  <c r="N51" i="16"/>
  <c r="S29" i="16"/>
  <c r="K38" i="16"/>
  <c r="K47" i="16"/>
  <c r="M113" i="16"/>
  <c r="N22" i="16"/>
  <c r="L59" i="16"/>
  <c r="Q29" i="16"/>
  <c r="M47" i="16"/>
  <c r="L61" i="16"/>
  <c r="K115" i="16"/>
  <c r="L37" i="16"/>
  <c r="Q60" i="16"/>
  <c r="K60" i="16"/>
  <c r="O31" i="16"/>
  <c r="N37" i="16"/>
  <c r="N29" i="16"/>
  <c r="P108" i="16"/>
  <c r="N60" i="16"/>
  <c r="S69" i="16"/>
  <c r="M102" i="16"/>
  <c r="P38" i="16"/>
  <c r="M68" i="16"/>
  <c r="S35" i="16"/>
  <c r="M107" i="16"/>
  <c r="L70" i="16"/>
  <c r="O97" i="16"/>
  <c r="Q88" i="16"/>
  <c r="S60" i="16"/>
  <c r="K30" i="16"/>
  <c r="Q69" i="16"/>
  <c r="N93" i="16"/>
  <c r="S81" i="16"/>
  <c r="O60" i="16"/>
  <c r="K69" i="16"/>
  <c r="M38" i="16"/>
  <c r="P93" i="16"/>
  <c r="S37" i="16"/>
  <c r="O88" i="16"/>
  <c r="Q76" i="16"/>
  <c r="K70" i="16"/>
  <c r="K63" i="16"/>
  <c r="K66" i="15"/>
  <c r="Q28" i="15"/>
  <c r="O61" i="15"/>
  <c r="P59" i="15"/>
  <c r="S82" i="15"/>
  <c r="O46" i="15"/>
  <c r="N28" i="15"/>
  <c r="M28" i="15"/>
  <c r="L61" i="15"/>
  <c r="P84" i="15"/>
  <c r="N46" i="15"/>
  <c r="O71" i="15"/>
  <c r="Q84" i="15"/>
  <c r="M59" i="15"/>
  <c r="K77" i="15"/>
  <c r="P28" i="15"/>
  <c r="L107" i="15"/>
  <c r="Q65" i="15"/>
  <c r="K25" i="15"/>
  <c r="M66" i="15"/>
  <c r="N84" i="15"/>
  <c r="L53" i="15"/>
  <c r="O76" i="15"/>
  <c r="L65" i="15"/>
  <c r="L96" i="15"/>
  <c r="L28" i="15"/>
  <c r="S61" i="15"/>
  <c r="L76" i="15"/>
  <c r="S71" i="15"/>
  <c r="Q57" i="15"/>
  <c r="K91" i="15"/>
  <c r="K85" i="15"/>
  <c r="S42" i="15"/>
  <c r="S97" i="15"/>
  <c r="P57" i="15"/>
  <c r="K82" i="15"/>
  <c r="S57" i="15"/>
  <c r="Q25" i="15"/>
  <c r="N65" i="15"/>
  <c r="M61" i="15"/>
  <c r="M71" i="15"/>
  <c r="L17" i="15"/>
  <c r="L66" i="15"/>
  <c r="M84" i="15"/>
  <c r="K59" i="15"/>
  <c r="K53" i="15"/>
  <c r="L59" i="15"/>
  <c r="M57" i="15"/>
  <c r="N57" i="15"/>
  <c r="N17" i="15"/>
  <c r="Q53" i="15"/>
  <c r="K28" i="15"/>
  <c r="S77" i="15"/>
  <c r="O96" i="15"/>
  <c r="Q114" i="15"/>
  <c r="K114" i="15"/>
  <c r="N25" i="15"/>
  <c r="N82" i="15"/>
  <c r="O39" i="15"/>
  <c r="N107" i="15"/>
  <c r="M44" i="15"/>
  <c r="L71" i="15"/>
  <c r="O82" i="15"/>
  <c r="Q107" i="15"/>
  <c r="O57" i="15"/>
  <c r="S53" i="15"/>
  <c r="S46" i="15"/>
  <c r="M96" i="15"/>
  <c r="S107" i="15"/>
  <c r="L114" i="15"/>
  <c r="L25" i="15"/>
  <c r="Q82" i="15"/>
  <c r="P53" i="15"/>
  <c r="S28" i="15"/>
  <c r="L57" i="15"/>
  <c r="M114" i="15"/>
  <c r="P66" i="15"/>
  <c r="K22" i="15"/>
  <c r="O53" i="15"/>
  <c r="Q77" i="15"/>
  <c r="O20" i="15"/>
  <c r="K71" i="15"/>
  <c r="S39" i="15"/>
  <c r="N71" i="15"/>
  <c r="N76" i="15"/>
  <c r="O28" i="15"/>
  <c r="P46" i="15"/>
  <c r="M39" i="15"/>
  <c r="O38" i="15"/>
  <c r="P96" i="15"/>
  <c r="M107" i="15"/>
  <c r="K110" i="15"/>
  <c r="K42" i="15"/>
  <c r="O88" i="15"/>
  <c r="M109" i="15"/>
  <c r="N109" i="15"/>
  <c r="S84" i="15"/>
  <c r="P76" i="15"/>
  <c r="S76" i="15"/>
  <c r="P61" i="15"/>
  <c r="L111" i="15"/>
  <c r="S50" i="15"/>
  <c r="L84" i="15"/>
  <c r="K39" i="15"/>
  <c r="P17" i="15"/>
  <c r="M19" i="15"/>
  <c r="Q70" i="15"/>
  <c r="K97" i="15"/>
  <c r="P100" i="15"/>
  <c r="Q76" i="15"/>
  <c r="Q66" i="15"/>
  <c r="S22" i="15"/>
  <c r="M111" i="15"/>
  <c r="Q96" i="15"/>
  <c r="S96" i="15"/>
  <c r="M65" i="15"/>
  <c r="N52" i="15"/>
  <c r="M85" i="15"/>
  <c r="Q71" i="15"/>
  <c r="K31" i="14"/>
  <c r="P92" i="14"/>
  <c r="P34" i="14"/>
  <c r="L63" i="14"/>
  <c r="N114" i="14"/>
  <c r="O56" i="14"/>
  <c r="L112" i="14"/>
  <c r="K108" i="14"/>
  <c r="K51" i="14"/>
  <c r="S92" i="14"/>
  <c r="N63" i="14"/>
  <c r="N34" i="14"/>
  <c r="L113" i="14"/>
  <c r="N39" i="14"/>
  <c r="O34" i="14"/>
  <c r="S91" i="14"/>
  <c r="M72" i="14"/>
  <c r="M43" i="14"/>
  <c r="Q94" i="14"/>
  <c r="O29" i="14"/>
  <c r="Q71" i="14"/>
  <c r="N71" i="14"/>
  <c r="K94" i="14"/>
  <c r="P61" i="14"/>
  <c r="Q91" i="14"/>
  <c r="O70" i="14"/>
  <c r="K63" i="14"/>
  <c r="L32" i="14"/>
  <c r="S63" i="14"/>
  <c r="M29" i="14"/>
  <c r="P27" i="14"/>
  <c r="P75" i="14"/>
  <c r="N52" i="14"/>
  <c r="L107" i="14"/>
  <c r="P63" i="14"/>
  <c r="O63" i="14"/>
  <c r="S69" i="14"/>
  <c r="K32" i="14"/>
  <c r="P115" i="14"/>
  <c r="P29" i="14"/>
  <c r="Q103" i="14"/>
  <c r="M39" i="14"/>
  <c r="S103" i="14"/>
  <c r="K91" i="14"/>
  <c r="L71" i="14"/>
  <c r="S32" i="14"/>
  <c r="M70" i="14"/>
  <c r="K70" i="14"/>
  <c r="S72" i="14"/>
  <c r="S27" i="14"/>
  <c r="S56" i="14"/>
  <c r="S108" i="14"/>
  <c r="K52" i="14"/>
  <c r="S112" i="14"/>
  <c r="Q59" i="14"/>
  <c r="P43" i="14"/>
  <c r="N92" i="14"/>
  <c r="O115" i="14"/>
  <c r="L59" i="14"/>
  <c r="O75" i="14"/>
  <c r="M113" i="14"/>
  <c r="Q112" i="14"/>
  <c r="S67" i="14"/>
  <c r="L29" i="14"/>
  <c r="Q18" i="14"/>
  <c r="O46" i="14"/>
  <c r="L69" i="14"/>
  <c r="L34" i="14"/>
  <c r="S43" i="14"/>
  <c r="Q34" i="14"/>
  <c r="S71" i="14"/>
  <c r="M63" i="14"/>
  <c r="L56" i="14"/>
  <c r="S49" i="14"/>
  <c r="S107" i="14"/>
  <c r="L65" i="14"/>
  <c r="N67" i="14"/>
  <c r="O91" i="14"/>
  <c r="P107" i="14"/>
  <c r="O69" i="14"/>
  <c r="S115" i="14"/>
  <c r="L18" i="14"/>
  <c r="S75" i="14"/>
  <c r="K104" i="14"/>
  <c r="M46" i="14"/>
  <c r="M75" i="14"/>
  <c r="S83" i="14"/>
  <c r="M92" i="14"/>
  <c r="N18" i="14"/>
  <c r="P42" i="14"/>
  <c r="O112" i="14"/>
  <c r="N112" i="14"/>
  <c r="Q113" i="14"/>
  <c r="N103" i="14"/>
  <c r="K93" i="13"/>
  <c r="T316" i="13"/>
  <c r="K51" i="13"/>
  <c r="N93" i="13"/>
  <c r="S115" i="13"/>
  <c r="Q93" i="13"/>
  <c r="O48" i="13"/>
  <c r="O93" i="13"/>
  <c r="L115" i="13"/>
  <c r="S93" i="13"/>
  <c r="Q115" i="13"/>
  <c r="K48" i="13"/>
  <c r="P75" i="13"/>
  <c r="Q75" i="13"/>
  <c r="S75" i="13"/>
  <c r="L75" i="13"/>
  <c r="L48" i="13"/>
  <c r="S48" i="13"/>
  <c r="Q52" i="13"/>
  <c r="N75" i="13"/>
  <c r="M75" i="13"/>
  <c r="O75" i="13"/>
  <c r="P52" i="13"/>
  <c r="M48" i="13"/>
  <c r="P18" i="13"/>
  <c r="K101" i="13"/>
  <c r="S36" i="13"/>
  <c r="S51" i="13"/>
  <c r="P94" i="13"/>
  <c r="N101" i="13"/>
  <c r="S16" i="13"/>
  <c r="L50" i="13"/>
  <c r="N50" i="13"/>
  <c r="S46" i="13"/>
  <c r="N36" i="13"/>
  <c r="K75" i="13"/>
  <c r="M16" i="13"/>
  <c r="Q48" i="13"/>
  <c r="P20" i="13"/>
  <c r="M18" i="13"/>
  <c r="N16" i="13"/>
  <c r="O35" i="13"/>
  <c r="L18" i="13"/>
  <c r="K46" i="13"/>
  <c r="K16" i="13"/>
  <c r="S18" i="13"/>
  <c r="M36" i="13"/>
  <c r="D316" i="18"/>
  <c r="K66" i="19"/>
  <c r="O60" i="19"/>
  <c r="L28" i="19"/>
  <c r="P78" i="19"/>
  <c r="M69" i="19"/>
  <c r="P92" i="19"/>
  <c r="Q69" i="19"/>
  <c r="T316" i="19"/>
  <c r="L69" i="19"/>
  <c r="Q44" i="19"/>
  <c r="S92" i="19"/>
  <c r="K44" i="19"/>
  <c r="N69" i="19"/>
  <c r="Q82" i="19"/>
  <c r="O69" i="19"/>
  <c r="O83" i="19"/>
  <c r="L78" i="19"/>
  <c r="N113" i="19"/>
  <c r="Q113" i="19"/>
  <c r="S28" i="19"/>
  <c r="O29" i="19"/>
  <c r="O82" i="19"/>
  <c r="S82" i="19"/>
  <c r="K81" i="19"/>
  <c r="L81" i="19"/>
  <c r="P69" i="19"/>
  <c r="L54" i="19"/>
  <c r="O44" i="19"/>
  <c r="S98" i="19"/>
  <c r="Q60" i="19"/>
  <c r="S58" i="19"/>
  <c r="L29" i="19"/>
  <c r="K78" i="19"/>
  <c r="Q78" i="19"/>
  <c r="M78" i="19"/>
  <c r="S97" i="19"/>
  <c r="P82" i="19"/>
  <c r="O92" i="19"/>
  <c r="Q74" i="19"/>
  <c r="P40" i="19"/>
  <c r="N92" i="19"/>
  <c r="O77" i="19"/>
  <c r="P83" i="19"/>
  <c r="L113" i="19"/>
  <c r="N82" i="19"/>
  <c r="S78" i="19"/>
  <c r="M92" i="19"/>
  <c r="O97" i="19"/>
  <c r="M82" i="19"/>
  <c r="L92" i="19"/>
  <c r="N97" i="19"/>
  <c r="M44" i="19"/>
  <c r="S44" i="19"/>
  <c r="K102" i="19"/>
  <c r="Q92" i="19"/>
  <c r="P54" i="19"/>
  <c r="M102" i="19"/>
  <c r="K97" i="19"/>
  <c r="S54" i="19"/>
  <c r="O74" i="19"/>
  <c r="K113" i="19"/>
  <c r="N88" i="19"/>
  <c r="L97" i="19"/>
  <c r="P74" i="19"/>
  <c r="K92" i="19"/>
  <c r="N102" i="19"/>
  <c r="O102" i="19"/>
  <c r="L39" i="19"/>
  <c r="N83" i="19"/>
  <c r="K82" i="19"/>
  <c r="Q98" i="19"/>
  <c r="S29" i="19"/>
  <c r="L89" i="19"/>
  <c r="P102" i="19"/>
  <c r="L114" i="19"/>
  <c r="Q97" i="19"/>
  <c r="L44" i="19"/>
  <c r="N44" i="19"/>
  <c r="M73" i="18"/>
  <c r="N86" i="18"/>
  <c r="L105" i="18"/>
  <c r="K66" i="18"/>
  <c r="O88" i="18"/>
  <c r="N105" i="18"/>
  <c r="Q60" i="18"/>
  <c r="N103" i="18"/>
  <c r="Q84" i="18"/>
  <c r="L84" i="18"/>
  <c r="Q35" i="18"/>
  <c r="M21" i="18"/>
  <c r="Q105" i="18"/>
  <c r="N88" i="18"/>
  <c r="S73" i="18"/>
  <c r="T316" i="18"/>
  <c r="M84" i="18"/>
  <c r="Q73" i="18"/>
  <c r="N84" i="18"/>
  <c r="P84" i="18"/>
  <c r="L95" i="18"/>
  <c r="O35" i="18"/>
  <c r="L60" i="18"/>
  <c r="S103" i="18"/>
  <c r="K84" i="18"/>
  <c r="L73" i="18"/>
  <c r="O87" i="18"/>
  <c r="K102" i="18"/>
  <c r="N23" i="18"/>
  <c r="O23" i="18"/>
  <c r="O47" i="18"/>
  <c r="K105" i="18"/>
  <c r="S35" i="18"/>
  <c r="S88" i="18"/>
  <c r="P73" i="18"/>
  <c r="L88" i="18"/>
  <c r="P23" i="18"/>
  <c r="M87" i="18"/>
  <c r="K35" i="18"/>
  <c r="L35" i="18"/>
  <c r="L29" i="18"/>
  <c r="M35" i="18"/>
  <c r="P39" i="18"/>
  <c r="N87" i="18"/>
  <c r="K21" i="18"/>
  <c r="M23" i="18"/>
  <c r="P88" i="18"/>
  <c r="N47" i="18"/>
  <c r="P35" i="18"/>
  <c r="O73" i="18"/>
  <c r="N73" i="18"/>
  <c r="S105" i="18"/>
  <c r="N59" i="18"/>
  <c r="P57" i="18"/>
  <c r="O86" i="18"/>
  <c r="S95" i="18"/>
  <c r="Q88" i="18"/>
  <c r="K29" i="18"/>
  <c r="N44" i="18"/>
  <c r="K73" i="18"/>
  <c r="N57" i="18"/>
  <c r="P105" i="18"/>
  <c r="K43" i="18"/>
  <c r="M105" i="18"/>
  <c r="L57" i="18"/>
  <c r="N35" i="18"/>
  <c r="K88" i="18"/>
  <c r="O21" i="18"/>
  <c r="O29" i="18"/>
  <c r="Q53" i="18"/>
  <c r="Q38" i="18"/>
  <c r="P51" i="18"/>
  <c r="S44" i="18"/>
  <c r="P40" i="18"/>
  <c r="O66" i="18"/>
  <c r="P29" i="18"/>
  <c r="S23" i="18"/>
  <c r="Q23" i="18"/>
  <c r="S47" i="18"/>
  <c r="S109" i="17"/>
  <c r="S41" i="17"/>
  <c r="L114" i="17"/>
  <c r="O21" i="17"/>
  <c r="S21" i="17"/>
  <c r="S39" i="17"/>
  <c r="N102" i="17"/>
  <c r="Q39" i="17"/>
  <c r="T316" i="17"/>
  <c r="O114" i="17"/>
  <c r="P39" i="17"/>
  <c r="P102" i="17"/>
  <c r="O41" i="17"/>
  <c r="O48" i="17"/>
  <c r="S110" i="17"/>
  <c r="M110" i="17"/>
  <c r="K101" i="17"/>
  <c r="K58" i="17"/>
  <c r="N21" i="17"/>
  <c r="Q58" i="17"/>
  <c r="N110" i="17"/>
  <c r="Q41" i="17"/>
  <c r="P101" i="17"/>
  <c r="P41" i="17"/>
  <c r="N48" i="17"/>
  <c r="Q21" i="17"/>
  <c r="L21" i="17"/>
  <c r="S58" i="17"/>
  <c r="Q110" i="17"/>
  <c r="S92" i="17"/>
  <c r="S101" i="17"/>
  <c r="N109" i="17"/>
  <c r="K39" i="17"/>
  <c r="P58" i="17"/>
  <c r="Q102" i="17"/>
  <c r="O58" i="17"/>
  <c r="K21" i="17"/>
  <c r="K67" i="17"/>
  <c r="O85" i="17"/>
  <c r="M41" i="17"/>
  <c r="L58" i="17"/>
  <c r="M109" i="17"/>
  <c r="P110" i="17"/>
  <c r="L45" i="17"/>
  <c r="N39" i="17"/>
  <c r="M67" i="17"/>
  <c r="L101" i="16"/>
  <c r="N19" i="16"/>
  <c r="O67" i="16"/>
  <c r="L30" i="16"/>
  <c r="N32" i="16"/>
  <c r="M91" i="16"/>
  <c r="S74" i="16"/>
  <c r="M74" i="16"/>
  <c r="L20" i="16"/>
  <c r="O41" i="16"/>
  <c r="Q19" i="16"/>
  <c r="Q91" i="16"/>
  <c r="K20" i="16"/>
  <c r="L91" i="16"/>
  <c r="Q107" i="16"/>
  <c r="P91" i="16"/>
  <c r="L80" i="16"/>
  <c r="O75" i="16"/>
  <c r="P67" i="16"/>
  <c r="Q49" i="16"/>
  <c r="K91" i="16"/>
  <c r="N16" i="16"/>
  <c r="Q77" i="16"/>
  <c r="M20" i="16"/>
  <c r="P16" i="16"/>
  <c r="O20" i="16"/>
  <c r="L77" i="16"/>
  <c r="P107" i="16"/>
  <c r="M49" i="16"/>
  <c r="M67" i="16"/>
  <c r="K49" i="16"/>
  <c r="M19" i="16"/>
  <c r="K41" i="16"/>
  <c r="N101" i="16"/>
  <c r="S91" i="16"/>
  <c r="Q114" i="16"/>
  <c r="Q16" i="16"/>
  <c r="S30" i="16"/>
  <c r="Q79" i="16"/>
  <c r="O71" i="16"/>
  <c r="P74" i="16"/>
  <c r="Q74" i="16"/>
  <c r="P19" i="16"/>
  <c r="K86" i="16"/>
  <c r="N77" i="16"/>
  <c r="L107" i="16"/>
  <c r="O74" i="16"/>
  <c r="L75" i="16"/>
  <c r="P77" i="16"/>
  <c r="S41" i="16"/>
  <c r="L74" i="16"/>
  <c r="L19" i="16"/>
  <c r="Q41" i="16"/>
  <c r="O49" i="16"/>
  <c r="N114" i="16"/>
  <c r="K79" i="16"/>
  <c r="K107" i="16"/>
  <c r="O32" i="16"/>
  <c r="M71" i="16"/>
  <c r="K77" i="16"/>
  <c r="P114" i="16"/>
  <c r="P80" i="16"/>
  <c r="Q75" i="16"/>
  <c r="M75" i="16"/>
  <c r="Q64" i="16"/>
  <c r="S20" i="16"/>
  <c r="P70" i="16"/>
  <c r="S86" i="16"/>
  <c r="K88" i="16"/>
  <c r="P30" i="16"/>
  <c r="P49" i="16"/>
  <c r="L71" i="16"/>
  <c r="L41" i="16"/>
  <c r="O30" i="16"/>
  <c r="N74" i="16"/>
  <c r="Q30" i="16"/>
  <c r="N80" i="16"/>
  <c r="K32" i="16"/>
  <c r="N70" i="16"/>
  <c r="O101" i="16"/>
  <c r="M62" i="16"/>
  <c r="L67" i="16"/>
  <c r="S79" i="16"/>
  <c r="O107" i="16"/>
  <c r="N91" i="16"/>
  <c r="Q67" i="16"/>
  <c r="N67" i="16"/>
  <c r="P64" i="16"/>
  <c r="M41" i="16"/>
  <c r="N49" i="16"/>
  <c r="P29" i="16"/>
  <c r="Q113" i="16"/>
  <c r="L64" i="16"/>
  <c r="N86" i="16"/>
  <c r="K34" i="16"/>
  <c r="Q20" i="16"/>
  <c r="P41" i="16"/>
  <c r="M80" i="16"/>
  <c r="K94" i="16"/>
  <c r="K67" i="16"/>
  <c r="O80" i="16"/>
  <c r="P32" i="16"/>
  <c r="Q32" i="16"/>
  <c r="S57" i="16"/>
  <c r="N20" i="16"/>
  <c r="S75" i="16"/>
  <c r="L98" i="16"/>
  <c r="S49" i="16"/>
  <c r="N79" i="16"/>
  <c r="P75" i="16"/>
  <c r="L34" i="16"/>
  <c r="Q94" i="16"/>
  <c r="S48" i="15"/>
  <c r="N31" i="15"/>
  <c r="Q31" i="15"/>
  <c r="K48" i="15"/>
  <c r="O25" i="15"/>
  <c r="O65" i="15"/>
  <c r="O48" i="15"/>
  <c r="K34" i="15"/>
  <c r="P34" i="15"/>
  <c r="N87" i="15"/>
  <c r="S34" i="15"/>
  <c r="P65" i="15"/>
  <c r="Q88" i="15"/>
  <c r="N34" i="15"/>
  <c r="N88" i="15"/>
  <c r="K88" i="15"/>
  <c r="O34" i="15"/>
  <c r="N114" i="15"/>
  <c r="K96" i="15"/>
  <c r="S19" i="15"/>
  <c r="Q83" i="15"/>
  <c r="M89" i="15"/>
  <c r="L83" i="15"/>
  <c r="M77" i="15"/>
  <c r="L106" i="15"/>
  <c r="K87" i="15"/>
  <c r="S16" i="15"/>
  <c r="S111" i="15"/>
  <c r="O66" i="15"/>
  <c r="S83" i="15"/>
  <c r="P31" i="15"/>
  <c r="O113" i="15"/>
  <c r="L89" i="15"/>
  <c r="L113" i="15"/>
  <c r="P95" i="15"/>
  <c r="Q111" i="15"/>
  <c r="K16" i="15"/>
  <c r="O114" i="15"/>
  <c r="L16" i="15"/>
  <c r="K111" i="15"/>
  <c r="P114" i="15"/>
  <c r="L34" i="15"/>
  <c r="M38" i="15"/>
  <c r="Q115" i="15"/>
  <c r="P19" i="15"/>
  <c r="N77" i="15"/>
  <c r="O27" i="15"/>
  <c r="O31" i="15"/>
  <c r="P48" i="15"/>
  <c r="Q34" i="15"/>
  <c r="M31" i="15"/>
  <c r="K31" i="15"/>
  <c r="S31" i="15"/>
  <c r="O16" i="15"/>
  <c r="Q48" i="15"/>
  <c r="M48" i="15"/>
  <c r="N111" i="15"/>
  <c r="S25" i="15"/>
  <c r="M34" i="15"/>
  <c r="S17" i="15"/>
  <c r="S65" i="15"/>
  <c r="L115" i="15"/>
  <c r="L77" i="15"/>
  <c r="O100" i="15"/>
  <c r="M51" i="14"/>
  <c r="N91" i="14"/>
  <c r="M52" i="14"/>
  <c r="L53" i="14"/>
  <c r="S53" i="14"/>
  <c r="S104" i="14"/>
  <c r="M61" i="14"/>
  <c r="D316" i="14"/>
  <c r="K53" i="14"/>
  <c r="S101" i="14"/>
  <c r="O22" i="14"/>
  <c r="K40" i="14"/>
  <c r="P53" i="14"/>
  <c r="U316" i="14"/>
  <c r="K72" i="14"/>
  <c r="O101" i="14"/>
  <c r="M91" i="14"/>
  <c r="M53" i="14"/>
  <c r="N53" i="14"/>
  <c r="S51" i="14"/>
  <c r="K29" i="14"/>
  <c r="L94" i="14"/>
  <c r="Q46" i="14"/>
  <c r="N95" i="13"/>
  <c r="L52" i="13"/>
  <c r="L95" i="13"/>
  <c r="P65" i="13"/>
  <c r="L53" i="13"/>
  <c r="S95" i="13"/>
  <c r="K95" i="13"/>
  <c r="O34" i="13"/>
  <c r="K52" i="13"/>
  <c r="M51" i="13"/>
  <c r="O53" i="13"/>
  <c r="S63" i="13"/>
  <c r="P51" i="13"/>
  <c r="L51" i="13"/>
  <c r="Q34" i="13"/>
  <c r="K43" i="13"/>
  <c r="L94" i="13"/>
  <c r="S65" i="13"/>
  <c r="O65" i="13"/>
  <c r="P34" i="13"/>
  <c r="N53" i="13"/>
  <c r="L34" i="13"/>
  <c r="M52" i="13"/>
  <c r="L64" i="13"/>
  <c r="N51" i="13"/>
  <c r="S112" i="13"/>
  <c r="K34" i="13"/>
  <c r="Q44" i="13"/>
  <c r="M34" i="13"/>
  <c r="N34" i="13"/>
  <c r="N65" i="13"/>
  <c r="S70" i="13"/>
  <c r="Q112" i="13"/>
  <c r="K44" i="13"/>
  <c r="O52" i="13"/>
  <c r="P44" i="13"/>
  <c r="K36" i="13"/>
  <c r="K112" i="13"/>
  <c r="P53" i="13"/>
  <c r="O36" i="13"/>
  <c r="Q51" i="13"/>
  <c r="O51" i="13"/>
  <c r="Q46" i="13"/>
  <c r="Q72" i="13"/>
  <c r="P95" i="13"/>
  <c r="Q53" i="13"/>
  <c r="M53" i="13"/>
  <c r="N44" i="13"/>
  <c r="Q36" i="13"/>
  <c r="O95" i="13"/>
  <c r="P36" i="13"/>
  <c r="L16" i="13"/>
  <c r="Q35" i="13"/>
  <c r="O71" i="13"/>
  <c r="L70" i="13"/>
  <c r="N48" i="13"/>
  <c r="L36" i="13"/>
  <c r="S52" i="13"/>
  <c r="Q16" i="13"/>
  <c r="P16" i="13"/>
  <c r="M89" i="19"/>
  <c r="O17" i="19"/>
  <c r="Q31" i="19"/>
  <c r="N79" i="19"/>
  <c r="K96" i="19"/>
  <c r="P89" i="19"/>
  <c r="K89" i="19"/>
  <c r="M17" i="19"/>
  <c r="P31" i="19"/>
  <c r="O31" i="19"/>
  <c r="L96" i="19"/>
  <c r="P85" i="19"/>
  <c r="Q96" i="19"/>
  <c r="L85" i="19"/>
  <c r="N85" i="19"/>
  <c r="M85" i="19"/>
  <c r="L17" i="19"/>
  <c r="K85" i="19"/>
  <c r="S96" i="19"/>
  <c r="K79" i="19"/>
  <c r="M19" i="19"/>
  <c r="O79" i="19"/>
  <c r="O19" i="19"/>
  <c r="Q85" i="19"/>
  <c r="O89" i="19"/>
  <c r="P96" i="19"/>
  <c r="K31" i="19"/>
  <c r="P79" i="19"/>
  <c r="K17" i="19"/>
  <c r="S31" i="19"/>
  <c r="Q17" i="19"/>
  <c r="N17" i="19"/>
  <c r="N89" i="19"/>
  <c r="S85" i="19"/>
  <c r="N19" i="19"/>
  <c r="N96" i="19"/>
  <c r="S89" i="19"/>
  <c r="L31" i="19"/>
  <c r="M79" i="19"/>
  <c r="U316" i="19"/>
  <c r="Q79" i="19"/>
  <c r="M31" i="19"/>
  <c r="P33" i="18"/>
  <c r="L41" i="18"/>
  <c r="M93" i="18"/>
  <c r="P41" i="18"/>
  <c r="N93" i="18"/>
  <c r="M33" i="18"/>
  <c r="J316" i="18"/>
  <c r="M41" i="18"/>
  <c r="O33" i="18"/>
  <c r="L59" i="18"/>
  <c r="K41" i="18"/>
  <c r="Q93" i="18"/>
  <c r="Q102" i="18"/>
  <c r="S102" i="18"/>
  <c r="Q41" i="18"/>
  <c r="Q89" i="18"/>
  <c r="L102" i="18"/>
  <c r="O102" i="18"/>
  <c r="K33" i="18"/>
  <c r="L93" i="18"/>
  <c r="L109" i="18"/>
  <c r="K103" i="18"/>
  <c r="N41" i="18"/>
  <c r="S41" i="18"/>
  <c r="N109" i="18"/>
  <c r="P89" i="18"/>
  <c r="U316" i="18"/>
  <c r="P93" i="18"/>
  <c r="L33" i="18"/>
  <c r="K93" i="18"/>
  <c r="O93" i="18"/>
  <c r="P47" i="18"/>
  <c r="Q57" i="18"/>
  <c r="P59" i="18"/>
  <c r="K79" i="18"/>
  <c r="S60" i="18"/>
  <c r="O89" i="18"/>
  <c r="O57" i="18"/>
  <c r="Q33" i="18"/>
  <c r="S57" i="18"/>
  <c r="S93" i="18"/>
  <c r="L47" i="18"/>
  <c r="O112" i="17"/>
  <c r="U316" i="17"/>
  <c r="Q44" i="17"/>
  <c r="Q85" i="17"/>
  <c r="M112" i="17"/>
  <c r="N65" i="17"/>
  <c r="Q114" i="17"/>
  <c r="Q112" i="17"/>
  <c r="K114" i="17"/>
  <c r="K110" i="17"/>
  <c r="S65" i="17"/>
  <c r="Q90" i="17"/>
  <c r="O31" i="17"/>
  <c r="O65" i="17"/>
  <c r="P48" i="17"/>
  <c r="S90" i="17"/>
  <c r="L112" i="17"/>
  <c r="K90" i="17"/>
  <c r="M90" i="17"/>
  <c r="N90" i="17"/>
  <c r="S107" i="17"/>
  <c r="P92" i="17"/>
  <c r="K102" i="17"/>
  <c r="O90" i="17"/>
  <c r="L92" i="17"/>
  <c r="N112" i="17"/>
  <c r="P112" i="17"/>
  <c r="P90" i="17"/>
  <c r="O92" i="17"/>
  <c r="M92" i="17"/>
  <c r="S44" i="17"/>
  <c r="K112" i="17"/>
  <c r="N92" i="17"/>
  <c r="K109" i="17"/>
  <c r="Q109" i="17"/>
  <c r="L85" i="17"/>
  <c r="N107" i="17"/>
  <c r="M58" i="17"/>
  <c r="S108" i="16"/>
  <c r="K108" i="16"/>
  <c r="P103" i="16"/>
  <c r="L108" i="16"/>
  <c r="Q31" i="16"/>
  <c r="M101" i="16"/>
  <c r="K76" i="16"/>
  <c r="M108" i="16"/>
  <c r="N108" i="16"/>
  <c r="U316" i="16"/>
  <c r="L60" i="16"/>
  <c r="K51" i="16"/>
  <c r="Q61" i="16"/>
  <c r="N76" i="16"/>
  <c r="L103" i="16"/>
  <c r="M60" i="16"/>
  <c r="L51" i="16"/>
  <c r="O103" i="16"/>
  <c r="M31" i="16"/>
  <c r="O76" i="16"/>
  <c r="N28" i="16"/>
  <c r="S101" i="16"/>
  <c r="K57" i="16"/>
  <c r="O77" i="16"/>
  <c r="M61" i="16"/>
  <c r="M79" i="16"/>
  <c r="P94" i="16"/>
  <c r="D316" i="16"/>
  <c r="T316" i="16"/>
  <c r="N103" i="16"/>
  <c r="O50" i="16"/>
  <c r="M72" i="16"/>
  <c r="N61" i="16"/>
  <c r="Q101" i="16"/>
  <c r="O47" i="16"/>
  <c r="J316" i="16"/>
  <c r="N47" i="16"/>
  <c r="N72" i="16"/>
  <c r="K101" i="16"/>
  <c r="P79" i="16"/>
  <c r="S50" i="16"/>
  <c r="L94" i="16"/>
  <c r="L76" i="16"/>
  <c r="M76" i="16"/>
  <c r="P72" i="16"/>
  <c r="Q103" i="16"/>
  <c r="S76" i="16"/>
  <c r="P76" i="16"/>
  <c r="P50" i="16"/>
  <c r="M77" i="16"/>
  <c r="Q108" i="16"/>
  <c r="L79" i="16"/>
  <c r="P101" i="16"/>
  <c r="S94" i="16"/>
  <c r="P16" i="15"/>
  <c r="Q44" i="15"/>
  <c r="M16" i="15"/>
  <c r="P40" i="15"/>
  <c r="O103" i="15"/>
  <c r="K115" i="15"/>
  <c r="S20" i="15"/>
  <c r="N108" i="15"/>
  <c r="N16" i="15"/>
  <c r="K103" i="15"/>
  <c r="P91" i="15"/>
  <c r="M50" i="15"/>
  <c r="U316" i="15"/>
  <c r="L74" i="15"/>
  <c r="M88" i="15"/>
  <c r="Q20" i="15"/>
  <c r="L44" i="15"/>
  <c r="N20" i="15"/>
  <c r="L87" i="15"/>
  <c r="S108" i="15"/>
  <c r="P44" i="15"/>
  <c r="M20" i="15"/>
  <c r="S103" i="15"/>
  <c r="M21" i="15"/>
  <c r="T316" i="15"/>
  <c r="L20" i="15"/>
  <c r="N115" i="15"/>
  <c r="Q103" i="15"/>
  <c r="P20" i="15"/>
  <c r="L108" i="15"/>
  <c r="L103" i="15"/>
  <c r="N81" i="15"/>
  <c r="S91" i="15"/>
  <c r="K50" i="15"/>
  <c r="P108" i="15"/>
  <c r="N103" i="15"/>
  <c r="O21" i="15"/>
  <c r="K21" i="15"/>
  <c r="P103" i="15"/>
  <c r="P81" i="15"/>
  <c r="Q81" i="15"/>
  <c r="K81" i="15"/>
  <c r="O81" i="15"/>
  <c r="P87" i="15"/>
  <c r="M25" i="15"/>
  <c r="M22" i="15"/>
  <c r="K108" i="15"/>
  <c r="P47" i="14"/>
  <c r="M47" i="14"/>
  <c r="L47" i="14"/>
  <c r="O51" i="14"/>
  <c r="L81" i="14"/>
  <c r="M76" i="14"/>
  <c r="P40" i="14"/>
  <c r="K19" i="14"/>
  <c r="Q51" i="14"/>
  <c r="K105" i="14"/>
  <c r="N51" i="14"/>
  <c r="S76" i="14"/>
  <c r="L85" i="14"/>
  <c r="N101" i="14"/>
  <c r="S19" i="14"/>
  <c r="P105" i="14"/>
  <c r="L51" i="14"/>
  <c r="Q74" i="14"/>
  <c r="S105" i="14"/>
  <c r="S85" i="14"/>
  <c r="O74" i="14"/>
  <c r="Q47" i="14"/>
  <c r="P85" i="14"/>
  <c r="O47" i="14"/>
  <c r="T316" i="14"/>
  <c r="S40" i="14"/>
  <c r="S42" i="14"/>
  <c r="N42" i="14"/>
  <c r="N85" i="14"/>
  <c r="Q39" i="14"/>
  <c r="N74" i="14"/>
  <c r="M85" i="14"/>
  <c r="S74" i="14"/>
  <c r="Q101" i="14"/>
  <c r="M74" i="14"/>
  <c r="L76" i="14"/>
  <c r="S39" i="14"/>
  <c r="L74" i="14"/>
  <c r="O104" i="14"/>
  <c r="N69" i="14"/>
  <c r="O76" i="14"/>
  <c r="O105" i="14"/>
  <c r="N19" i="14"/>
  <c r="M104" i="14"/>
  <c r="S47" i="14"/>
  <c r="K42" i="14"/>
  <c r="L105" i="14"/>
  <c r="Q76" i="14"/>
  <c r="L104" i="14"/>
  <c r="L40" i="14"/>
  <c r="K47" i="14"/>
  <c r="P76" i="14"/>
  <c r="L42" i="14"/>
  <c r="P101" i="14"/>
  <c r="S21" i="14"/>
  <c r="Q105" i="14"/>
  <c r="L69" i="13"/>
  <c r="D316" i="13"/>
  <c r="J316" i="13"/>
  <c r="P58" i="13"/>
  <c r="Q58" i="13"/>
  <c r="M65" i="13"/>
  <c r="M56" i="13"/>
  <c r="O69" i="13"/>
  <c r="S43" i="13"/>
  <c r="M58" i="13"/>
  <c r="U316" i="13"/>
  <c r="P69" i="13"/>
  <c r="Q57" i="13"/>
  <c r="N58" i="13"/>
  <c r="M69" i="13"/>
  <c r="S69" i="13"/>
  <c r="K69" i="13"/>
  <c r="O57" i="13"/>
  <c r="L46" i="13"/>
  <c r="P63" i="13"/>
  <c r="O50" i="13"/>
  <c r="P43" i="13"/>
  <c r="K65" i="13"/>
  <c r="K50" i="13"/>
  <c r="L43" i="13"/>
  <c r="N52" i="13"/>
  <c r="O58" i="13"/>
  <c r="S61" i="13"/>
  <c r="K63" i="13"/>
  <c r="P35" i="13"/>
  <c r="Q32" i="13"/>
  <c r="O46" i="13"/>
  <c r="M35" i="13"/>
  <c r="N61" i="13"/>
  <c r="M63" i="13"/>
  <c r="S20" i="13"/>
  <c r="K32" i="13"/>
  <c r="Q61" i="13"/>
  <c r="S114" i="19"/>
  <c r="L76" i="19"/>
  <c r="Q76" i="19"/>
  <c r="E11" i="19"/>
  <c r="K18" i="5" s="1"/>
  <c r="N80" i="19"/>
  <c r="Q45" i="19"/>
  <c r="P80" i="19"/>
  <c r="N76" i="19"/>
  <c r="K41" i="19"/>
  <c r="O45" i="19"/>
  <c r="L80" i="19"/>
  <c r="Q80" i="19"/>
  <c r="K19" i="19"/>
  <c r="O41" i="19"/>
  <c r="S41" i="19"/>
  <c r="O114" i="19"/>
  <c r="P76" i="19"/>
  <c r="L41" i="19"/>
  <c r="Q114" i="19"/>
  <c r="K80" i="19"/>
  <c r="M114" i="19"/>
  <c r="M45" i="19"/>
  <c r="S76" i="19"/>
  <c r="N45" i="19"/>
  <c r="L45" i="19"/>
  <c r="P45" i="19"/>
  <c r="Q41" i="19"/>
  <c r="N114" i="19"/>
  <c r="P41" i="19"/>
  <c r="N40" i="19"/>
  <c r="M80" i="19"/>
  <c r="K114" i="19"/>
  <c r="P64" i="19"/>
  <c r="S19" i="19"/>
  <c r="K76" i="19"/>
  <c r="M76" i="19"/>
  <c r="N41" i="19"/>
  <c r="M40" i="19"/>
  <c r="Q20" i="19"/>
  <c r="S38" i="19"/>
  <c r="K45" i="19"/>
  <c r="L19" i="19"/>
  <c r="O96" i="19"/>
  <c r="M41" i="19"/>
  <c r="J316" i="19"/>
  <c r="M88" i="19"/>
  <c r="O88" i="19"/>
  <c r="O80" i="19"/>
  <c r="M96" i="19"/>
  <c r="N38" i="19"/>
  <c r="Q19" i="19"/>
  <c r="P19" i="19"/>
  <c r="K317" i="19"/>
  <c r="L110" i="18"/>
  <c r="M18" i="18"/>
  <c r="P110" i="18"/>
  <c r="M43" i="18"/>
  <c r="N43" i="18"/>
  <c r="S43" i="18"/>
  <c r="O43" i="18"/>
  <c r="S86" i="18"/>
  <c r="S59" i="18"/>
  <c r="L101" i="18"/>
  <c r="L43" i="18"/>
  <c r="Q18" i="18"/>
  <c r="K57" i="18"/>
  <c r="N110" i="18"/>
  <c r="L86" i="18"/>
  <c r="M57" i="18"/>
  <c r="S101" i="18"/>
  <c r="M59" i="18"/>
  <c r="P60" i="18"/>
  <c r="K86" i="18"/>
  <c r="K317" i="18"/>
  <c r="O18" i="18"/>
  <c r="E11" i="18"/>
  <c r="S111" i="18"/>
  <c r="P86" i="18"/>
  <c r="O110" i="18"/>
  <c r="K110" i="18"/>
  <c r="M86" i="18"/>
  <c r="S110" i="18"/>
  <c r="N101" i="18"/>
  <c r="N60" i="18"/>
  <c r="K59" i="18"/>
  <c r="L103" i="18"/>
  <c r="N111" i="18"/>
  <c r="M102" i="18"/>
  <c r="M101" i="18"/>
  <c r="Q59" i="18"/>
  <c r="M60" i="18"/>
  <c r="Q103" i="18"/>
  <c r="O59" i="18"/>
  <c r="N102" i="18"/>
  <c r="L18" i="18"/>
  <c r="O103" i="18"/>
  <c r="O111" i="18"/>
  <c r="M110" i="18"/>
  <c r="N18" i="18"/>
  <c r="P79" i="18"/>
  <c r="P102" i="18"/>
  <c r="Q79" i="18"/>
  <c r="K109" i="18"/>
  <c r="M89" i="18"/>
  <c r="P111" i="18"/>
  <c r="Q101" i="18"/>
  <c r="L111" i="18"/>
  <c r="M79" i="18"/>
  <c r="P18" i="18"/>
  <c r="Q110" i="18"/>
  <c r="S109" i="18"/>
  <c r="L64" i="17"/>
  <c r="K31" i="17"/>
  <c r="O64" i="17"/>
  <c r="M102" i="17"/>
  <c r="K41" i="17"/>
  <c r="P77" i="17"/>
  <c r="O101" i="17"/>
  <c r="O102" i="17"/>
  <c r="L102" i="17"/>
  <c r="O109" i="17"/>
  <c r="K85" i="17"/>
  <c r="L101" i="17"/>
  <c r="L48" i="17"/>
  <c r="L31" i="17"/>
  <c r="L40" i="17"/>
  <c r="N31" i="17"/>
  <c r="S48" i="17"/>
  <c r="M31" i="17"/>
  <c r="K64" i="17"/>
  <c r="N64" i="17"/>
  <c r="S64" i="17"/>
  <c r="Q31" i="17"/>
  <c r="J316" i="17"/>
  <c r="K317" i="17"/>
  <c r="E11" i="17"/>
  <c r="I13" i="5" s="1"/>
  <c r="P114" i="17"/>
  <c r="N58" i="17"/>
  <c r="O110" i="17"/>
  <c r="L41" i="17"/>
  <c r="S85" i="17"/>
  <c r="L77" i="17"/>
  <c r="P31" i="17"/>
  <c r="N67" i="17"/>
  <c r="K48" i="17"/>
  <c r="L90" i="17"/>
  <c r="S102" i="17"/>
  <c r="L109" i="17"/>
  <c r="N85" i="17"/>
  <c r="N100" i="16"/>
  <c r="M25" i="16"/>
  <c r="P25" i="16"/>
  <c r="K103" i="16"/>
  <c r="K100" i="16"/>
  <c r="M100" i="16"/>
  <c r="S17" i="16"/>
  <c r="Q100" i="16"/>
  <c r="M58" i="16"/>
  <c r="O100" i="16"/>
  <c r="P17" i="16"/>
  <c r="O25" i="16"/>
  <c r="P106" i="16"/>
  <c r="Q50" i="16"/>
  <c r="O108" i="16"/>
  <c r="N56" i="16"/>
  <c r="S28" i="16"/>
  <c r="L58" i="16"/>
  <c r="S103" i="16"/>
  <c r="O94" i="16"/>
  <c r="L25" i="16"/>
  <c r="N50" i="16"/>
  <c r="P100" i="16"/>
  <c r="O51" i="16"/>
  <c r="O16" i="16"/>
  <c r="P28" i="16"/>
  <c r="Q58" i="16"/>
  <c r="K106" i="16"/>
  <c r="L50" i="16"/>
  <c r="S58" i="16"/>
  <c r="M103" i="16"/>
  <c r="L17" i="16"/>
  <c r="N25" i="16"/>
  <c r="O58" i="16"/>
  <c r="N106" i="16"/>
  <c r="M106" i="16"/>
  <c r="Q25" i="16"/>
  <c r="O106" i="16"/>
  <c r="P56" i="16"/>
  <c r="L100" i="16"/>
  <c r="K80" i="16"/>
  <c r="Q80" i="16"/>
  <c r="S106" i="16"/>
  <c r="L57" i="16"/>
  <c r="P51" i="16"/>
  <c r="N31" i="16"/>
  <c r="K58" i="16"/>
  <c r="K50" i="16"/>
  <c r="L113" i="16"/>
  <c r="S25" i="16"/>
  <c r="M57" i="16"/>
  <c r="Q47" i="16"/>
  <c r="L47" i="16"/>
  <c r="N58" i="16"/>
  <c r="S100" i="16"/>
  <c r="Q106" i="16"/>
  <c r="M94" i="16"/>
  <c r="E11" i="16"/>
  <c r="C7" i="20" s="1"/>
  <c r="A7" i="20" s="1"/>
  <c r="O79" i="16"/>
  <c r="N17" i="16"/>
  <c r="O57" i="16"/>
  <c r="Q17" i="16"/>
  <c r="K17" i="16"/>
  <c r="L28" i="16"/>
  <c r="L31" i="16"/>
  <c r="K317" i="16"/>
  <c r="M50" i="16"/>
  <c r="K28" i="16"/>
  <c r="K25" i="16"/>
  <c r="M17" i="16"/>
  <c r="K31" i="16"/>
  <c r="S87" i="15"/>
  <c r="M74" i="15"/>
  <c r="Q40" i="15"/>
  <c r="S66" i="15"/>
  <c r="O44" i="15"/>
  <c r="K44" i="15"/>
  <c r="Q91" i="15"/>
  <c r="N24" i="15"/>
  <c r="K27" i="15"/>
  <c r="Q24" i="15"/>
  <c r="Q108" i="15"/>
  <c r="P21" i="15"/>
  <c r="O108" i="15"/>
  <c r="K65" i="15"/>
  <c r="M87" i="15"/>
  <c r="K40" i="15"/>
  <c r="J316" i="15"/>
  <c r="E11" i="15"/>
  <c r="G15" i="5" s="1"/>
  <c r="N91" i="15"/>
  <c r="K317" i="15"/>
  <c r="S114" i="15"/>
  <c r="P25" i="15"/>
  <c r="N50" i="15"/>
  <c r="P27" i="15"/>
  <c r="K24" i="15"/>
  <c r="L24" i="15"/>
  <c r="N40" i="15"/>
  <c r="L40" i="15"/>
  <c r="P115" i="15"/>
  <c r="K74" i="15"/>
  <c r="L88" i="15"/>
  <c r="M108" i="15"/>
  <c r="O115" i="15"/>
  <c r="L27" i="15"/>
  <c r="M24" i="15"/>
  <c r="S24" i="15"/>
  <c r="N27" i="15"/>
  <c r="M27" i="15"/>
  <c r="S81" i="15"/>
  <c r="N66" i="15"/>
  <c r="S21" i="15"/>
  <c r="O74" i="15"/>
  <c r="P24" i="15"/>
  <c r="O24" i="15"/>
  <c r="L81" i="15"/>
  <c r="M40" i="15"/>
  <c r="M91" i="15"/>
  <c r="M115" i="15"/>
  <c r="S27" i="15"/>
  <c r="O40" i="15"/>
  <c r="S40" i="15"/>
  <c r="M81" i="15"/>
  <c r="P88" i="15"/>
  <c r="P74" i="15"/>
  <c r="S88" i="15"/>
  <c r="Q27" i="15"/>
  <c r="O87" i="15"/>
  <c r="M80" i="14"/>
  <c r="K317" i="14"/>
  <c r="M60" i="14"/>
  <c r="Q83" i="14"/>
  <c r="O85" i="14"/>
  <c r="E11" i="14"/>
  <c r="F12" i="5" s="1"/>
  <c r="J316" i="14"/>
  <c r="K60" i="14"/>
  <c r="L60" i="14"/>
  <c r="K81" i="14"/>
  <c r="Q81" i="14"/>
  <c r="K22" i="14"/>
  <c r="N89" i="14"/>
  <c r="S80" i="14"/>
  <c r="Q60" i="14"/>
  <c r="N81" i="14"/>
  <c r="L83" i="14"/>
  <c r="S52" i="14"/>
  <c r="Q52" i="14"/>
  <c r="N64" i="14"/>
  <c r="K85" i="14"/>
  <c r="M40" i="14"/>
  <c r="O94" i="14"/>
  <c r="K80" i="14"/>
  <c r="K83" i="14"/>
  <c r="M81" i="14"/>
  <c r="N60" i="14"/>
  <c r="M94" i="14"/>
  <c r="S94" i="14"/>
  <c r="Q85" i="14"/>
  <c r="P80" i="14"/>
  <c r="Q40" i="14"/>
  <c r="L80" i="14"/>
  <c r="S60" i="14"/>
  <c r="O81" i="14"/>
  <c r="S89" i="14"/>
  <c r="N40" i="14"/>
  <c r="Q64" i="14"/>
  <c r="P81" i="14"/>
  <c r="M105" i="14"/>
  <c r="M101" i="14"/>
  <c r="O80" i="14"/>
  <c r="K74" i="14"/>
  <c r="O52" i="14"/>
  <c r="L89" i="14"/>
  <c r="P60" i="14"/>
  <c r="K101" i="14"/>
  <c r="P52" i="14"/>
  <c r="N105" i="14"/>
  <c r="O39" i="14"/>
  <c r="P39" i="14"/>
  <c r="P74" i="14"/>
  <c r="P94" i="14"/>
  <c r="N80" i="14"/>
  <c r="N47" i="14"/>
  <c r="O60" i="14"/>
  <c r="E11" i="13"/>
  <c r="E19" i="5" s="1"/>
  <c r="M97" i="13"/>
  <c r="N97" i="13"/>
  <c r="P97" i="13"/>
  <c r="Q97" i="13"/>
  <c r="L97" i="13"/>
  <c r="O97" i="13"/>
  <c r="K97" i="13"/>
  <c r="S97" i="13"/>
  <c r="M76" i="13"/>
  <c r="K76" i="13"/>
  <c r="N76" i="13"/>
  <c r="O76" i="13"/>
  <c r="L76" i="13"/>
  <c r="P76" i="13"/>
  <c r="S76" i="13"/>
  <c r="Q76" i="13"/>
  <c r="Q103" i="13"/>
  <c r="L103" i="13"/>
  <c r="M103" i="13"/>
  <c r="N103" i="13"/>
  <c r="K103" i="13"/>
  <c r="O103" i="13"/>
  <c r="P103" i="13"/>
  <c r="S103" i="13"/>
  <c r="O102" i="13"/>
  <c r="P102" i="13"/>
  <c r="L102" i="13"/>
  <c r="K102" i="13"/>
  <c r="M102" i="13"/>
  <c r="N102" i="13"/>
  <c r="S102" i="13"/>
  <c r="Q102" i="13"/>
  <c r="K83" i="13"/>
  <c r="O83" i="13"/>
  <c r="N83" i="13"/>
  <c r="M83" i="13"/>
  <c r="L83" i="13"/>
  <c r="P83" i="13"/>
  <c r="Q83" i="13"/>
  <c r="S83" i="13"/>
  <c r="S107" i="13"/>
  <c r="L107" i="13"/>
  <c r="K107" i="13"/>
  <c r="M107" i="13"/>
  <c r="N107" i="13"/>
  <c r="O107" i="13"/>
  <c r="P107" i="13"/>
  <c r="Q107" i="13"/>
  <c r="N105" i="13"/>
  <c r="S105" i="13"/>
  <c r="Q105" i="13"/>
  <c r="K105" i="13"/>
  <c r="L105" i="13"/>
  <c r="M105" i="13"/>
  <c r="O105" i="13"/>
  <c r="P105" i="13"/>
  <c r="N111" i="13"/>
  <c r="L111" i="13"/>
  <c r="P111" i="13"/>
  <c r="K111" i="13"/>
  <c r="M111" i="13"/>
  <c r="S111" i="13"/>
  <c r="O111" i="13"/>
  <c r="Q111" i="13"/>
  <c r="P114" i="13"/>
  <c r="Q114" i="13"/>
  <c r="O114" i="13"/>
  <c r="L114" i="13"/>
  <c r="K114" i="13"/>
  <c r="M114" i="13"/>
  <c r="S114" i="13"/>
  <c r="N114" i="13"/>
  <c r="N98" i="13"/>
  <c r="S98" i="13"/>
  <c r="O98" i="13"/>
  <c r="M98" i="13"/>
  <c r="K98" i="13"/>
  <c r="L98" i="13"/>
  <c r="Q98" i="13"/>
  <c r="P98" i="13"/>
  <c r="M64" i="13"/>
  <c r="M43" i="13"/>
  <c r="K79" i="13"/>
  <c r="L79" i="13"/>
  <c r="M79" i="13"/>
  <c r="N79" i="13"/>
  <c r="Q79" i="13"/>
  <c r="O79" i="13"/>
  <c r="P79" i="13"/>
  <c r="S79" i="13"/>
  <c r="N109" i="13"/>
  <c r="K109" i="13"/>
  <c r="M109" i="13"/>
  <c r="L109" i="13"/>
  <c r="P109" i="13"/>
  <c r="Q109" i="13"/>
  <c r="O109" i="13"/>
  <c r="S109" i="13"/>
  <c r="L90" i="13"/>
  <c r="P90" i="13"/>
  <c r="K90" i="13"/>
  <c r="N90" i="13"/>
  <c r="S90" i="13"/>
  <c r="O90" i="13"/>
  <c r="Q90" i="13"/>
  <c r="M90" i="13"/>
  <c r="L108" i="13"/>
  <c r="N108" i="13"/>
  <c r="Q108" i="13"/>
  <c r="K108" i="13"/>
  <c r="P108" i="13"/>
  <c r="O108" i="13"/>
  <c r="S108" i="13"/>
  <c r="M108" i="13"/>
  <c r="K86" i="13"/>
  <c r="O86" i="13"/>
  <c r="P86" i="13"/>
  <c r="S86" i="13"/>
  <c r="Q86" i="13"/>
  <c r="M86" i="13"/>
  <c r="N86" i="13"/>
  <c r="L86" i="13"/>
  <c r="O77" i="13"/>
  <c r="M77" i="13"/>
  <c r="K77" i="13"/>
  <c r="L77" i="13"/>
  <c r="Q77" i="13"/>
  <c r="P77" i="13"/>
  <c r="S77" i="13"/>
  <c r="N77" i="13"/>
  <c r="L63" i="13"/>
  <c r="Q69" i="13"/>
  <c r="K64" i="13"/>
  <c r="S58" i="13"/>
  <c r="O110" i="13"/>
  <c r="K110" i="13"/>
  <c r="S110" i="13"/>
  <c r="Q110" i="13"/>
  <c r="P110" i="13"/>
  <c r="L110" i="13"/>
  <c r="N110" i="13"/>
  <c r="M110" i="13"/>
  <c r="K106" i="13"/>
  <c r="L106" i="13"/>
  <c r="P106" i="13"/>
  <c r="M106" i="13"/>
  <c r="N106" i="13"/>
  <c r="Q106" i="13"/>
  <c r="O106" i="13"/>
  <c r="S106" i="13"/>
  <c r="S100" i="13"/>
  <c r="L100" i="13"/>
  <c r="K100" i="13"/>
  <c r="M100" i="13"/>
  <c r="N100" i="13"/>
  <c r="P100" i="13"/>
  <c r="O100" i="13"/>
  <c r="Q100" i="13"/>
  <c r="O63" i="13"/>
  <c r="Q65" i="13"/>
  <c r="N56" i="13"/>
  <c r="O104" i="13"/>
  <c r="Q104" i="13"/>
  <c r="P104" i="13"/>
  <c r="M104" i="13"/>
  <c r="L104" i="13"/>
  <c r="N104" i="13"/>
  <c r="K104" i="13"/>
  <c r="S104" i="13"/>
  <c r="L65" i="13"/>
  <c r="P96" i="13"/>
  <c r="K96" i="13"/>
  <c r="Q96" i="13"/>
  <c r="N96" i="13"/>
  <c r="S96" i="13"/>
  <c r="M96" i="13"/>
  <c r="L96" i="13"/>
  <c r="O96" i="13"/>
  <c r="O113" i="13"/>
  <c r="K113" i="13"/>
  <c r="M113" i="13"/>
  <c r="L113" i="13"/>
  <c r="N113" i="13"/>
  <c r="P113" i="13"/>
  <c r="Q113" i="13"/>
  <c r="S113" i="13"/>
  <c r="P87" i="13"/>
  <c r="N87" i="13"/>
  <c r="S87" i="13"/>
  <c r="L87" i="13"/>
  <c r="M87" i="13"/>
  <c r="O87" i="13"/>
  <c r="Q87" i="13"/>
  <c r="K87" i="13"/>
  <c r="P48" i="13"/>
  <c r="N35" i="13"/>
  <c r="P64" i="13"/>
  <c r="O91" i="13"/>
  <c r="L91" i="13"/>
  <c r="K91" i="13"/>
  <c r="Q91" i="13"/>
  <c r="N91" i="13"/>
  <c r="S91" i="13"/>
  <c r="P91" i="13"/>
  <c r="M91" i="13"/>
  <c r="N92" i="13"/>
  <c r="O92" i="13"/>
  <c r="K92" i="13"/>
  <c r="L92" i="13"/>
  <c r="Q92" i="13"/>
  <c r="M92" i="13"/>
  <c r="P92" i="13"/>
  <c r="S92" i="13"/>
  <c r="M50" i="13"/>
  <c r="L35" i="13"/>
  <c r="O56" i="13"/>
  <c r="L58" i="13"/>
  <c r="K317" i="13"/>
  <c r="Q78" i="13"/>
  <c r="S78" i="13"/>
  <c r="K78" i="13"/>
  <c r="O78" i="13"/>
  <c r="L78" i="13"/>
  <c r="M78" i="13"/>
  <c r="N78" i="13"/>
  <c r="P78" i="13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4" i="1"/>
  <c r="G18" i="5" l="1"/>
  <c r="G20" i="5"/>
  <c r="E18" i="5"/>
  <c r="C4" i="20"/>
  <c r="A4" i="20" s="1"/>
  <c r="E20" i="5"/>
  <c r="S316" i="18"/>
  <c r="P316" i="18"/>
  <c r="S316" i="19"/>
  <c r="K316" i="19"/>
  <c r="C24" i="2" s="1"/>
  <c r="K20" i="5"/>
  <c r="O316" i="19"/>
  <c r="N316" i="19"/>
  <c r="F24" i="2" s="1"/>
  <c r="Q316" i="19"/>
  <c r="O316" i="18"/>
  <c r="J18" i="5"/>
  <c r="Q316" i="17"/>
  <c r="P316" i="17"/>
  <c r="M316" i="15"/>
  <c r="R316" i="15"/>
  <c r="G14" i="5" s="1"/>
  <c r="Q316" i="15"/>
  <c r="K316" i="15"/>
  <c r="C20" i="2" s="1"/>
  <c r="O316" i="15"/>
  <c r="R316" i="14"/>
  <c r="O316" i="14"/>
  <c r="K13" i="5"/>
  <c r="K15" i="5"/>
  <c r="P316" i="19"/>
  <c r="L316" i="19"/>
  <c r="K16" i="5" s="1"/>
  <c r="K12" i="5"/>
  <c r="M316" i="19"/>
  <c r="R316" i="19"/>
  <c r="K14" i="5" s="1"/>
  <c r="C10" i="20"/>
  <c r="A10" i="20" s="1"/>
  <c r="K17" i="5"/>
  <c r="K19" i="5"/>
  <c r="N316" i="18"/>
  <c r="K316" i="18"/>
  <c r="C23" i="2" s="1"/>
  <c r="R316" i="18"/>
  <c r="J14" i="5" s="1"/>
  <c r="L316" i="18"/>
  <c r="J16" i="5" s="1"/>
  <c r="M316" i="18"/>
  <c r="Q316" i="18"/>
  <c r="G23" i="2" s="1"/>
  <c r="K316" i="17"/>
  <c r="C22" i="2" s="1"/>
  <c r="S316" i="17"/>
  <c r="L316" i="17"/>
  <c r="I16" i="5" s="1"/>
  <c r="M316" i="17"/>
  <c r="N316" i="17"/>
  <c r="R316" i="17"/>
  <c r="I14" i="5" s="1"/>
  <c r="O316" i="17"/>
  <c r="M316" i="16"/>
  <c r="Q316" i="16"/>
  <c r="R316" i="16"/>
  <c r="H14" i="5" s="1"/>
  <c r="K316" i="16"/>
  <c r="C21" i="2" s="1"/>
  <c r="N316" i="16"/>
  <c r="S316" i="16"/>
  <c r="O316" i="16"/>
  <c r="P316" i="16"/>
  <c r="G21" i="2" s="1"/>
  <c r="L316" i="16"/>
  <c r="H16" i="5" s="1"/>
  <c r="N316" i="15"/>
  <c r="L316" i="15"/>
  <c r="P316" i="15"/>
  <c r="S316" i="15"/>
  <c r="M316" i="14"/>
  <c r="P316" i="14"/>
  <c r="N316" i="14"/>
  <c r="Q316" i="14"/>
  <c r="L316" i="14"/>
  <c r="F16" i="5" s="1"/>
  <c r="S316" i="14"/>
  <c r="K316" i="14"/>
  <c r="C19" i="2" s="1"/>
  <c r="R316" i="13"/>
  <c r="E14" i="5" s="1"/>
  <c r="S316" i="13"/>
  <c r="K316" i="13"/>
  <c r="C18" i="2" s="1"/>
  <c r="M316" i="13"/>
  <c r="N316" i="13"/>
  <c r="O316" i="13"/>
  <c r="L316" i="13"/>
  <c r="E18" i="2" s="1"/>
  <c r="Q316" i="13"/>
  <c r="P316" i="13"/>
  <c r="G18" i="2" s="1"/>
  <c r="I18" i="5"/>
  <c r="I12" i="5"/>
  <c r="I17" i="5"/>
  <c r="I19" i="5"/>
  <c r="H13" i="5"/>
  <c r="H20" i="5"/>
  <c r="H17" i="5"/>
  <c r="H12" i="5"/>
  <c r="H18" i="5"/>
  <c r="H19" i="5"/>
  <c r="H15" i="5"/>
  <c r="F20" i="5"/>
  <c r="F15" i="5"/>
  <c r="F19" i="5"/>
  <c r="F17" i="5"/>
  <c r="F18" i="5"/>
  <c r="C5" i="20"/>
  <c r="A5" i="20" s="1"/>
  <c r="F13" i="5"/>
  <c r="E13" i="5"/>
  <c r="E17" i="5"/>
  <c r="E15" i="5"/>
  <c r="E12" i="5"/>
  <c r="J13" i="5"/>
  <c r="J15" i="5"/>
  <c r="J12" i="5"/>
  <c r="J19" i="5"/>
  <c r="C9" i="20"/>
  <c r="A9" i="20" s="1"/>
  <c r="J20" i="5"/>
  <c r="J17" i="5"/>
  <c r="I20" i="5"/>
  <c r="I15" i="5"/>
  <c r="C8" i="20"/>
  <c r="A8" i="20" s="1"/>
  <c r="C6" i="20"/>
  <c r="A6" i="20" s="1"/>
  <c r="G17" i="5"/>
  <c r="G13" i="5"/>
  <c r="G12" i="5"/>
  <c r="G19" i="5"/>
  <c r="H49" i="4"/>
  <c r="C49" i="4"/>
  <c r="E49" i="4"/>
  <c r="F49" i="4"/>
  <c r="H103" i="4"/>
  <c r="C103" i="4"/>
  <c r="E103" i="4"/>
  <c r="F103" i="4"/>
  <c r="H18" i="4"/>
  <c r="E18" i="4"/>
  <c r="C18" i="4"/>
  <c r="F18" i="4"/>
  <c r="H101" i="4"/>
  <c r="E101" i="4"/>
  <c r="C101" i="4"/>
  <c r="F101" i="4"/>
  <c r="C72" i="4"/>
  <c r="E72" i="4"/>
  <c r="F72" i="4"/>
  <c r="H72" i="4"/>
  <c r="C43" i="4"/>
  <c r="E43" i="4"/>
  <c r="F43" i="4"/>
  <c r="H43" i="4"/>
  <c r="C68" i="4"/>
  <c r="E68" i="4"/>
  <c r="H68" i="4"/>
  <c r="F68" i="4"/>
  <c r="E63" i="4"/>
  <c r="F63" i="4"/>
  <c r="H63" i="4"/>
  <c r="C63" i="4"/>
  <c r="H50" i="4"/>
  <c r="C50" i="4"/>
  <c r="E50" i="4"/>
  <c r="F50" i="4"/>
  <c r="H48" i="4"/>
  <c r="C48" i="4"/>
  <c r="F48" i="4"/>
  <c r="E48" i="4"/>
  <c r="H75" i="4"/>
  <c r="C75" i="4"/>
  <c r="F75" i="4"/>
  <c r="E75" i="4"/>
  <c r="H74" i="4"/>
  <c r="E74" i="4"/>
  <c r="C74" i="4"/>
  <c r="F74" i="4"/>
  <c r="H73" i="4"/>
  <c r="E73" i="4"/>
  <c r="C73" i="4"/>
  <c r="F73" i="4"/>
  <c r="C70" i="4"/>
  <c r="E70" i="4"/>
  <c r="F70" i="4"/>
  <c r="H70" i="4"/>
  <c r="C96" i="4"/>
  <c r="E96" i="4"/>
  <c r="F96" i="4"/>
  <c r="H96" i="4"/>
  <c r="C40" i="4"/>
  <c r="E40" i="4"/>
  <c r="H40" i="4"/>
  <c r="F40" i="4"/>
  <c r="F93" i="4"/>
  <c r="E93" i="4"/>
  <c r="H93" i="4"/>
  <c r="C93" i="4"/>
  <c r="F114" i="4"/>
  <c r="H114" i="4"/>
  <c r="C114" i="4"/>
  <c r="E114" i="4"/>
  <c r="F83" i="4"/>
  <c r="H83" i="4"/>
  <c r="C83" i="4"/>
  <c r="E83" i="4"/>
  <c r="H22" i="4"/>
  <c r="C22" i="4"/>
  <c r="E22" i="4"/>
  <c r="F22" i="4"/>
  <c r="H77" i="4"/>
  <c r="C77" i="4"/>
  <c r="E77" i="4"/>
  <c r="F77" i="4"/>
  <c r="H104" i="4"/>
  <c r="C104" i="4"/>
  <c r="E104" i="4"/>
  <c r="F104" i="4"/>
  <c r="H46" i="4"/>
  <c r="E46" i="4"/>
  <c r="C46" i="4"/>
  <c r="F46" i="4"/>
  <c r="H45" i="4"/>
  <c r="E45" i="4"/>
  <c r="C45" i="4"/>
  <c r="F45" i="4"/>
  <c r="C71" i="4"/>
  <c r="E71" i="4"/>
  <c r="F71" i="4"/>
  <c r="H71" i="4"/>
  <c r="C98" i="4"/>
  <c r="E98" i="4"/>
  <c r="F98" i="4"/>
  <c r="H98" i="4"/>
  <c r="C41" i="4"/>
  <c r="E41" i="4"/>
  <c r="F41" i="4"/>
  <c r="H41" i="4"/>
  <c r="F95" i="4"/>
  <c r="E95" i="4"/>
  <c r="H95" i="4"/>
  <c r="C95" i="4"/>
  <c r="F38" i="4"/>
  <c r="E38" i="4"/>
  <c r="H38" i="4"/>
  <c r="C38" i="4"/>
  <c r="E92" i="4"/>
  <c r="F92" i="4"/>
  <c r="H92" i="4"/>
  <c r="C92" i="4"/>
  <c r="E91" i="4"/>
  <c r="F91" i="4"/>
  <c r="H91" i="4"/>
  <c r="C91" i="4"/>
  <c r="E90" i="4"/>
  <c r="F90" i="4"/>
  <c r="H90" i="4"/>
  <c r="C90" i="4"/>
  <c r="E61" i="4"/>
  <c r="F61" i="4"/>
  <c r="H61" i="4"/>
  <c r="C61" i="4"/>
  <c r="F60" i="4"/>
  <c r="C60" i="4"/>
  <c r="E60" i="4"/>
  <c r="H60" i="4"/>
  <c r="H115" i="4"/>
  <c r="F115" i="4"/>
  <c r="C115" i="4"/>
  <c r="E115" i="4"/>
  <c r="F86" i="4"/>
  <c r="H86" i="4"/>
  <c r="C86" i="4"/>
  <c r="E86" i="4"/>
  <c r="F85" i="4"/>
  <c r="H85" i="4"/>
  <c r="C85" i="4"/>
  <c r="E85" i="4"/>
  <c r="F84" i="4"/>
  <c r="H84" i="4"/>
  <c r="C84" i="4"/>
  <c r="E84" i="4"/>
  <c r="F26" i="4"/>
  <c r="H26" i="4"/>
  <c r="E26" i="4"/>
  <c r="C26" i="4"/>
  <c r="H106" i="4"/>
  <c r="C106" i="4"/>
  <c r="E106" i="4"/>
  <c r="F106" i="4"/>
  <c r="H20" i="4"/>
  <c r="C20" i="4"/>
  <c r="F20" i="4"/>
  <c r="E20" i="4"/>
  <c r="H19" i="4"/>
  <c r="E19" i="4"/>
  <c r="C19" i="4"/>
  <c r="F19" i="4"/>
  <c r="H17" i="4"/>
  <c r="E17" i="4"/>
  <c r="C17" i="4"/>
  <c r="F17" i="4"/>
  <c r="C97" i="4"/>
  <c r="E97" i="4"/>
  <c r="F97" i="4"/>
  <c r="H97" i="4"/>
  <c r="F39" i="4"/>
  <c r="E39" i="4"/>
  <c r="H39" i="4"/>
  <c r="C39" i="4"/>
  <c r="F66" i="4"/>
  <c r="E66" i="4"/>
  <c r="H66" i="4"/>
  <c r="C66" i="4"/>
  <c r="F65" i="4"/>
  <c r="E65" i="4"/>
  <c r="H65" i="4"/>
  <c r="C65" i="4"/>
  <c r="E64" i="4"/>
  <c r="F64" i="4"/>
  <c r="H64" i="4"/>
  <c r="C64" i="4"/>
  <c r="E34" i="4"/>
  <c r="F34" i="4"/>
  <c r="H34" i="4"/>
  <c r="C34" i="4"/>
  <c r="E33" i="4"/>
  <c r="F33" i="4"/>
  <c r="H33" i="4"/>
  <c r="C33" i="4"/>
  <c r="F32" i="4"/>
  <c r="C32" i="4"/>
  <c r="H32" i="4"/>
  <c r="E32" i="4"/>
  <c r="H87" i="4"/>
  <c r="F87" i="4"/>
  <c r="C87" i="4"/>
  <c r="E87" i="4"/>
  <c r="F58" i="4"/>
  <c r="H58" i="4"/>
  <c r="C58" i="4"/>
  <c r="E58" i="4"/>
  <c r="F112" i="4"/>
  <c r="H112" i="4"/>
  <c r="C112" i="4"/>
  <c r="E112" i="4"/>
  <c r="F25" i="4"/>
  <c r="C25" i="4"/>
  <c r="H25" i="4"/>
  <c r="E25" i="4"/>
  <c r="H105" i="4"/>
  <c r="C105" i="4"/>
  <c r="E105" i="4"/>
  <c r="F105" i="4"/>
  <c r="H47" i="4"/>
  <c r="C47" i="4"/>
  <c r="F47" i="4"/>
  <c r="E47" i="4"/>
  <c r="C100" i="4"/>
  <c r="E100" i="4"/>
  <c r="F100" i="4"/>
  <c r="H100" i="4"/>
  <c r="C42" i="4"/>
  <c r="E42" i="4"/>
  <c r="F42" i="4"/>
  <c r="H42" i="4"/>
  <c r="C69" i="4"/>
  <c r="E69" i="4"/>
  <c r="F69" i="4"/>
  <c r="H69" i="4"/>
  <c r="F67" i="4"/>
  <c r="E67" i="4"/>
  <c r="H67" i="4"/>
  <c r="C67" i="4"/>
  <c r="E16" i="4"/>
  <c r="C16" i="4"/>
  <c r="F16" i="4"/>
  <c r="H16" i="4"/>
  <c r="H59" i="4"/>
  <c r="F59" i="4"/>
  <c r="C59" i="4"/>
  <c r="E59" i="4"/>
  <c r="H30" i="4"/>
  <c r="F30" i="4"/>
  <c r="C30" i="4"/>
  <c r="E30" i="4"/>
  <c r="F57" i="4"/>
  <c r="H57" i="4"/>
  <c r="C57" i="4"/>
  <c r="E57" i="4"/>
  <c r="F111" i="4"/>
  <c r="H111" i="4"/>
  <c r="C111" i="4"/>
  <c r="E111" i="4"/>
  <c r="F55" i="4"/>
  <c r="H55" i="4"/>
  <c r="E55" i="4"/>
  <c r="C55" i="4"/>
  <c r="C24" i="4"/>
  <c r="H24" i="4"/>
  <c r="E24" i="4"/>
  <c r="F24" i="4"/>
  <c r="H78" i="4"/>
  <c r="C78" i="4"/>
  <c r="E78" i="4"/>
  <c r="F78" i="4"/>
  <c r="H21" i="4"/>
  <c r="C21" i="4"/>
  <c r="E21" i="4"/>
  <c r="F21" i="4"/>
  <c r="H76" i="4"/>
  <c r="C76" i="4"/>
  <c r="E76" i="4"/>
  <c r="F76" i="4"/>
  <c r="H102" i="4"/>
  <c r="E102" i="4"/>
  <c r="C102" i="4"/>
  <c r="F102" i="4"/>
  <c r="C44" i="4"/>
  <c r="E44" i="4"/>
  <c r="F44" i="4"/>
  <c r="H44" i="4"/>
  <c r="C99" i="4"/>
  <c r="E99" i="4"/>
  <c r="F99" i="4"/>
  <c r="H99" i="4"/>
  <c r="F94" i="4"/>
  <c r="E94" i="4"/>
  <c r="H94" i="4"/>
  <c r="C94" i="4"/>
  <c r="E37" i="4"/>
  <c r="F37" i="4"/>
  <c r="H37" i="4"/>
  <c r="C37" i="4"/>
  <c r="E36" i="4"/>
  <c r="F36" i="4"/>
  <c r="H36" i="4"/>
  <c r="C36" i="4"/>
  <c r="E35" i="4"/>
  <c r="F35" i="4"/>
  <c r="H35" i="4"/>
  <c r="C35" i="4"/>
  <c r="E62" i="4"/>
  <c r="F62" i="4"/>
  <c r="H62" i="4"/>
  <c r="C62" i="4"/>
  <c r="E89" i="4"/>
  <c r="F89" i="4"/>
  <c r="H89" i="4"/>
  <c r="C89" i="4"/>
  <c r="F88" i="4"/>
  <c r="C88" i="4"/>
  <c r="E88" i="4"/>
  <c r="H88" i="4"/>
  <c r="H31" i="4"/>
  <c r="F31" i="4"/>
  <c r="C31" i="4"/>
  <c r="E31" i="4"/>
  <c r="H113" i="4"/>
  <c r="F113" i="4"/>
  <c r="C113" i="4"/>
  <c r="E113" i="4"/>
  <c r="F29" i="4"/>
  <c r="H29" i="4"/>
  <c r="C29" i="4"/>
  <c r="E29" i="4"/>
  <c r="F56" i="4"/>
  <c r="H56" i="4"/>
  <c r="C56" i="4"/>
  <c r="E56" i="4"/>
  <c r="F28" i="4"/>
  <c r="H28" i="4"/>
  <c r="C28" i="4"/>
  <c r="E28" i="4"/>
  <c r="F27" i="4"/>
  <c r="H27" i="4"/>
  <c r="C27" i="4"/>
  <c r="E27" i="4"/>
  <c r="F110" i="4"/>
  <c r="H110" i="4"/>
  <c r="E110" i="4"/>
  <c r="C110" i="4"/>
  <c r="F82" i="4"/>
  <c r="H82" i="4"/>
  <c r="E82" i="4"/>
  <c r="C82" i="4"/>
  <c r="F54" i="4"/>
  <c r="H54" i="4"/>
  <c r="E54" i="4"/>
  <c r="C54" i="4"/>
  <c r="F109" i="4"/>
  <c r="C109" i="4"/>
  <c r="H109" i="4"/>
  <c r="E109" i="4"/>
  <c r="F81" i="4"/>
  <c r="C81" i="4"/>
  <c r="H81" i="4"/>
  <c r="E81" i="4"/>
  <c r="F53" i="4"/>
  <c r="C53" i="4"/>
  <c r="H53" i="4"/>
  <c r="E53" i="4"/>
  <c r="C108" i="4"/>
  <c r="H108" i="4"/>
  <c r="E108" i="4"/>
  <c r="F108" i="4"/>
  <c r="C80" i="4"/>
  <c r="H80" i="4"/>
  <c r="E80" i="4"/>
  <c r="F80" i="4"/>
  <c r="C52" i="4"/>
  <c r="H52" i="4"/>
  <c r="E52" i="4"/>
  <c r="F52" i="4"/>
  <c r="H107" i="4"/>
  <c r="C107" i="4"/>
  <c r="E107" i="4"/>
  <c r="F107" i="4"/>
  <c r="H79" i="4"/>
  <c r="C79" i="4"/>
  <c r="E79" i="4"/>
  <c r="F79" i="4"/>
  <c r="H51" i="4"/>
  <c r="C51" i="4"/>
  <c r="E51" i="4"/>
  <c r="F51" i="4"/>
  <c r="H23" i="4"/>
  <c r="C23" i="4"/>
  <c r="E23" i="4"/>
  <c r="F23" i="4"/>
  <c r="I19" i="2" l="1"/>
  <c r="F14" i="5"/>
  <c r="G22" i="2"/>
  <c r="F20" i="2"/>
  <c r="E20" i="2"/>
  <c r="I20" i="2"/>
  <c r="G20" i="2"/>
  <c r="E19" i="2"/>
  <c r="F18" i="2"/>
  <c r="G16" i="5"/>
  <c r="I21" i="2"/>
  <c r="F22" i="2"/>
  <c r="F19" i="2"/>
  <c r="F23" i="2"/>
  <c r="F21" i="2"/>
  <c r="E21" i="2"/>
  <c r="G19" i="2"/>
  <c r="E16" i="5"/>
  <c r="I18" i="2"/>
  <c r="I22" i="2"/>
  <c r="I24" i="2"/>
  <c r="G24" i="2"/>
  <c r="E24" i="2"/>
  <c r="I23" i="2"/>
  <c r="E23" i="2"/>
  <c r="E22" i="2"/>
  <c r="H11" i="4"/>
  <c r="E12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6" i="4"/>
  <c r="E316" i="4" l="1"/>
  <c r="H316" i="4"/>
  <c r="F316" i="4"/>
  <c r="I316" i="4"/>
  <c r="E10" i="4"/>
  <c r="E9" i="4"/>
  <c r="T16" i="4"/>
  <c r="D16" i="4"/>
  <c r="U16" i="4"/>
  <c r="T29" i="4"/>
  <c r="D29" i="4"/>
  <c r="U29" i="4"/>
  <c r="U25" i="4"/>
  <c r="T25" i="4"/>
  <c r="D25" i="4"/>
  <c r="T28" i="4"/>
  <c r="D28" i="4"/>
  <c r="U28" i="4"/>
  <c r="T26" i="4"/>
  <c r="D26" i="4"/>
  <c r="U26" i="4"/>
  <c r="U20" i="4"/>
  <c r="T20" i="4"/>
  <c r="D20" i="4"/>
  <c r="D23" i="4"/>
  <c r="T23" i="4"/>
  <c r="U23" i="4"/>
  <c r="T22" i="4"/>
  <c r="U22" i="4"/>
  <c r="D22" i="4"/>
  <c r="U19" i="4"/>
  <c r="T19" i="4"/>
  <c r="D19" i="4"/>
  <c r="T17" i="4"/>
  <c r="U17" i="4"/>
  <c r="D17" i="4"/>
  <c r="U18" i="4"/>
  <c r="T18" i="4"/>
  <c r="D18" i="4"/>
  <c r="U27" i="4"/>
  <c r="D27" i="4"/>
  <c r="T27" i="4"/>
  <c r="U92" i="4"/>
  <c r="T92" i="4"/>
  <c r="D92" i="4"/>
  <c r="U63" i="4"/>
  <c r="T63" i="4"/>
  <c r="D63" i="4"/>
  <c r="T90" i="4"/>
  <c r="U90" i="4"/>
  <c r="D90" i="4"/>
  <c r="T61" i="4"/>
  <c r="U61" i="4"/>
  <c r="D61" i="4"/>
  <c r="U60" i="4"/>
  <c r="T60" i="4"/>
  <c r="D60" i="4"/>
  <c r="T87" i="4"/>
  <c r="U87" i="4"/>
  <c r="D87" i="4"/>
  <c r="U30" i="4"/>
  <c r="T30" i="4"/>
  <c r="D30" i="4"/>
  <c r="U53" i="4"/>
  <c r="T53" i="4"/>
  <c r="D53" i="4"/>
  <c r="T57" i="4"/>
  <c r="U57" i="4"/>
  <c r="D57" i="4"/>
  <c r="T84" i="4"/>
  <c r="U84" i="4"/>
  <c r="D84" i="4"/>
  <c r="U104" i="4"/>
  <c r="T104" i="4"/>
  <c r="D104" i="4"/>
  <c r="T101" i="4"/>
  <c r="U101" i="4"/>
  <c r="D101" i="4"/>
  <c r="U44" i="4"/>
  <c r="T44" i="4"/>
  <c r="D44" i="4"/>
  <c r="U42" i="4"/>
  <c r="T42" i="4"/>
  <c r="D42" i="4"/>
  <c r="U36" i="4"/>
  <c r="T36" i="4"/>
  <c r="D36" i="4"/>
  <c r="T35" i="4"/>
  <c r="U35" i="4"/>
  <c r="D35" i="4"/>
  <c r="U62" i="4"/>
  <c r="T62" i="4"/>
  <c r="D62" i="4"/>
  <c r="U89" i="4"/>
  <c r="T89" i="4"/>
  <c r="D89" i="4"/>
  <c r="U88" i="4"/>
  <c r="T88" i="4"/>
  <c r="D88" i="4"/>
  <c r="U31" i="4"/>
  <c r="T31" i="4"/>
  <c r="D31" i="4"/>
  <c r="T86" i="4"/>
  <c r="U86" i="4"/>
  <c r="D86" i="4"/>
  <c r="U85" i="4"/>
  <c r="T85" i="4"/>
  <c r="D85" i="4"/>
  <c r="U21" i="4"/>
  <c r="T21" i="4"/>
  <c r="D21" i="4"/>
  <c r="U55" i="4"/>
  <c r="T55" i="4"/>
  <c r="D55" i="4"/>
  <c r="T82" i="4"/>
  <c r="U82" i="4"/>
  <c r="D82" i="4"/>
  <c r="T52" i="4"/>
  <c r="U52" i="4"/>
  <c r="D52" i="4"/>
  <c r="U79" i="4"/>
  <c r="T79" i="4"/>
  <c r="D79" i="4"/>
  <c r="U50" i="4"/>
  <c r="T50" i="4"/>
  <c r="D50" i="4"/>
  <c r="T49" i="4"/>
  <c r="U49" i="4"/>
  <c r="D49" i="4"/>
  <c r="T76" i="4"/>
  <c r="U76" i="4"/>
  <c r="D76" i="4"/>
  <c r="U75" i="4"/>
  <c r="T75" i="4"/>
  <c r="D75" i="4"/>
  <c r="T74" i="4"/>
  <c r="U74" i="4"/>
  <c r="D74" i="4"/>
  <c r="U45" i="4"/>
  <c r="T45" i="4"/>
  <c r="D45" i="4"/>
  <c r="U72" i="4"/>
  <c r="T72" i="4"/>
  <c r="D72" i="4"/>
  <c r="T41" i="4"/>
  <c r="U41" i="4"/>
  <c r="D41" i="4"/>
  <c r="U80" i="4"/>
  <c r="T80" i="4"/>
  <c r="D80" i="4"/>
  <c r="U98" i="4"/>
  <c r="T98" i="4"/>
  <c r="D98" i="4"/>
  <c r="T96" i="4"/>
  <c r="U96" i="4"/>
  <c r="D96" i="4"/>
  <c r="U68" i="4"/>
  <c r="T68" i="4"/>
  <c r="D68" i="4"/>
  <c r="T40" i="4"/>
  <c r="U40" i="4"/>
  <c r="D40" i="4"/>
  <c r="U105" i="4"/>
  <c r="T105" i="4"/>
  <c r="D105" i="4"/>
  <c r="U99" i="4"/>
  <c r="T99" i="4"/>
  <c r="D99" i="4"/>
  <c r="U69" i="4"/>
  <c r="T69" i="4"/>
  <c r="D69" i="4"/>
  <c r="U95" i="4"/>
  <c r="T95" i="4"/>
  <c r="D95" i="4"/>
  <c r="U67" i="4"/>
  <c r="T67" i="4"/>
  <c r="D67" i="4"/>
  <c r="U39" i="4"/>
  <c r="T39" i="4"/>
  <c r="D39" i="4"/>
  <c r="T78" i="4"/>
  <c r="U78" i="4"/>
  <c r="D78" i="4"/>
  <c r="T103" i="4"/>
  <c r="U103" i="4"/>
  <c r="D103" i="4"/>
  <c r="U102" i="4"/>
  <c r="T102" i="4"/>
  <c r="D102" i="4"/>
  <c r="T43" i="4"/>
  <c r="U43" i="4"/>
  <c r="D43" i="4"/>
  <c r="T97" i="4"/>
  <c r="U97" i="4"/>
  <c r="D97" i="4"/>
  <c r="U94" i="4"/>
  <c r="T94" i="4"/>
  <c r="D94" i="4"/>
  <c r="U66" i="4"/>
  <c r="T66" i="4"/>
  <c r="D66" i="4"/>
  <c r="U38" i="4"/>
  <c r="T38" i="4"/>
  <c r="D38" i="4"/>
  <c r="T64" i="4"/>
  <c r="U64" i="4"/>
  <c r="D64" i="4"/>
  <c r="T91" i="4"/>
  <c r="U91" i="4"/>
  <c r="D91" i="4"/>
  <c r="T34" i="4"/>
  <c r="U34" i="4"/>
  <c r="D34" i="4"/>
  <c r="U33" i="4"/>
  <c r="T33" i="4"/>
  <c r="D33" i="4"/>
  <c r="U32" i="4"/>
  <c r="T32" i="4"/>
  <c r="D32" i="4"/>
  <c r="U59" i="4"/>
  <c r="T59" i="4"/>
  <c r="D59" i="4"/>
  <c r="T58" i="4"/>
  <c r="U58" i="4"/>
  <c r="D58" i="4"/>
  <c r="T24" i="4"/>
  <c r="U24" i="4"/>
  <c r="D24" i="4"/>
  <c r="T56" i="4"/>
  <c r="U56" i="4"/>
  <c r="D56" i="4"/>
  <c r="U83" i="4"/>
  <c r="T83" i="4"/>
  <c r="D83" i="4"/>
  <c r="T54" i="4"/>
  <c r="U54" i="4"/>
  <c r="D54" i="4"/>
  <c r="U81" i="4"/>
  <c r="T81" i="4"/>
  <c r="D81" i="4"/>
  <c r="U51" i="4"/>
  <c r="T51" i="4"/>
  <c r="D51" i="4"/>
  <c r="U77" i="4"/>
  <c r="T77" i="4"/>
  <c r="D77" i="4"/>
  <c r="U48" i="4"/>
  <c r="T48" i="4"/>
  <c r="D48" i="4"/>
  <c r="T47" i="4"/>
  <c r="U47" i="4"/>
  <c r="D47" i="4"/>
  <c r="T46" i="4"/>
  <c r="U46" i="4"/>
  <c r="D46" i="4"/>
  <c r="T73" i="4"/>
  <c r="U73" i="4"/>
  <c r="D73" i="4"/>
  <c r="U100" i="4"/>
  <c r="T100" i="4"/>
  <c r="D100" i="4"/>
  <c r="U71" i="4"/>
  <c r="T71" i="4"/>
  <c r="D71" i="4"/>
  <c r="U70" i="4"/>
  <c r="T70" i="4"/>
  <c r="D70" i="4"/>
  <c r="U93" i="4"/>
  <c r="T93" i="4"/>
  <c r="D93" i="4"/>
  <c r="U65" i="4"/>
  <c r="T65" i="4"/>
  <c r="D65" i="4"/>
  <c r="U37" i="4"/>
  <c r="T37" i="4"/>
  <c r="D37" i="4"/>
  <c r="U160" i="4"/>
  <c r="T160" i="4"/>
  <c r="D160" i="4"/>
  <c r="U127" i="4"/>
  <c r="T127" i="4"/>
  <c r="J127" i="4"/>
  <c r="D127" i="4"/>
  <c r="U133" i="4"/>
  <c r="T133" i="4"/>
  <c r="D133" i="4"/>
  <c r="U158" i="4"/>
  <c r="T158" i="4"/>
  <c r="D158" i="4"/>
  <c r="J99" i="4"/>
  <c r="J96" i="4"/>
  <c r="J93" i="4"/>
  <c r="U138" i="4"/>
  <c r="T138" i="4"/>
  <c r="D138" i="4"/>
  <c r="J87" i="4"/>
  <c r="J71" i="4"/>
  <c r="T163" i="4"/>
  <c r="U163" i="4"/>
  <c r="D163" i="4"/>
  <c r="U111" i="4"/>
  <c r="T111" i="4"/>
  <c r="D111" i="4"/>
  <c r="J68" i="4"/>
  <c r="J67" i="4"/>
  <c r="J66" i="4"/>
  <c r="J65" i="4"/>
  <c r="U143" i="4"/>
  <c r="T143" i="4"/>
  <c r="J143" i="4"/>
  <c r="D143" i="4"/>
  <c r="J59" i="4"/>
  <c r="J40" i="4"/>
  <c r="J95" i="4"/>
  <c r="J43" i="4"/>
  <c r="U116" i="4"/>
  <c r="T116" i="4"/>
  <c r="D116" i="4"/>
  <c r="J39" i="4"/>
  <c r="J38" i="4"/>
  <c r="J37" i="4"/>
  <c r="J94" i="4"/>
  <c r="U148" i="4"/>
  <c r="D148" i="4"/>
  <c r="T148" i="4"/>
  <c r="T122" i="4"/>
  <c r="U122" i="4"/>
  <c r="J122" i="4"/>
  <c r="D122" i="4"/>
  <c r="J31" i="4"/>
  <c r="R31" i="4" s="1"/>
  <c r="U164" i="4"/>
  <c r="D164" i="4"/>
  <c r="T164" i="4"/>
  <c r="U128" i="4"/>
  <c r="T128" i="4"/>
  <c r="D128" i="4"/>
  <c r="T117" i="4"/>
  <c r="U117" i="4"/>
  <c r="D117" i="4"/>
  <c r="U106" i="4"/>
  <c r="T106" i="4"/>
  <c r="D106" i="4"/>
  <c r="J98" i="4"/>
  <c r="J70" i="4"/>
  <c r="J42" i="4"/>
  <c r="J97" i="4"/>
  <c r="J69" i="4"/>
  <c r="J41" i="4"/>
  <c r="J148" i="4"/>
  <c r="J92" i="4"/>
  <c r="J64" i="4"/>
  <c r="J36" i="4"/>
  <c r="J91" i="4"/>
  <c r="J63" i="4"/>
  <c r="R63" i="4" s="1"/>
  <c r="J35" i="4"/>
  <c r="U132" i="4"/>
  <c r="T132" i="4"/>
  <c r="D132" i="4"/>
  <c r="T121" i="4"/>
  <c r="U121" i="4"/>
  <c r="J121" i="4"/>
  <c r="D121" i="4"/>
  <c r="U110" i="4"/>
  <c r="T110" i="4"/>
  <c r="D110" i="4"/>
  <c r="J90" i="4"/>
  <c r="J34" i="4"/>
  <c r="T157" i="4"/>
  <c r="U157" i="4"/>
  <c r="D157" i="4"/>
  <c r="U152" i="4"/>
  <c r="T152" i="4"/>
  <c r="J152" i="4"/>
  <c r="D152" i="4"/>
  <c r="U142" i="4"/>
  <c r="T142" i="4"/>
  <c r="D142" i="4"/>
  <c r="T137" i="4"/>
  <c r="U137" i="4"/>
  <c r="D137" i="4"/>
  <c r="J117" i="4"/>
  <c r="J89" i="4"/>
  <c r="J61" i="4"/>
  <c r="J33" i="4"/>
  <c r="J62" i="4"/>
  <c r="T162" i="4"/>
  <c r="U162" i="4"/>
  <c r="D162" i="4"/>
  <c r="T147" i="4"/>
  <c r="U147" i="4"/>
  <c r="J147" i="4"/>
  <c r="D147" i="4"/>
  <c r="T126" i="4"/>
  <c r="U126" i="4"/>
  <c r="J126" i="4"/>
  <c r="D126" i="4"/>
  <c r="T115" i="4"/>
  <c r="U115" i="4"/>
  <c r="J115" i="4"/>
  <c r="D115" i="4"/>
  <c r="J116" i="4"/>
  <c r="J88" i="4"/>
  <c r="J60" i="4"/>
  <c r="J32" i="4"/>
  <c r="U156" i="4"/>
  <c r="T156" i="4"/>
  <c r="D156" i="4"/>
  <c r="U151" i="4"/>
  <c r="T151" i="4"/>
  <c r="J151" i="4"/>
  <c r="D151" i="4"/>
  <c r="U141" i="4"/>
  <c r="T141" i="4"/>
  <c r="D141" i="4"/>
  <c r="J84" i="4"/>
  <c r="J56" i="4"/>
  <c r="R56" i="4" s="1"/>
  <c r="J28" i="4"/>
  <c r="U161" i="4"/>
  <c r="T161" i="4"/>
  <c r="D161" i="4"/>
  <c r="T146" i="4"/>
  <c r="U146" i="4"/>
  <c r="J146" i="4"/>
  <c r="D146" i="4"/>
  <c r="U125" i="4"/>
  <c r="T125" i="4"/>
  <c r="J125" i="4"/>
  <c r="D125" i="4"/>
  <c r="J111" i="4"/>
  <c r="J83" i="4"/>
  <c r="J55" i="4"/>
  <c r="J27" i="4"/>
  <c r="J85" i="4"/>
  <c r="U136" i="4"/>
  <c r="T136" i="4"/>
  <c r="D136" i="4"/>
  <c r="T114" i="4"/>
  <c r="D114" i="4"/>
  <c r="U114" i="4"/>
  <c r="J138" i="4"/>
  <c r="J110" i="4"/>
  <c r="J82" i="4"/>
  <c r="J54" i="4"/>
  <c r="J26" i="4"/>
  <c r="J137" i="4"/>
  <c r="J81" i="4"/>
  <c r="J53" i="4"/>
  <c r="J25" i="4"/>
  <c r="U130" i="4"/>
  <c r="T130" i="4"/>
  <c r="D130" i="4"/>
  <c r="U119" i="4"/>
  <c r="T119" i="4"/>
  <c r="J119" i="4"/>
  <c r="D119" i="4"/>
  <c r="T108" i="4"/>
  <c r="U108" i="4"/>
  <c r="D108" i="4"/>
  <c r="J164" i="4"/>
  <c r="J136" i="4"/>
  <c r="J108" i="4"/>
  <c r="J80" i="4"/>
  <c r="J52" i="4"/>
  <c r="J24" i="4"/>
  <c r="U155" i="4"/>
  <c r="T155" i="4"/>
  <c r="J155" i="4"/>
  <c r="D155" i="4"/>
  <c r="U150" i="4"/>
  <c r="T150" i="4"/>
  <c r="J150" i="4"/>
  <c r="D150" i="4"/>
  <c r="T140" i="4"/>
  <c r="U140" i="4"/>
  <c r="J140" i="4"/>
  <c r="D140" i="4"/>
  <c r="J163" i="4"/>
  <c r="J79" i="4"/>
  <c r="J51" i="4"/>
  <c r="J23" i="4"/>
  <c r="J57" i="4"/>
  <c r="U145" i="4"/>
  <c r="T145" i="4"/>
  <c r="J145" i="4"/>
  <c r="D145" i="4"/>
  <c r="U124" i="4"/>
  <c r="T124" i="4"/>
  <c r="J124" i="4"/>
  <c r="D124" i="4"/>
  <c r="J162" i="4"/>
  <c r="J106" i="4"/>
  <c r="J78" i="4"/>
  <c r="R78" i="4" s="1"/>
  <c r="J50" i="4"/>
  <c r="J22" i="4"/>
  <c r="R22" i="4" s="1"/>
  <c r="U135" i="4"/>
  <c r="T135" i="4"/>
  <c r="J135" i="4"/>
  <c r="D135" i="4"/>
  <c r="U113" i="4"/>
  <c r="T113" i="4"/>
  <c r="D113" i="4"/>
  <c r="J161" i="4"/>
  <c r="J133" i="4"/>
  <c r="J105" i="4"/>
  <c r="J77" i="4"/>
  <c r="J49" i="4"/>
  <c r="J21" i="4"/>
  <c r="U165" i="4"/>
  <c r="T165" i="4"/>
  <c r="J165" i="4"/>
  <c r="D165" i="4"/>
  <c r="J160" i="4"/>
  <c r="J132" i="4"/>
  <c r="J104" i="4"/>
  <c r="J76" i="4"/>
  <c r="J48" i="4"/>
  <c r="J20" i="4"/>
  <c r="U129" i="4"/>
  <c r="T129" i="4"/>
  <c r="D129" i="4"/>
  <c r="U118" i="4"/>
  <c r="T118" i="4"/>
  <c r="J118" i="4"/>
  <c r="D118" i="4"/>
  <c r="U107" i="4"/>
  <c r="T107" i="4"/>
  <c r="J107" i="4"/>
  <c r="D107" i="4"/>
  <c r="J103" i="4"/>
  <c r="J75" i="4"/>
  <c r="J47" i="4"/>
  <c r="J19" i="4"/>
  <c r="J113" i="4"/>
  <c r="T154" i="4"/>
  <c r="U154" i="4"/>
  <c r="J154" i="4"/>
  <c r="D154" i="4"/>
  <c r="J158" i="4"/>
  <c r="J130" i="4"/>
  <c r="J102" i="4"/>
  <c r="J74" i="4"/>
  <c r="J46" i="4"/>
  <c r="J18" i="4"/>
  <c r="J142" i="4"/>
  <c r="J114" i="4"/>
  <c r="J86" i="4"/>
  <c r="J58" i="4"/>
  <c r="J30" i="4"/>
  <c r="T131" i="4"/>
  <c r="U131" i="4"/>
  <c r="J131" i="4"/>
  <c r="D131" i="4"/>
  <c r="U120" i="4"/>
  <c r="T120" i="4"/>
  <c r="J120" i="4"/>
  <c r="D120" i="4"/>
  <c r="T109" i="4"/>
  <c r="U109" i="4"/>
  <c r="J109" i="4"/>
  <c r="D109" i="4"/>
  <c r="J29" i="4"/>
  <c r="U153" i="4"/>
  <c r="D153" i="4"/>
  <c r="T153" i="4"/>
  <c r="J157" i="4"/>
  <c r="J129" i="4"/>
  <c r="J101" i="4"/>
  <c r="J73" i="4"/>
  <c r="J45" i="4"/>
  <c r="J17" i="4"/>
  <c r="J141" i="4"/>
  <c r="U159" i="4"/>
  <c r="T159" i="4"/>
  <c r="J159" i="4"/>
  <c r="D159" i="4"/>
  <c r="J153" i="4"/>
  <c r="U149" i="4"/>
  <c r="T149" i="4"/>
  <c r="J149" i="4"/>
  <c r="D149" i="4"/>
  <c r="U144" i="4"/>
  <c r="T144" i="4"/>
  <c r="J144" i="4"/>
  <c r="D144" i="4"/>
  <c r="U139" i="4"/>
  <c r="D139" i="4"/>
  <c r="J139" i="4"/>
  <c r="T139" i="4"/>
  <c r="U134" i="4"/>
  <c r="T134" i="4"/>
  <c r="J134" i="4"/>
  <c r="D134" i="4"/>
  <c r="T123" i="4"/>
  <c r="U123" i="4"/>
  <c r="J123" i="4"/>
  <c r="D123" i="4"/>
  <c r="U112" i="4"/>
  <c r="T112" i="4"/>
  <c r="J112" i="4"/>
  <c r="D112" i="4"/>
  <c r="J156" i="4"/>
  <c r="J128" i="4"/>
  <c r="J100" i="4"/>
  <c r="J72" i="4"/>
  <c r="J44" i="4"/>
  <c r="J16" i="4"/>
  <c r="P16" i="4" s="1"/>
  <c r="R16" i="4" l="1"/>
  <c r="S25" i="4"/>
  <c r="R25" i="4"/>
  <c r="O26" i="4"/>
  <c r="R26" i="4"/>
  <c r="M120" i="4"/>
  <c r="R120" i="4"/>
  <c r="L149" i="4"/>
  <c r="R149" i="4"/>
  <c r="P131" i="4"/>
  <c r="R131" i="4"/>
  <c r="O118" i="4"/>
  <c r="R118" i="4"/>
  <c r="O155" i="4"/>
  <c r="R155" i="4"/>
  <c r="L61" i="4"/>
  <c r="R61" i="4"/>
  <c r="P35" i="4"/>
  <c r="R35" i="4"/>
  <c r="M19" i="4"/>
  <c r="R19" i="4"/>
  <c r="Q58" i="4"/>
  <c r="R58" i="4"/>
  <c r="Q94" i="4"/>
  <c r="R94" i="4"/>
  <c r="P156" i="4"/>
  <c r="R156" i="4"/>
  <c r="S69" i="4"/>
  <c r="R69" i="4"/>
  <c r="N39" i="4"/>
  <c r="R39" i="4"/>
  <c r="N96" i="4"/>
  <c r="R96" i="4"/>
  <c r="P140" i="4"/>
  <c r="R140" i="4"/>
  <c r="L153" i="4"/>
  <c r="R153" i="4"/>
  <c r="S52" i="4"/>
  <c r="R52" i="4"/>
  <c r="R159" i="4"/>
  <c r="O108" i="4"/>
  <c r="R108" i="4"/>
  <c r="O93" i="4"/>
  <c r="R93" i="4"/>
  <c r="S164" i="4"/>
  <c r="R164" i="4"/>
  <c r="K102" i="4"/>
  <c r="R102" i="4"/>
  <c r="L115" i="4"/>
  <c r="R115" i="4"/>
  <c r="Q161" i="4"/>
  <c r="R161" i="4"/>
  <c r="P137" i="4"/>
  <c r="R137" i="4"/>
  <c r="Q150" i="4"/>
  <c r="R150" i="4"/>
  <c r="R122" i="4"/>
  <c r="S50" i="4"/>
  <c r="R50" i="4"/>
  <c r="S106" i="4"/>
  <c r="R106" i="4"/>
  <c r="L80" i="4"/>
  <c r="R80" i="4"/>
  <c r="K20" i="4"/>
  <c r="R20" i="4"/>
  <c r="P142" i="4"/>
  <c r="R142" i="4"/>
  <c r="N38" i="4"/>
  <c r="R38" i="4"/>
  <c r="O60" i="4"/>
  <c r="R60" i="4"/>
  <c r="O111" i="4"/>
  <c r="R111" i="4"/>
  <c r="S160" i="4"/>
  <c r="R160" i="4"/>
  <c r="S70" i="4"/>
  <c r="R70" i="4"/>
  <c r="L130" i="4"/>
  <c r="R130" i="4"/>
  <c r="Q125" i="4"/>
  <c r="R125" i="4"/>
  <c r="L98" i="4"/>
  <c r="R98" i="4"/>
  <c r="P129" i="4"/>
  <c r="R129" i="4"/>
  <c r="O158" i="4"/>
  <c r="R158" i="4"/>
  <c r="K165" i="4"/>
  <c r="R165" i="4"/>
  <c r="P119" i="4"/>
  <c r="R119" i="4"/>
  <c r="P95" i="4"/>
  <c r="R95" i="4"/>
  <c r="M139" i="4"/>
  <c r="R139" i="4"/>
  <c r="P53" i="4"/>
  <c r="R53" i="4"/>
  <c r="Q121" i="4"/>
  <c r="R121" i="4"/>
  <c r="M84" i="4"/>
  <c r="R84" i="4"/>
  <c r="N110" i="4"/>
  <c r="R110" i="4"/>
  <c r="M33" i="4"/>
  <c r="R33" i="4"/>
  <c r="P89" i="4"/>
  <c r="R89" i="4"/>
  <c r="L24" i="4"/>
  <c r="R24" i="4"/>
  <c r="S64" i="4"/>
  <c r="R64" i="4"/>
  <c r="P162" i="4"/>
  <c r="R162" i="4"/>
  <c r="K114" i="4"/>
  <c r="R114" i="4"/>
  <c r="Q37" i="4"/>
  <c r="R37" i="4"/>
  <c r="L124" i="4"/>
  <c r="R124" i="4"/>
  <c r="N112" i="4"/>
  <c r="R112" i="4"/>
  <c r="O55" i="4"/>
  <c r="R55" i="4"/>
  <c r="K104" i="4"/>
  <c r="R104" i="4"/>
  <c r="N45" i="4"/>
  <c r="R45" i="4"/>
  <c r="O42" i="4"/>
  <c r="R42" i="4"/>
  <c r="S73" i="4"/>
  <c r="R73" i="4"/>
  <c r="R43" i="4"/>
  <c r="K157" i="4"/>
  <c r="R157" i="4"/>
  <c r="L57" i="4"/>
  <c r="R57" i="4"/>
  <c r="R40" i="4"/>
  <c r="O47" i="4"/>
  <c r="R47" i="4"/>
  <c r="M65" i="4"/>
  <c r="R65" i="4"/>
  <c r="O66" i="4"/>
  <c r="R66" i="4"/>
  <c r="P67" i="4"/>
  <c r="R67" i="4"/>
  <c r="N144" i="4"/>
  <c r="R144" i="4"/>
  <c r="P135" i="4"/>
  <c r="R135" i="4"/>
  <c r="K151" i="4"/>
  <c r="R151" i="4"/>
  <c r="N117" i="4"/>
  <c r="R117" i="4"/>
  <c r="O87" i="4"/>
  <c r="R87" i="4"/>
  <c r="S86" i="4"/>
  <c r="R86" i="4"/>
  <c r="R85" i="4"/>
  <c r="S136" i="4"/>
  <c r="R136" i="4"/>
  <c r="L41" i="4"/>
  <c r="R41" i="4"/>
  <c r="Q18" i="4"/>
  <c r="R18" i="4"/>
  <c r="N46" i="4"/>
  <c r="R46" i="4"/>
  <c r="M83" i="4"/>
  <c r="R83" i="4"/>
  <c r="K74" i="4"/>
  <c r="R74" i="4"/>
  <c r="Q23" i="4"/>
  <c r="R23" i="4"/>
  <c r="P59" i="4"/>
  <c r="R59" i="4"/>
  <c r="K147" i="4"/>
  <c r="R147" i="4"/>
  <c r="K81" i="4"/>
  <c r="R81" i="4"/>
  <c r="M54" i="4"/>
  <c r="R54" i="4"/>
  <c r="L82" i="4"/>
  <c r="R82" i="4"/>
  <c r="N91" i="4"/>
  <c r="R91" i="4"/>
  <c r="O72" i="4"/>
  <c r="R72" i="4"/>
  <c r="K36" i="4"/>
  <c r="R36" i="4"/>
  <c r="R128" i="4"/>
  <c r="K27" i="4"/>
  <c r="R27" i="4"/>
  <c r="N17" i="4"/>
  <c r="R17" i="4"/>
  <c r="N99" i="4"/>
  <c r="R99" i="4"/>
  <c r="R123" i="4"/>
  <c r="R34" i="4"/>
  <c r="O105" i="4"/>
  <c r="R105" i="4"/>
  <c r="P133" i="4"/>
  <c r="R133" i="4"/>
  <c r="M75" i="4"/>
  <c r="R75" i="4"/>
  <c r="M28" i="4"/>
  <c r="R28" i="4"/>
  <c r="M68" i="4"/>
  <c r="R68" i="4"/>
  <c r="K62" i="4"/>
  <c r="R62" i="4"/>
  <c r="O30" i="4"/>
  <c r="R30" i="4"/>
  <c r="P100" i="4"/>
  <c r="R100" i="4"/>
  <c r="Q92" i="4"/>
  <c r="R92" i="4"/>
  <c r="M148" i="4"/>
  <c r="R148" i="4"/>
  <c r="N141" i="4"/>
  <c r="R141" i="4"/>
  <c r="S97" i="4"/>
  <c r="R97" i="4"/>
  <c r="L116" i="4"/>
  <c r="R116" i="4"/>
  <c r="Q145" i="4"/>
  <c r="R145" i="4"/>
  <c r="R51" i="4"/>
  <c r="R146" i="4"/>
  <c r="L49" i="4"/>
  <c r="R49" i="4"/>
  <c r="L79" i="4"/>
  <c r="R79" i="4"/>
  <c r="L90" i="4"/>
  <c r="R90" i="4"/>
  <c r="R143" i="4"/>
  <c r="R127" i="4"/>
  <c r="M109" i="4"/>
  <c r="R109" i="4"/>
  <c r="S103" i="4"/>
  <c r="R103" i="4"/>
  <c r="R107" i="4"/>
  <c r="P138" i="4"/>
  <c r="R138" i="4"/>
  <c r="R44" i="4"/>
  <c r="Q71" i="4"/>
  <c r="R71" i="4"/>
  <c r="L48" i="4"/>
  <c r="R48" i="4"/>
  <c r="M32" i="4"/>
  <c r="R32" i="4"/>
  <c r="R76" i="4"/>
  <c r="S88" i="4"/>
  <c r="R88" i="4"/>
  <c r="K132" i="4"/>
  <c r="R132" i="4"/>
  <c r="S152" i="4"/>
  <c r="R152" i="4"/>
  <c r="L101" i="4"/>
  <c r="R101" i="4"/>
  <c r="K154" i="4"/>
  <c r="R154" i="4"/>
  <c r="P134" i="4"/>
  <c r="R134" i="4"/>
  <c r="P21" i="4"/>
  <c r="R21" i="4"/>
  <c r="O126" i="4"/>
  <c r="R126" i="4"/>
  <c r="K29" i="4"/>
  <c r="R29" i="4"/>
  <c r="R113" i="4"/>
  <c r="P77" i="4"/>
  <c r="R77" i="4"/>
  <c r="S163" i="4"/>
  <c r="R163" i="4"/>
  <c r="O25" i="4"/>
  <c r="N27" i="4"/>
  <c r="K79" i="4"/>
  <c r="N59" i="4"/>
  <c r="L38" i="4"/>
  <c r="Q47" i="4"/>
  <c r="S66" i="4"/>
  <c r="Q132" i="4"/>
  <c r="M133" i="4"/>
  <c r="M48" i="4"/>
  <c r="M94" i="4"/>
  <c r="L25" i="4"/>
  <c r="N100" i="4"/>
  <c r="P25" i="4"/>
  <c r="K156" i="4"/>
  <c r="L86" i="4"/>
  <c r="K54" i="4"/>
  <c r="O163" i="4"/>
  <c r="K92" i="4"/>
  <c r="P128" i="4"/>
  <c r="S153" i="4"/>
  <c r="S41" i="4"/>
  <c r="N61" i="4"/>
  <c r="M158" i="4"/>
  <c r="Q52" i="4"/>
  <c r="Q62" i="4"/>
  <c r="O164" i="4"/>
  <c r="O65" i="4"/>
  <c r="K162" i="4"/>
  <c r="P69" i="4"/>
  <c r="P110" i="4"/>
  <c r="Q138" i="4"/>
  <c r="Q28" i="4"/>
  <c r="N154" i="4"/>
  <c r="L154" i="4"/>
  <c r="K115" i="4"/>
  <c r="N139" i="4"/>
  <c r="P147" i="4"/>
  <c r="S115" i="4"/>
  <c r="K141" i="4"/>
  <c r="S114" i="4"/>
  <c r="P139" i="4"/>
  <c r="S147" i="4"/>
  <c r="Q139" i="4"/>
  <c r="L147" i="4"/>
  <c r="N147" i="4"/>
  <c r="L117" i="4"/>
  <c r="M154" i="4"/>
  <c r="S38" i="4"/>
  <c r="O91" i="4"/>
  <c r="O154" i="4"/>
  <c r="P38" i="4"/>
  <c r="P91" i="4"/>
  <c r="M147" i="4"/>
  <c r="S151" i="4"/>
  <c r="O131" i="4"/>
  <c r="O139" i="4"/>
  <c r="P102" i="4"/>
  <c r="S112" i="4"/>
  <c r="L34" i="4"/>
  <c r="L112" i="4"/>
  <c r="M61" i="4"/>
  <c r="O61" i="4"/>
  <c r="N148" i="4"/>
  <c r="K46" i="4"/>
  <c r="M25" i="4"/>
  <c r="N111" i="4"/>
  <c r="M69" i="4"/>
  <c r="S139" i="4"/>
  <c r="Q131" i="4"/>
  <c r="K142" i="4"/>
  <c r="M112" i="4"/>
  <c r="L127" i="4"/>
  <c r="L21" i="4"/>
  <c r="Q117" i="4"/>
  <c r="S34" i="4"/>
  <c r="O98" i="4"/>
  <c r="K34" i="4"/>
  <c r="K145" i="4"/>
  <c r="P155" i="4"/>
  <c r="P68" i="4"/>
  <c r="O109" i="4"/>
  <c r="O136" i="4"/>
  <c r="M145" i="4"/>
  <c r="S155" i="4"/>
  <c r="L68" i="4"/>
  <c r="S130" i="4"/>
  <c r="M105" i="4"/>
  <c r="L136" i="4"/>
  <c r="S145" i="4"/>
  <c r="N68" i="4"/>
  <c r="M21" i="4"/>
  <c r="K26" i="4"/>
  <c r="P145" i="4"/>
  <c r="O148" i="4"/>
  <c r="Q124" i="4"/>
  <c r="O117" i="4"/>
  <c r="Q68" i="4"/>
  <c r="Q30" i="4"/>
  <c r="N20" i="4"/>
  <c r="Q79" i="4"/>
  <c r="N127" i="4"/>
  <c r="M20" i="4"/>
  <c r="O127" i="4"/>
  <c r="M127" i="4"/>
  <c r="P26" i="4"/>
  <c r="K30" i="4"/>
  <c r="M71" i="4"/>
  <c r="K121" i="4"/>
  <c r="Q21" i="4"/>
  <c r="M117" i="4"/>
  <c r="P112" i="4"/>
  <c r="S37" i="4"/>
  <c r="O110" i="4"/>
  <c r="K60" i="4"/>
  <c r="K69" i="4"/>
  <c r="K31" i="4"/>
  <c r="S95" i="4"/>
  <c r="N71" i="4"/>
  <c r="P121" i="4"/>
  <c r="K117" i="4"/>
  <c r="O77" i="4"/>
  <c r="S21" i="4"/>
  <c r="K37" i="4"/>
  <c r="O37" i="4"/>
  <c r="L69" i="4"/>
  <c r="K122" i="4"/>
  <c r="P130" i="4"/>
  <c r="N79" i="4"/>
  <c r="S91" i="4"/>
  <c r="O69" i="4"/>
  <c r="L122" i="4"/>
  <c r="N145" i="4"/>
  <c r="Q45" i="4"/>
  <c r="L145" i="4"/>
  <c r="P30" i="4"/>
  <c r="S127" i="4"/>
  <c r="P20" i="4"/>
  <c r="S72" i="4"/>
  <c r="S110" i="4"/>
  <c r="N72" i="4"/>
  <c r="O157" i="4"/>
  <c r="S61" i="4"/>
  <c r="Q91" i="4"/>
  <c r="Q69" i="4"/>
  <c r="O122" i="4"/>
  <c r="Q34" i="4"/>
  <c r="O145" i="4"/>
  <c r="M130" i="4"/>
  <c r="P45" i="4"/>
  <c r="N157" i="4"/>
  <c r="P157" i="4"/>
  <c r="P144" i="4"/>
  <c r="Q61" i="4"/>
  <c r="L91" i="4"/>
  <c r="N122" i="4"/>
  <c r="M45" i="4"/>
  <c r="M72" i="4"/>
  <c r="Q157" i="4"/>
  <c r="K110" i="4"/>
  <c r="S60" i="4"/>
  <c r="P61" i="4"/>
  <c r="O144" i="4"/>
  <c r="K61" i="4"/>
  <c r="M125" i="4"/>
  <c r="Q122" i="4"/>
  <c r="S148" i="4"/>
  <c r="Q20" i="4"/>
  <c r="Q72" i="4"/>
  <c r="M58" i="4"/>
  <c r="K72" i="4"/>
  <c r="N60" i="4"/>
  <c r="L72" i="4"/>
  <c r="S142" i="4"/>
  <c r="N25" i="4"/>
  <c r="M144" i="4"/>
  <c r="K91" i="4"/>
  <c r="M122" i="4"/>
  <c r="P109" i="4"/>
  <c r="O130" i="4"/>
  <c r="M30" i="4"/>
  <c r="L30" i="4"/>
  <c r="N30" i="4"/>
  <c r="S157" i="4"/>
  <c r="O100" i="4"/>
  <c r="L100" i="4"/>
  <c r="O29" i="4"/>
  <c r="N142" i="4"/>
  <c r="S131" i="4"/>
  <c r="K25" i="4"/>
  <c r="P117" i="4"/>
  <c r="O34" i="4"/>
  <c r="L70" i="4"/>
  <c r="K96" i="4"/>
  <c r="N18" i="4"/>
  <c r="N103" i="4"/>
  <c r="S82" i="4"/>
  <c r="L88" i="4"/>
  <c r="K164" i="4"/>
  <c r="Q82" i="4"/>
  <c r="N88" i="4"/>
  <c r="S39" i="4"/>
  <c r="P96" i="4"/>
  <c r="P18" i="4"/>
  <c r="L103" i="4"/>
  <c r="M77" i="4"/>
  <c r="L22" i="4"/>
  <c r="O41" i="4"/>
  <c r="O39" i="4"/>
  <c r="O18" i="4"/>
  <c r="O103" i="4"/>
  <c r="S81" i="4"/>
  <c r="M27" i="4"/>
  <c r="O140" i="4"/>
  <c r="N33" i="4"/>
  <c r="K45" i="4"/>
  <c r="L158" i="4"/>
  <c r="N77" i="4"/>
  <c r="O27" i="4"/>
  <c r="L140" i="4"/>
  <c r="O70" i="4"/>
  <c r="S65" i="4"/>
  <c r="S99" i="4"/>
  <c r="L29" i="4"/>
  <c r="M103" i="4"/>
  <c r="O88" i="4"/>
  <c r="K41" i="4"/>
  <c r="L39" i="4"/>
  <c r="L150" i="4"/>
  <c r="P29" i="4"/>
  <c r="K58" i="4"/>
  <c r="P103" i="4"/>
  <c r="S77" i="4"/>
  <c r="O79" i="4"/>
  <c r="P164" i="4"/>
  <c r="L109" i="4"/>
  <c r="Q110" i="4"/>
  <c r="Q27" i="4"/>
  <c r="M88" i="4"/>
  <c r="K119" i="4"/>
  <c r="N41" i="4"/>
  <c r="N70" i="4"/>
  <c r="K65" i="4"/>
  <c r="M99" i="4"/>
  <c r="P17" i="4"/>
  <c r="S27" i="4"/>
  <c r="M39" i="4"/>
  <c r="S96" i="4"/>
  <c r="O17" i="4"/>
  <c r="M18" i="4"/>
  <c r="Q140" i="4"/>
  <c r="Q41" i="4"/>
  <c r="L65" i="4"/>
  <c r="M17" i="4"/>
  <c r="O48" i="4"/>
  <c r="O82" i="4"/>
  <c r="L27" i="4"/>
  <c r="N140" i="4"/>
  <c r="P70" i="4"/>
  <c r="O94" i="4"/>
  <c r="N65" i="4"/>
  <c r="Q96" i="4"/>
  <c r="N158" i="4"/>
  <c r="K48" i="4"/>
  <c r="L77" i="4"/>
  <c r="P79" i="4"/>
  <c r="L164" i="4"/>
  <c r="K82" i="4"/>
  <c r="Q88" i="4"/>
  <c r="Q119" i="4"/>
  <c r="P41" i="4"/>
  <c r="K70" i="4"/>
  <c r="S94" i="4"/>
  <c r="Q39" i="4"/>
  <c r="Q65" i="4"/>
  <c r="K18" i="4"/>
  <c r="Q103" i="4"/>
  <c r="M79" i="4"/>
  <c r="M164" i="4"/>
  <c r="P88" i="4"/>
  <c r="O119" i="4"/>
  <c r="P39" i="4"/>
  <c r="K150" i="4"/>
  <c r="M100" i="4"/>
  <c r="S45" i="4"/>
  <c r="L58" i="4"/>
  <c r="K77" i="4"/>
  <c r="S79" i="4"/>
  <c r="N164" i="4"/>
  <c r="P81" i="4"/>
  <c r="P27" i="4"/>
  <c r="S140" i="4"/>
  <c r="S119" i="4"/>
  <c r="M70" i="4"/>
  <c r="K94" i="4"/>
  <c r="P65" i="4"/>
  <c r="L99" i="4"/>
  <c r="Q100" i="4"/>
  <c r="L45" i="4"/>
  <c r="S100" i="4"/>
  <c r="O45" i="4"/>
  <c r="Q77" i="4"/>
  <c r="Q164" i="4"/>
  <c r="N109" i="4"/>
  <c r="M55" i="4"/>
  <c r="L119" i="4"/>
  <c r="Q70" i="4"/>
  <c r="S71" i="4"/>
  <c r="M121" i="4"/>
  <c r="L17" i="4"/>
  <c r="L96" i="4"/>
  <c r="K39" i="4"/>
  <c r="M162" i="4"/>
  <c r="O135" i="4"/>
  <c r="K109" i="4"/>
  <c r="M74" i="4"/>
  <c r="Q135" i="4"/>
  <c r="L19" i="4"/>
  <c r="O52" i="4"/>
  <c r="Q19" i="4"/>
  <c r="L35" i="4"/>
  <c r="K98" i="4"/>
  <c r="L95" i="4"/>
  <c r="P74" i="4"/>
  <c r="S162" i="4"/>
  <c r="L66" i="4"/>
  <c r="P160" i="4"/>
  <c r="S108" i="4"/>
  <c r="N28" i="4"/>
  <c r="N35" i="4"/>
  <c r="P66" i="4"/>
  <c r="N153" i="4"/>
  <c r="Q114" i="4"/>
  <c r="Q162" i="4"/>
  <c r="O28" i="4"/>
  <c r="O35" i="4"/>
  <c r="O97" i="4"/>
  <c r="K87" i="4"/>
  <c r="M101" i="4"/>
  <c r="O133" i="4"/>
  <c r="K28" i="4"/>
  <c r="L102" i="4"/>
  <c r="S133" i="4"/>
  <c r="Q163" i="4"/>
  <c r="M108" i="4"/>
  <c r="M26" i="4"/>
  <c r="P28" i="4"/>
  <c r="Q60" i="4"/>
  <c r="K35" i="4"/>
  <c r="O125" i="4"/>
  <c r="P154" i="4"/>
  <c r="O38" i="4"/>
  <c r="Q59" i="4"/>
  <c r="S67" i="4"/>
  <c r="P124" i="4"/>
  <c r="Q151" i="4"/>
  <c r="N98" i="4"/>
  <c r="L162" i="4"/>
  <c r="L114" i="4"/>
  <c r="S101" i="4"/>
  <c r="M66" i="4"/>
  <c r="M128" i="4"/>
  <c r="S35" i="4"/>
  <c r="S31" i="4"/>
  <c r="S74" i="4"/>
  <c r="O162" i="4"/>
  <c r="S138" i="4"/>
  <c r="M95" i="4"/>
  <c r="M135" i="4"/>
  <c r="S98" i="4"/>
  <c r="M114" i="4"/>
  <c r="K138" i="4"/>
  <c r="N114" i="4"/>
  <c r="P108" i="4"/>
  <c r="L28" i="4"/>
  <c r="Q31" i="4"/>
  <c r="K66" i="4"/>
  <c r="P47" i="4"/>
  <c r="K163" i="4"/>
  <c r="K108" i="4"/>
  <c r="N26" i="4"/>
  <c r="S111" i="4"/>
  <c r="S28" i="4"/>
  <c r="O92" i="4"/>
  <c r="P125" i="4"/>
  <c r="Q154" i="4"/>
  <c r="M38" i="4"/>
  <c r="O59" i="4"/>
  <c r="K103" i="4"/>
  <c r="L83" i="4"/>
  <c r="O160" i="4"/>
  <c r="P98" i="4"/>
  <c r="L105" i="4"/>
  <c r="M87" i="4"/>
  <c r="P114" i="4"/>
  <c r="N155" i="4"/>
  <c r="L135" i="4"/>
  <c r="K111" i="4"/>
  <c r="N31" i="4"/>
  <c r="P101" i="4"/>
  <c r="L74" i="4"/>
  <c r="N133" i="4"/>
  <c r="N108" i="4"/>
  <c r="Q111" i="4"/>
  <c r="Q89" i="4"/>
  <c r="L31" i="4"/>
  <c r="K153" i="4"/>
  <c r="K47" i="4"/>
  <c r="K160" i="4"/>
  <c r="L108" i="4"/>
  <c r="L111" i="4"/>
  <c r="L89" i="4"/>
  <c r="M35" i="4"/>
  <c r="P97" i="4"/>
  <c r="O31" i="4"/>
  <c r="N87" i="4"/>
  <c r="K101" i="4"/>
  <c r="P126" i="4"/>
  <c r="M151" i="4"/>
  <c r="L157" i="4"/>
  <c r="S30" i="4"/>
  <c r="O142" i="4"/>
  <c r="K130" i="4"/>
  <c r="N47" i="4"/>
  <c r="O20" i="4"/>
  <c r="P163" i="4"/>
  <c r="Q108" i="4"/>
  <c r="Q25" i="4"/>
  <c r="M111" i="4"/>
  <c r="M60" i="4"/>
  <c r="S117" i="4"/>
  <c r="M91" i="4"/>
  <c r="N125" i="4"/>
  <c r="K38" i="4"/>
  <c r="M59" i="4"/>
  <c r="K68" i="4"/>
  <c r="K124" i="4"/>
  <c r="N151" i="4"/>
  <c r="Q17" i="4"/>
  <c r="K17" i="4"/>
  <c r="S105" i="4"/>
  <c r="Q109" i="4"/>
  <c r="Q87" i="4"/>
  <c r="N160" i="4"/>
  <c r="N66" i="4"/>
  <c r="Q128" i="4"/>
  <c r="Q74" i="4"/>
  <c r="L160" i="4"/>
  <c r="N135" i="4"/>
  <c r="Q101" i="4"/>
  <c r="P111" i="4"/>
  <c r="P87" i="4"/>
  <c r="N128" i="4"/>
  <c r="Q98" i="4"/>
  <c r="Q160" i="4"/>
  <c r="N126" i="4"/>
  <c r="Q66" i="4"/>
  <c r="L47" i="4"/>
  <c r="L87" i="4"/>
  <c r="M47" i="4"/>
  <c r="N163" i="4"/>
  <c r="L26" i="4"/>
  <c r="K139" i="4"/>
  <c r="K125" i="4"/>
  <c r="S154" i="4"/>
  <c r="N124" i="4"/>
  <c r="O151" i="4"/>
  <c r="O74" i="4"/>
  <c r="N74" i="4"/>
  <c r="S109" i="4"/>
  <c r="M98" i="4"/>
  <c r="O95" i="4"/>
  <c r="O114" i="4"/>
  <c r="M160" i="4"/>
  <c r="S137" i="4"/>
  <c r="S87" i="4"/>
  <c r="Q35" i="4"/>
  <c r="P72" i="4"/>
  <c r="M157" i="4"/>
  <c r="M142" i="4"/>
  <c r="S47" i="4"/>
  <c r="S20" i="4"/>
  <c r="L125" i="4"/>
  <c r="Q38" i="4"/>
  <c r="L93" i="4"/>
  <c r="O124" i="4"/>
  <c r="P151" i="4"/>
  <c r="O76" i="4"/>
  <c r="Q76" i="4"/>
  <c r="L76" i="4"/>
  <c r="P76" i="4"/>
  <c r="N51" i="4"/>
  <c r="O49" i="4"/>
  <c r="P161" i="4"/>
  <c r="L104" i="4"/>
  <c r="M104" i="4"/>
  <c r="O104" i="4"/>
  <c r="P104" i="4"/>
  <c r="N49" i="4"/>
  <c r="P51" i="4"/>
  <c r="S104" i="4"/>
  <c r="O51" i="4"/>
  <c r="S29" i="4"/>
  <c r="N29" i="4"/>
  <c r="Q29" i="4"/>
  <c r="N104" i="4"/>
  <c r="N76" i="4"/>
  <c r="K49" i="4"/>
  <c r="L123" i="4"/>
  <c r="Q123" i="4"/>
  <c r="K123" i="4"/>
  <c r="M123" i="4"/>
  <c r="S123" i="4"/>
  <c r="N123" i="4"/>
  <c r="P123" i="4"/>
  <c r="O123" i="4"/>
  <c r="Q104" i="4"/>
  <c r="P22" i="4"/>
  <c r="M22" i="4"/>
  <c r="N22" i="4"/>
  <c r="K22" i="4"/>
  <c r="S22" i="4"/>
  <c r="Q22" i="4"/>
  <c r="Q53" i="4"/>
  <c r="L53" i="4"/>
  <c r="M53" i="4"/>
  <c r="K53" i="4"/>
  <c r="O53" i="4"/>
  <c r="N53" i="4"/>
  <c r="S53" i="4"/>
  <c r="Q83" i="4"/>
  <c r="K83" i="4"/>
  <c r="N83" i="4"/>
  <c r="P83" i="4"/>
  <c r="N159" i="4"/>
  <c r="P159" i="4"/>
  <c r="Q159" i="4"/>
  <c r="S159" i="4"/>
  <c r="O159" i="4"/>
  <c r="K73" i="4"/>
  <c r="L73" i="4"/>
  <c r="N73" i="4"/>
  <c r="P73" i="4"/>
  <c r="M73" i="4"/>
  <c r="O73" i="4"/>
  <c r="L146" i="4"/>
  <c r="Q146" i="4"/>
  <c r="P146" i="4"/>
  <c r="N146" i="4"/>
  <c r="O146" i="4"/>
  <c r="M36" i="4"/>
  <c r="S36" i="4"/>
  <c r="N36" i="4"/>
  <c r="O36" i="4"/>
  <c r="L36" i="4"/>
  <c r="N40" i="4"/>
  <c r="K40" i="4"/>
  <c r="L40" i="4"/>
  <c r="M40" i="4"/>
  <c r="S40" i="4"/>
  <c r="Q40" i="4"/>
  <c r="Q73" i="4"/>
  <c r="S102" i="4"/>
  <c r="O102" i="4"/>
  <c r="Q102" i="4"/>
  <c r="O22" i="4"/>
  <c r="O83" i="4"/>
  <c r="P36" i="4"/>
  <c r="P40" i="4"/>
  <c r="M134" i="4"/>
  <c r="Q134" i="4"/>
  <c r="N134" i="4"/>
  <c r="M29" i="4"/>
  <c r="S58" i="4"/>
  <c r="N58" i="4"/>
  <c r="P58" i="4"/>
  <c r="M102" i="4"/>
  <c r="P19" i="4"/>
  <c r="O19" i="4"/>
  <c r="S19" i="4"/>
  <c r="N19" i="4"/>
  <c r="Q50" i="4"/>
  <c r="S83" i="4"/>
  <c r="Q36" i="4"/>
  <c r="O40" i="4"/>
  <c r="Q24" i="4"/>
  <c r="M24" i="4"/>
  <c r="K24" i="4"/>
  <c r="N64" i="4"/>
  <c r="L64" i="4"/>
  <c r="K64" i="4"/>
  <c r="P64" i="4"/>
  <c r="O64" i="4"/>
  <c r="M64" i="4"/>
  <c r="N102" i="4"/>
  <c r="L159" i="4"/>
  <c r="L50" i="4"/>
  <c r="S24" i="4"/>
  <c r="S56" i="4"/>
  <c r="P143" i="4"/>
  <c r="N143" i="4"/>
  <c r="Q143" i="4"/>
  <c r="L143" i="4"/>
  <c r="S143" i="4"/>
  <c r="K143" i="4"/>
  <c r="M143" i="4"/>
  <c r="O143" i="4"/>
  <c r="O58" i="4"/>
  <c r="K19" i="4"/>
  <c r="K159" i="4"/>
  <c r="O50" i="4"/>
  <c r="O24" i="4"/>
  <c r="N116" i="4"/>
  <c r="Q64" i="4"/>
  <c r="O161" i="4"/>
  <c r="K161" i="4"/>
  <c r="M161" i="4"/>
  <c r="L161" i="4"/>
  <c r="S161" i="4"/>
  <c r="K51" i="4"/>
  <c r="M51" i="4"/>
  <c r="L51" i="4"/>
  <c r="S51" i="4"/>
  <c r="P56" i="4"/>
  <c r="N56" i="4"/>
  <c r="Q56" i="4"/>
  <c r="L56" i="4"/>
  <c r="O16" i="4"/>
  <c r="M16" i="4"/>
  <c r="L16" i="4"/>
  <c r="Q16" i="4"/>
  <c r="S16" i="4"/>
  <c r="K16" i="4"/>
  <c r="N16" i="4"/>
  <c r="M44" i="4"/>
  <c r="M129" i="4"/>
  <c r="L129" i="4"/>
  <c r="O129" i="4"/>
  <c r="K129" i="4"/>
  <c r="L106" i="4"/>
  <c r="Q106" i="4"/>
  <c r="M106" i="4"/>
  <c r="P106" i="4"/>
  <c r="K106" i="4"/>
  <c r="Q57" i="4"/>
  <c r="P24" i="4"/>
  <c r="O56" i="4"/>
  <c r="M90" i="4"/>
  <c r="M76" i="4"/>
  <c r="P54" i="4"/>
  <c r="S54" i="4"/>
  <c r="N54" i="4"/>
  <c r="L54" i="4"/>
  <c r="Q54" i="4"/>
  <c r="O54" i="4"/>
  <c r="N44" i="4"/>
  <c r="M49" i="4"/>
  <c r="Q49" i="4"/>
  <c r="S49" i="4"/>
  <c r="P49" i="4"/>
  <c r="M159" i="4"/>
  <c r="S129" i="4"/>
  <c r="Q51" i="4"/>
  <c r="N24" i="4"/>
  <c r="O116" i="4"/>
  <c r="K116" i="4"/>
  <c r="S116" i="4"/>
  <c r="P116" i="4"/>
  <c r="Q116" i="4"/>
  <c r="S57" i="4"/>
  <c r="N57" i="4"/>
  <c r="K57" i="4"/>
  <c r="M57" i="4"/>
  <c r="P57" i="4"/>
  <c r="P85" i="4"/>
  <c r="O85" i="4"/>
  <c r="N85" i="4"/>
  <c r="K85" i="4"/>
  <c r="Q85" i="4"/>
  <c r="N106" i="4"/>
  <c r="S85" i="4"/>
  <c r="S126" i="4"/>
  <c r="L126" i="4"/>
  <c r="Q126" i="4"/>
  <c r="M126" i="4"/>
  <c r="K126" i="4"/>
  <c r="S63" i="4"/>
  <c r="N63" i="4"/>
  <c r="M63" i="4"/>
  <c r="K63" i="4"/>
  <c r="L63" i="4"/>
  <c r="P63" i="4"/>
  <c r="K43" i="4"/>
  <c r="M43" i="4"/>
  <c r="L43" i="4"/>
  <c r="S43" i="4"/>
  <c r="P43" i="4"/>
  <c r="O43" i="4"/>
  <c r="N43" i="4"/>
  <c r="Q43" i="4"/>
  <c r="Q129" i="4"/>
  <c r="O57" i="4"/>
  <c r="Q63" i="4"/>
  <c r="K120" i="4"/>
  <c r="K149" i="4"/>
  <c r="M149" i="4"/>
  <c r="S149" i="4"/>
  <c r="O149" i="4"/>
  <c r="N149" i="4"/>
  <c r="Q149" i="4"/>
  <c r="P149" i="4"/>
  <c r="O134" i="4"/>
  <c r="K137" i="4"/>
  <c r="N32" i="4"/>
  <c r="S32" i="4"/>
  <c r="Q32" i="4"/>
  <c r="K32" i="4"/>
  <c r="O32" i="4"/>
  <c r="Q33" i="4"/>
  <c r="L33" i="4"/>
  <c r="O33" i="4"/>
  <c r="S33" i="4"/>
  <c r="S146" i="4"/>
  <c r="N161" i="4"/>
  <c r="S76" i="4"/>
  <c r="M56" i="4"/>
  <c r="S120" i="4"/>
  <c r="Q120" i="4"/>
  <c r="P120" i="4"/>
  <c r="L120" i="4"/>
  <c r="Q107" i="4"/>
  <c r="P107" i="4"/>
  <c r="L107" i="4"/>
  <c r="N107" i="4"/>
  <c r="S107" i="4"/>
  <c r="M107" i="4"/>
  <c r="K107" i="4"/>
  <c r="K76" i="4"/>
  <c r="L44" i="4"/>
  <c r="P44" i="4"/>
  <c r="S44" i="4"/>
  <c r="K44" i="4"/>
  <c r="Q44" i="4"/>
  <c r="O44" i="4"/>
  <c r="O107" i="4"/>
  <c r="K56" i="4"/>
  <c r="N90" i="4"/>
  <c r="Q90" i="4"/>
  <c r="O90" i="4"/>
  <c r="K90" i="4"/>
  <c r="P90" i="4"/>
  <c r="N129" i="4"/>
  <c r="S90" i="4"/>
  <c r="N120" i="4"/>
  <c r="O150" i="4"/>
  <c r="N150" i="4"/>
  <c r="M150" i="4"/>
  <c r="S150" i="4"/>
  <c r="P150" i="4"/>
  <c r="S134" i="4"/>
  <c r="M80" i="4"/>
  <c r="O80" i="4"/>
  <c r="S80" i="4"/>
  <c r="N80" i="4"/>
  <c r="P80" i="4"/>
  <c r="K80" i="4"/>
  <c r="Q80" i="4"/>
  <c r="O137" i="4"/>
  <c r="M146" i="4"/>
  <c r="L134" i="4"/>
  <c r="L32" i="4"/>
  <c r="K33" i="4"/>
  <c r="K146" i="4"/>
  <c r="K148" i="4"/>
  <c r="L148" i="4"/>
  <c r="Q148" i="4"/>
  <c r="P148" i="4"/>
  <c r="P50" i="4"/>
  <c r="K50" i="4"/>
  <c r="N50" i="4"/>
  <c r="M50" i="4"/>
  <c r="M116" i="4"/>
  <c r="L85" i="4"/>
  <c r="O63" i="4"/>
  <c r="O106" i="4"/>
  <c r="L137" i="4"/>
  <c r="N137" i="4"/>
  <c r="M137" i="4"/>
  <c r="M85" i="4"/>
  <c r="O120" i="4"/>
  <c r="Q46" i="4"/>
  <c r="S46" i="4"/>
  <c r="O46" i="4"/>
  <c r="L46" i="4"/>
  <c r="M46" i="4"/>
  <c r="P46" i="4"/>
  <c r="K134" i="4"/>
  <c r="Q137" i="4"/>
  <c r="P32" i="4"/>
  <c r="P33" i="4"/>
  <c r="O165" i="4"/>
  <c r="S165" i="4"/>
  <c r="L133" i="4"/>
  <c r="K133" i="4"/>
  <c r="K140" i="4"/>
  <c r="S62" i="4"/>
  <c r="M62" i="4"/>
  <c r="P62" i="4"/>
  <c r="N62" i="4"/>
  <c r="O62" i="4"/>
  <c r="L62" i="4"/>
  <c r="M124" i="4"/>
  <c r="K100" i="4"/>
  <c r="L142" i="4"/>
  <c r="K131" i="4"/>
  <c r="Q133" i="4"/>
  <c r="L163" i="4"/>
  <c r="P94" i="4"/>
  <c r="S18" i="4"/>
  <c r="M131" i="4"/>
  <c r="M163" i="4"/>
  <c r="K136" i="4"/>
  <c r="N136" i="4"/>
  <c r="M136" i="4"/>
  <c r="Q136" i="4"/>
  <c r="P136" i="4"/>
  <c r="M140" i="4"/>
  <c r="Q97" i="4"/>
  <c r="L97" i="4"/>
  <c r="M97" i="4"/>
  <c r="N94" i="4"/>
  <c r="P99" i="4"/>
  <c r="N97" i="4"/>
  <c r="L94" i="4"/>
  <c r="O96" i="4"/>
  <c r="Q99" i="4"/>
  <c r="M52" i="4"/>
  <c r="N52" i="4"/>
  <c r="P52" i="4"/>
  <c r="L52" i="4"/>
  <c r="L138" i="4"/>
  <c r="M138" i="4"/>
  <c r="O138" i="4"/>
  <c r="P37" i="4"/>
  <c r="L37" i="4"/>
  <c r="M37" i="4"/>
  <c r="O99" i="4"/>
  <c r="K128" i="4"/>
  <c r="S128" i="4"/>
  <c r="O128" i="4"/>
  <c r="L128" i="4"/>
  <c r="S144" i="4"/>
  <c r="Q144" i="4"/>
  <c r="L144" i="4"/>
  <c r="Q142" i="4"/>
  <c r="L18" i="4"/>
  <c r="Q130" i="4"/>
  <c r="N130" i="4"/>
  <c r="K52" i="4"/>
  <c r="N138" i="4"/>
  <c r="K144" i="4"/>
  <c r="K97" i="4"/>
  <c r="P31" i="4"/>
  <c r="N37" i="4"/>
  <c r="M96" i="4"/>
  <c r="K99" i="4"/>
  <c r="N42" i="4"/>
  <c r="M42" i="4"/>
  <c r="S42" i="4"/>
  <c r="N84" i="4"/>
  <c r="L84" i="4"/>
  <c r="M67" i="4"/>
  <c r="N75" i="4"/>
  <c r="L132" i="4"/>
  <c r="Q78" i="4"/>
  <c r="N78" i="4"/>
  <c r="K78" i="4"/>
  <c r="N165" i="4"/>
  <c r="L42" i="4"/>
  <c r="M23" i="4"/>
  <c r="L23" i="4"/>
  <c r="N23" i="4"/>
  <c r="P165" i="4"/>
  <c r="P84" i="4"/>
  <c r="P42" i="4"/>
  <c r="K55" i="4"/>
  <c r="K93" i="4"/>
  <c r="N131" i="4"/>
  <c r="L131" i="4"/>
  <c r="L156" i="4"/>
  <c r="M31" i="4"/>
  <c r="O141" i="4"/>
  <c r="O78" i="4"/>
  <c r="Q67" i="4"/>
  <c r="Q42" i="4"/>
  <c r="K75" i="4"/>
  <c r="O75" i="4"/>
  <c r="Q75" i="4"/>
  <c r="N113" i="4"/>
  <c r="Q113" i="4"/>
  <c r="S113" i="4"/>
  <c r="M118" i="4"/>
  <c r="M132" i="4"/>
  <c r="L118" i="4"/>
  <c r="M153" i="4"/>
  <c r="M113" i="4"/>
  <c r="P23" i="4"/>
  <c r="O156" i="4"/>
  <c r="P141" i="4"/>
  <c r="S23" i="4"/>
  <c r="P153" i="4"/>
  <c r="S141" i="4"/>
  <c r="N86" i="4"/>
  <c r="Q158" i="4"/>
  <c r="L113" i="4"/>
  <c r="S75" i="4"/>
  <c r="Q48" i="4"/>
  <c r="O132" i="4"/>
  <c r="O21" i="4"/>
  <c r="N105" i="4"/>
  <c r="P78" i="4"/>
  <c r="O23" i="4"/>
  <c r="L55" i="4"/>
  <c r="O84" i="4"/>
  <c r="K88" i="4"/>
  <c r="S118" i="4"/>
  <c r="N119" i="4"/>
  <c r="P122" i="4"/>
  <c r="S122" i="4"/>
  <c r="Q95" i="4"/>
  <c r="N95" i="4"/>
  <c r="K95" i="4"/>
  <c r="L59" i="4"/>
  <c r="K59" i="4"/>
  <c r="S59" i="4"/>
  <c r="Q93" i="4"/>
  <c r="P127" i="4"/>
  <c r="K127" i="4"/>
  <c r="Q127" i="4"/>
  <c r="Q141" i="4"/>
  <c r="N132" i="4"/>
  <c r="M141" i="4"/>
  <c r="Q86" i="4"/>
  <c r="K84" i="4"/>
  <c r="N156" i="4"/>
  <c r="N93" i="4"/>
  <c r="L75" i="4"/>
  <c r="P132" i="4"/>
  <c r="M165" i="4"/>
  <c r="O153" i="4"/>
  <c r="P158" i="4"/>
  <c r="P75" i="4"/>
  <c r="S48" i="4"/>
  <c r="K105" i="4"/>
  <c r="L78" i="4"/>
  <c r="Q165" i="4"/>
  <c r="P55" i="4"/>
  <c r="S84" i="4"/>
  <c r="N118" i="4"/>
  <c r="M119" i="4"/>
  <c r="P93" i="4"/>
  <c r="S156" i="4"/>
  <c r="O112" i="4"/>
  <c r="Q112" i="4"/>
  <c r="Q153" i="4"/>
  <c r="L141" i="4"/>
  <c r="O101" i="4"/>
  <c r="N101" i="4"/>
  <c r="O113" i="4"/>
  <c r="P48" i="4"/>
  <c r="S132" i="4"/>
  <c r="N21" i="4"/>
  <c r="P105" i="4"/>
  <c r="M78" i="4"/>
  <c r="K23" i="4"/>
  <c r="M81" i="4"/>
  <c r="N81" i="4"/>
  <c r="Q81" i="4"/>
  <c r="L81" i="4"/>
  <c r="O81" i="4"/>
  <c r="P82" i="4"/>
  <c r="K112" i="4"/>
  <c r="S89" i="4"/>
  <c r="K89" i="4"/>
  <c r="O89" i="4"/>
  <c r="N89" i="4"/>
  <c r="M89" i="4"/>
  <c r="P118" i="4"/>
  <c r="O86" i="4"/>
  <c r="M86" i="4"/>
  <c r="L20" i="4"/>
  <c r="L165" i="4"/>
  <c r="K42" i="4"/>
  <c r="P86" i="4"/>
  <c r="N55" i="4"/>
  <c r="S55" i="4"/>
  <c r="Q55" i="4"/>
  <c r="M156" i="4"/>
  <c r="K86" i="4"/>
  <c r="S158" i="4"/>
  <c r="Q84" i="4"/>
  <c r="K118" i="4"/>
  <c r="K113" i="4"/>
  <c r="M82" i="4"/>
  <c r="Q156" i="4"/>
  <c r="S17" i="4"/>
  <c r="K158" i="4"/>
  <c r="P113" i="4"/>
  <c r="N48" i="4"/>
  <c r="K21" i="4"/>
  <c r="Q105" i="4"/>
  <c r="S78" i="4"/>
  <c r="N82" i="4"/>
  <c r="Q115" i="4"/>
  <c r="P115" i="4"/>
  <c r="O115" i="4"/>
  <c r="N115" i="4"/>
  <c r="O152" i="4"/>
  <c r="Q152" i="4"/>
  <c r="M152" i="4"/>
  <c r="P152" i="4"/>
  <c r="N152" i="4"/>
  <c r="L152" i="4"/>
  <c r="K152" i="4"/>
  <c r="Q118" i="4"/>
  <c r="N69" i="4"/>
  <c r="S93" i="4"/>
  <c r="M115" i="4"/>
  <c r="O67" i="4"/>
  <c r="K67" i="4"/>
  <c r="N67" i="4"/>
  <c r="L67" i="4"/>
  <c r="M93" i="4"/>
  <c r="S124" i="4"/>
  <c r="N162" i="4"/>
  <c r="S26" i="4"/>
  <c r="Q26" i="4"/>
  <c r="L110" i="4"/>
  <c r="M110" i="4"/>
  <c r="P34" i="4"/>
  <c r="N34" i="4"/>
  <c r="M34" i="4"/>
  <c r="L151" i="4"/>
  <c r="O121" i="4"/>
  <c r="S121" i="4"/>
  <c r="K135" i="4"/>
  <c r="S135" i="4"/>
  <c r="Q147" i="4"/>
  <c r="P92" i="4"/>
  <c r="M92" i="4"/>
  <c r="L92" i="4"/>
  <c r="L139" i="4"/>
  <c r="L155" i="4"/>
  <c r="K155" i="4"/>
  <c r="O147" i="4"/>
  <c r="S92" i="4"/>
  <c r="M41" i="4"/>
  <c r="S125" i="4"/>
  <c r="M155" i="4"/>
  <c r="L121" i="4"/>
  <c r="K71" i="4"/>
  <c r="O71" i="4"/>
  <c r="L71" i="4"/>
  <c r="P71" i="4"/>
  <c r="N121" i="4"/>
  <c r="P60" i="4"/>
  <c r="L60" i="4"/>
  <c r="N92" i="4"/>
  <c r="Q155" i="4"/>
  <c r="O68" i="4"/>
  <c r="S68" i="4"/>
  <c r="T204" i="4"/>
  <c r="U204" i="4"/>
  <c r="D204" i="4"/>
  <c r="U169" i="4"/>
  <c r="D169" i="4"/>
  <c r="T169" i="4"/>
  <c r="T246" i="4"/>
  <c r="U246" i="4"/>
  <c r="D246" i="4"/>
  <c r="T225" i="4"/>
  <c r="U225" i="4"/>
  <c r="D225" i="4"/>
  <c r="U199" i="4"/>
  <c r="D199" i="4"/>
  <c r="T199" i="4"/>
  <c r="T227" i="4"/>
  <c r="U227" i="4"/>
  <c r="D227" i="4"/>
  <c r="T259" i="4"/>
  <c r="D259" i="4"/>
  <c r="U259" i="4"/>
  <c r="D168" i="4"/>
  <c r="T168" i="4"/>
  <c r="U168" i="4"/>
  <c r="U251" i="4"/>
  <c r="T251" i="4"/>
  <c r="D251" i="4"/>
  <c r="T173" i="4"/>
  <c r="D173" i="4"/>
  <c r="U173" i="4"/>
  <c r="U223" i="4"/>
  <c r="D223" i="4"/>
  <c r="T223" i="4"/>
  <c r="U238" i="4"/>
  <c r="D238" i="4"/>
  <c r="T238" i="4"/>
  <c r="T194" i="4"/>
  <c r="D194" i="4"/>
  <c r="J194" i="4"/>
  <c r="U194" i="4"/>
  <c r="D207" i="4"/>
  <c r="T207" i="4"/>
  <c r="U207" i="4"/>
  <c r="T175" i="4"/>
  <c r="U175" i="4"/>
  <c r="J175" i="4"/>
  <c r="D175" i="4"/>
  <c r="T252" i="4"/>
  <c r="U252" i="4"/>
  <c r="D252" i="4"/>
  <c r="U202" i="4"/>
  <c r="T202" i="4"/>
  <c r="D202" i="4"/>
  <c r="T248" i="4"/>
  <c r="U248" i="4"/>
  <c r="D248" i="4"/>
  <c r="D166" i="4"/>
  <c r="D224" i="4"/>
  <c r="T224" i="4"/>
  <c r="U224" i="4"/>
  <c r="T232" i="4"/>
  <c r="U232" i="4"/>
  <c r="D232" i="4"/>
  <c r="T245" i="4"/>
  <c r="D245" i="4"/>
  <c r="U245" i="4"/>
  <c r="D239" i="4"/>
  <c r="T239" i="4"/>
  <c r="U239" i="4"/>
  <c r="U244" i="4"/>
  <c r="D244" i="4"/>
  <c r="T244" i="4"/>
  <c r="J238" i="4"/>
  <c r="U237" i="4"/>
  <c r="T237" i="4"/>
  <c r="D237" i="4"/>
  <c r="T255" i="4"/>
  <c r="D255" i="4"/>
  <c r="U255" i="4"/>
  <c r="U179" i="4"/>
  <c r="T179" i="4"/>
  <c r="D179" i="4"/>
  <c r="J202" i="4"/>
  <c r="R202" i="4" s="1"/>
  <c r="U260" i="4"/>
  <c r="D260" i="4"/>
  <c r="T260" i="4"/>
  <c r="T188" i="4"/>
  <c r="U188" i="4"/>
  <c r="J188" i="4"/>
  <c r="D188" i="4"/>
  <c r="J223" i="4"/>
  <c r="J251" i="4"/>
  <c r="U231" i="4"/>
  <c r="T231" i="4"/>
  <c r="J231" i="4"/>
  <c r="D231" i="4"/>
  <c r="D222" i="4"/>
  <c r="U222" i="4"/>
  <c r="J222" i="4"/>
  <c r="T222" i="4"/>
  <c r="T254" i="4"/>
  <c r="D254" i="4"/>
  <c r="U254" i="4"/>
  <c r="U186" i="4"/>
  <c r="D186" i="4"/>
  <c r="T186" i="4"/>
  <c r="U264" i="4"/>
  <c r="T264" i="4"/>
  <c r="D264" i="4"/>
  <c r="J248" i="4"/>
  <c r="J199" i="4"/>
  <c r="T235" i="4"/>
  <c r="D235" i="4"/>
  <c r="U235" i="4"/>
  <c r="D219" i="4"/>
  <c r="U219" i="4"/>
  <c r="J219" i="4"/>
  <c r="T219" i="4"/>
  <c r="D218" i="4"/>
  <c r="U218" i="4"/>
  <c r="T218" i="4"/>
  <c r="T230" i="4"/>
  <c r="U230" i="4"/>
  <c r="D230" i="4"/>
  <c r="T242" i="4"/>
  <c r="D242" i="4"/>
  <c r="U242" i="4"/>
  <c r="T178" i="4"/>
  <c r="D178" i="4"/>
  <c r="U178" i="4"/>
  <c r="J235" i="4"/>
  <c r="U181" i="4"/>
  <c r="D181" i="4"/>
  <c r="T181" i="4"/>
  <c r="D184" i="4"/>
  <c r="U184" i="4"/>
  <c r="T184" i="4"/>
  <c r="T166" i="4"/>
  <c r="C316" i="4"/>
  <c r="T229" i="4"/>
  <c r="U229" i="4"/>
  <c r="D229" i="4"/>
  <c r="U166" i="4"/>
  <c r="D200" i="4"/>
  <c r="U200" i="4"/>
  <c r="T200" i="4"/>
  <c r="T217" i="4"/>
  <c r="D217" i="4"/>
  <c r="U217" i="4"/>
  <c r="U171" i="4"/>
  <c r="T171" i="4"/>
  <c r="D171" i="4"/>
  <c r="T262" i="4"/>
  <c r="U262" i="4"/>
  <c r="D262" i="4"/>
  <c r="U258" i="4"/>
  <c r="D258" i="4"/>
  <c r="T258" i="4"/>
  <c r="T206" i="4"/>
  <c r="U206" i="4"/>
  <c r="D206" i="4"/>
  <c r="D167" i="4"/>
  <c r="T167" i="4"/>
  <c r="U167" i="4"/>
  <c r="T243" i="4"/>
  <c r="U243" i="4"/>
  <c r="J243" i="4"/>
  <c r="D243" i="4"/>
  <c r="D216" i="4"/>
  <c r="T216" i="4"/>
  <c r="J216" i="4"/>
  <c r="U216" i="4"/>
  <c r="D196" i="4"/>
  <c r="U196" i="4"/>
  <c r="T196" i="4"/>
  <c r="U215" i="4"/>
  <c r="D215" i="4"/>
  <c r="T215" i="4"/>
  <c r="T208" i="4"/>
  <c r="D208" i="4"/>
  <c r="J208" i="4"/>
  <c r="U208" i="4"/>
  <c r="D192" i="4"/>
  <c r="U192" i="4"/>
  <c r="T192" i="4"/>
  <c r="T211" i="4"/>
  <c r="D211" i="4"/>
  <c r="U211" i="4"/>
  <c r="J200" i="4"/>
  <c r="U193" i="4"/>
  <c r="T193" i="4"/>
  <c r="D193" i="4"/>
  <c r="J232" i="4"/>
  <c r="D209" i="4"/>
  <c r="T209" i="4"/>
  <c r="U209" i="4"/>
  <c r="D212" i="4"/>
  <c r="U212" i="4"/>
  <c r="T212" i="4"/>
  <c r="J168" i="4"/>
  <c r="D205" i="4"/>
  <c r="T205" i="4"/>
  <c r="J205" i="4"/>
  <c r="R205" i="4" s="1"/>
  <c r="U205" i="4"/>
  <c r="T214" i="4"/>
  <c r="D214" i="4"/>
  <c r="J214" i="4"/>
  <c r="U214" i="4"/>
  <c r="J242" i="4"/>
  <c r="U185" i="4"/>
  <c r="T185" i="4"/>
  <c r="D185" i="4"/>
  <c r="T203" i="4"/>
  <c r="D203" i="4"/>
  <c r="U203" i="4"/>
  <c r="T263" i="4"/>
  <c r="D263" i="4"/>
  <c r="U263" i="4"/>
  <c r="J255" i="4"/>
  <c r="J258" i="4"/>
  <c r="U241" i="4"/>
  <c r="D241" i="4"/>
  <c r="J241" i="4"/>
  <c r="R241" i="4" s="1"/>
  <c r="T241" i="4"/>
  <c r="T253" i="4"/>
  <c r="D253" i="4"/>
  <c r="J253" i="4"/>
  <c r="U253" i="4"/>
  <c r="J196" i="4"/>
  <c r="J230" i="4"/>
  <c r="J224" i="4"/>
  <c r="D177" i="4"/>
  <c r="T177" i="4"/>
  <c r="J177" i="4"/>
  <c r="U177" i="4"/>
  <c r="J229" i="4"/>
  <c r="J169" i="4"/>
  <c r="R169" i="4" s="1"/>
  <c r="D256" i="4"/>
  <c r="U256" i="4"/>
  <c r="J256" i="4"/>
  <c r="T256" i="4"/>
  <c r="J246" i="4"/>
  <c r="J181" i="4"/>
  <c r="J239" i="4"/>
  <c r="J209" i="4"/>
  <c r="J167" i="4"/>
  <c r="U210" i="4"/>
  <c r="T210" i="4"/>
  <c r="J210" i="4"/>
  <c r="D210" i="4"/>
  <c r="U240" i="4"/>
  <c r="D240" i="4"/>
  <c r="J240" i="4"/>
  <c r="T240" i="4"/>
  <c r="U170" i="4"/>
  <c r="T170" i="4"/>
  <c r="J170" i="4"/>
  <c r="D170" i="4"/>
  <c r="J252" i="4"/>
  <c r="J192" i="4"/>
  <c r="T189" i="4"/>
  <c r="D189" i="4"/>
  <c r="U189" i="4"/>
  <c r="T265" i="4"/>
  <c r="U265" i="4"/>
  <c r="D265" i="4"/>
  <c r="J186" i="4"/>
  <c r="J265" i="4"/>
  <c r="T226" i="4"/>
  <c r="D226" i="4"/>
  <c r="J226" i="4"/>
  <c r="U226" i="4"/>
  <c r="T190" i="4"/>
  <c r="D190" i="4"/>
  <c r="U190" i="4"/>
  <c r="U257" i="4"/>
  <c r="T257" i="4"/>
  <c r="J257" i="4"/>
  <c r="D257" i="4"/>
  <c r="U201" i="4"/>
  <c r="D201" i="4"/>
  <c r="J201" i="4"/>
  <c r="T201" i="4"/>
  <c r="U228" i="4"/>
  <c r="D228" i="4"/>
  <c r="T228" i="4"/>
  <c r="T249" i="4"/>
  <c r="D249" i="4"/>
  <c r="J249" i="4"/>
  <c r="U249" i="4"/>
  <c r="J207" i="4"/>
  <c r="R207" i="4" s="1"/>
  <c r="D180" i="4"/>
  <c r="U180" i="4"/>
  <c r="J180" i="4"/>
  <c r="T180" i="4"/>
  <c r="T176" i="4"/>
  <c r="D176" i="4"/>
  <c r="U176" i="4"/>
  <c r="J166" i="4"/>
  <c r="U195" i="4"/>
  <c r="D195" i="4"/>
  <c r="T195" i="4"/>
  <c r="D220" i="4"/>
  <c r="T220" i="4"/>
  <c r="U220" i="4"/>
  <c r="D236" i="4"/>
  <c r="T236" i="4"/>
  <c r="U236" i="4"/>
  <c r="J260" i="4"/>
  <c r="U172" i="4"/>
  <c r="T172" i="4"/>
  <c r="J172" i="4"/>
  <c r="D172" i="4"/>
  <c r="J218" i="4"/>
  <c r="J193" i="4"/>
  <c r="J204" i="4"/>
  <c r="U234" i="4"/>
  <c r="T234" i="4"/>
  <c r="J234" i="4"/>
  <c r="D234" i="4"/>
  <c r="J211" i="4"/>
  <c r="J244" i="4"/>
  <c r="U187" i="4"/>
  <c r="D187" i="4"/>
  <c r="J187" i="4"/>
  <c r="T187" i="4"/>
  <c r="J227" i="4"/>
  <c r="R227" i="4" s="1"/>
  <c r="J195" i="4"/>
  <c r="T247" i="4"/>
  <c r="D247" i="4"/>
  <c r="J247" i="4"/>
  <c r="U247" i="4"/>
  <c r="J237" i="4"/>
  <c r="J203" i="4"/>
  <c r="J206" i="4"/>
  <c r="J225" i="4"/>
  <c r="J264" i="4"/>
  <c r="T250" i="4"/>
  <c r="U250" i="4"/>
  <c r="J250" i="4"/>
  <c r="D250" i="4"/>
  <c r="D174" i="4"/>
  <c r="T174" i="4"/>
  <c r="J174" i="4"/>
  <c r="U174" i="4"/>
  <c r="J259" i="4"/>
  <c r="J245" i="4"/>
  <c r="J220" i="4"/>
  <c r="J189" i="4"/>
  <c r="J236" i="4"/>
  <c r="J254" i="4"/>
  <c r="J178" i="4"/>
  <c r="D197" i="4"/>
  <c r="T197" i="4"/>
  <c r="J197" i="4"/>
  <c r="U197" i="4"/>
  <c r="J215" i="4"/>
  <c r="U221" i="4"/>
  <c r="T221" i="4"/>
  <c r="J221" i="4"/>
  <c r="D221" i="4"/>
  <c r="J184" i="4"/>
  <c r="J173" i="4"/>
  <c r="T182" i="4"/>
  <c r="U182" i="4"/>
  <c r="J182" i="4"/>
  <c r="D182" i="4"/>
  <c r="J212" i="4"/>
  <c r="J179" i="4"/>
  <c r="U198" i="4"/>
  <c r="T198" i="4"/>
  <c r="J198" i="4"/>
  <c r="D198" i="4"/>
  <c r="J262" i="4"/>
  <c r="J228" i="4"/>
  <c r="J190" i="4"/>
  <c r="J185" i="4"/>
  <c r="J217" i="4"/>
  <c r="J176" i="4"/>
  <c r="R176" i="4" s="1"/>
  <c r="J171" i="4"/>
  <c r="J263" i="4"/>
  <c r="T183" i="4"/>
  <c r="D183" i="4"/>
  <c r="U183" i="4"/>
  <c r="D233" i="4"/>
  <c r="U233" i="4"/>
  <c r="J233" i="4"/>
  <c r="T233" i="4"/>
  <c r="J183" i="4"/>
  <c r="D213" i="4"/>
  <c r="T213" i="4"/>
  <c r="J213" i="4"/>
  <c r="U213" i="4"/>
  <c r="U191" i="4"/>
  <c r="D191" i="4"/>
  <c r="J191" i="4"/>
  <c r="T191" i="4"/>
  <c r="T261" i="4"/>
  <c r="U261" i="4"/>
  <c r="J261" i="4"/>
  <c r="D261" i="4"/>
  <c r="M213" i="4" l="1"/>
  <c r="R213" i="4"/>
  <c r="N225" i="4"/>
  <c r="R225" i="4"/>
  <c r="M173" i="4"/>
  <c r="R173" i="4"/>
  <c r="L237" i="4"/>
  <c r="R237" i="4"/>
  <c r="S221" i="4"/>
  <c r="R221" i="4"/>
  <c r="S258" i="4"/>
  <c r="R258" i="4"/>
  <c r="K248" i="4"/>
  <c r="R248" i="4"/>
  <c r="O232" i="4"/>
  <c r="R232" i="4"/>
  <c r="K195" i="4"/>
  <c r="R195" i="4"/>
  <c r="S239" i="4"/>
  <c r="R239" i="4"/>
  <c r="K233" i="4"/>
  <c r="R233" i="4"/>
  <c r="N255" i="4"/>
  <c r="R255" i="4"/>
  <c r="N167" i="4"/>
  <c r="R167" i="4"/>
  <c r="K215" i="4"/>
  <c r="R215" i="4"/>
  <c r="R209" i="4"/>
  <c r="Q200" i="4"/>
  <c r="R200" i="4"/>
  <c r="N226" i="4"/>
  <c r="R226" i="4"/>
  <c r="O181" i="4"/>
  <c r="R181" i="4"/>
  <c r="N235" i="4"/>
  <c r="R235" i="4"/>
  <c r="O246" i="4"/>
  <c r="R246" i="4"/>
  <c r="N175" i="4"/>
  <c r="R175" i="4"/>
  <c r="L238" i="4"/>
  <c r="R238" i="4"/>
  <c r="L197" i="4"/>
  <c r="R197" i="4"/>
  <c r="N166" i="4"/>
  <c r="R166" i="4"/>
  <c r="K263" i="4"/>
  <c r="R263" i="4"/>
  <c r="L187" i="4"/>
  <c r="R187" i="4"/>
  <c r="O171" i="4"/>
  <c r="R171" i="4"/>
  <c r="K178" i="4"/>
  <c r="R178" i="4"/>
  <c r="M265" i="4"/>
  <c r="R265" i="4"/>
  <c r="M256" i="4"/>
  <c r="R256" i="4"/>
  <c r="R210" i="4"/>
  <c r="M185" i="4"/>
  <c r="R185" i="4"/>
  <c r="K189" i="4"/>
  <c r="R189" i="4"/>
  <c r="N211" i="4"/>
  <c r="R211" i="4"/>
  <c r="N242" i="4"/>
  <c r="R242" i="4"/>
  <c r="R208" i="4"/>
  <c r="N220" i="4"/>
  <c r="R220" i="4"/>
  <c r="S194" i="4"/>
  <c r="R194" i="4"/>
  <c r="M174" i="4"/>
  <c r="R174" i="4"/>
  <c r="M229" i="4"/>
  <c r="R229" i="4"/>
  <c r="K214" i="4"/>
  <c r="R214" i="4"/>
  <c r="P204" i="4"/>
  <c r="R204" i="4"/>
  <c r="S224" i="4"/>
  <c r="R224" i="4"/>
  <c r="M218" i="4"/>
  <c r="R218" i="4"/>
  <c r="L230" i="4"/>
  <c r="R230" i="4"/>
  <c r="L206" i="4"/>
  <c r="R206" i="4"/>
  <c r="O199" i="4"/>
  <c r="R199" i="4"/>
  <c r="K184" i="4"/>
  <c r="R184" i="4"/>
  <c r="Q183" i="4"/>
  <c r="R183" i="4"/>
  <c r="P247" i="4"/>
  <c r="R247" i="4"/>
  <c r="M254" i="4"/>
  <c r="R254" i="4"/>
  <c r="Q222" i="4"/>
  <c r="R222" i="4"/>
  <c r="L249" i="4"/>
  <c r="R249" i="4"/>
  <c r="K251" i="4"/>
  <c r="R251" i="4"/>
  <c r="Q193" i="4"/>
  <c r="R193" i="4"/>
  <c r="O223" i="4"/>
  <c r="R223" i="4"/>
  <c r="Q179" i="4"/>
  <c r="R179" i="4"/>
  <c r="O170" i="4"/>
  <c r="R170" i="4"/>
  <c r="Q196" i="4"/>
  <c r="R196" i="4"/>
  <c r="S219" i="4"/>
  <c r="R219" i="4"/>
  <c r="O188" i="4"/>
  <c r="R188" i="4"/>
  <c r="L244" i="4"/>
  <c r="R244" i="4"/>
  <c r="M245" i="4"/>
  <c r="R245" i="4"/>
  <c r="N259" i="4"/>
  <c r="R259" i="4"/>
  <c r="N243" i="4"/>
  <c r="R243" i="4"/>
  <c r="S203" i="4"/>
  <c r="R203" i="4"/>
  <c r="M236" i="4"/>
  <c r="R236" i="4"/>
  <c r="P177" i="4"/>
  <c r="R177" i="4"/>
  <c r="P192" i="4"/>
  <c r="R192" i="4"/>
  <c r="S191" i="4"/>
  <c r="R191" i="4"/>
  <c r="L172" i="4"/>
  <c r="R172" i="4"/>
  <c r="M168" i="4"/>
  <c r="R168" i="4"/>
  <c r="M257" i="4"/>
  <c r="R257" i="4"/>
  <c r="Q186" i="4"/>
  <c r="R186" i="4"/>
  <c r="O180" i="4"/>
  <c r="R180" i="4"/>
  <c r="Q190" i="4"/>
  <c r="R190" i="4"/>
  <c r="P228" i="4"/>
  <c r="R228" i="4"/>
  <c r="M262" i="4"/>
  <c r="R262" i="4"/>
  <c r="S261" i="4"/>
  <c r="R261" i="4"/>
  <c r="Q252" i="4"/>
  <c r="R252" i="4"/>
  <c r="S212" i="4"/>
  <c r="R212" i="4"/>
  <c r="N216" i="4"/>
  <c r="R216" i="4"/>
  <c r="K201" i="4"/>
  <c r="R201" i="4"/>
  <c r="M217" i="4"/>
  <c r="R217" i="4"/>
  <c r="R234" i="4"/>
  <c r="P231" i="4"/>
  <c r="R231" i="4"/>
  <c r="M198" i="4"/>
  <c r="R198" i="4"/>
  <c r="L250" i="4"/>
  <c r="R250" i="4"/>
  <c r="O253" i="4"/>
  <c r="R253" i="4"/>
  <c r="N182" i="4"/>
  <c r="R182" i="4"/>
  <c r="Q264" i="4"/>
  <c r="R264" i="4"/>
  <c r="P260" i="4"/>
  <c r="R260" i="4"/>
  <c r="Q240" i="4"/>
  <c r="R240" i="4"/>
  <c r="P218" i="4"/>
  <c r="K223" i="4"/>
  <c r="L254" i="4"/>
  <c r="L217" i="4"/>
  <c r="K238" i="4"/>
  <c r="Q171" i="4"/>
  <c r="K244" i="4"/>
  <c r="Q242" i="4"/>
  <c r="S226" i="4"/>
  <c r="S193" i="4"/>
  <c r="Q180" i="4"/>
  <c r="L184" i="4"/>
  <c r="M264" i="4"/>
  <c r="O186" i="4"/>
  <c r="P253" i="4"/>
  <c r="S225" i="4"/>
  <c r="N221" i="4"/>
  <c r="K179" i="4"/>
  <c r="L211" i="4"/>
  <c r="K265" i="4"/>
  <c r="M221" i="4"/>
  <c r="N254" i="4"/>
  <c r="S240" i="4"/>
  <c r="M201" i="4"/>
  <c r="K236" i="4"/>
  <c r="P251" i="4"/>
  <c r="K175" i="4"/>
  <c r="P256" i="4"/>
  <c r="K256" i="4"/>
  <c r="Q223" i="4"/>
  <c r="P212" i="4"/>
  <c r="N253" i="4"/>
  <c r="Q221" i="4"/>
  <c r="L223" i="4"/>
  <c r="P189" i="4"/>
  <c r="O212" i="4"/>
  <c r="K212" i="4"/>
  <c r="L253" i="4"/>
  <c r="S259" i="4"/>
  <c r="M253" i="4"/>
  <c r="L221" i="4"/>
  <c r="N223" i="4"/>
  <c r="P259" i="4"/>
  <c r="S173" i="4"/>
  <c r="M196" i="4"/>
  <c r="N201" i="4"/>
  <c r="M191" i="4"/>
  <c r="S217" i="4"/>
  <c r="L225" i="4"/>
  <c r="L213" i="4"/>
  <c r="M167" i="4"/>
  <c r="P172" i="4"/>
  <c r="N213" i="4"/>
  <c r="Q201" i="4"/>
  <c r="L201" i="4"/>
  <c r="M225" i="4"/>
  <c r="Q213" i="4"/>
  <c r="S201" i="4"/>
  <c r="O213" i="4"/>
  <c r="P201" i="4"/>
  <c r="O177" i="4"/>
  <c r="N206" i="4"/>
  <c r="N252" i="4"/>
  <c r="M177" i="4"/>
  <c r="Q189" i="4"/>
  <c r="Q177" i="4"/>
  <c r="L173" i="4"/>
  <c r="P230" i="4"/>
  <c r="K173" i="4"/>
  <c r="Q230" i="4"/>
  <c r="L170" i="4"/>
  <c r="P252" i="4"/>
  <c r="L243" i="4"/>
  <c r="S177" i="4"/>
  <c r="K217" i="4"/>
  <c r="P173" i="4"/>
  <c r="Q170" i="4"/>
  <c r="S236" i="4"/>
  <c r="L177" i="4"/>
  <c r="Q216" i="4"/>
  <c r="O252" i="4"/>
  <c r="L216" i="4"/>
  <c r="M186" i="4"/>
  <c r="K216" i="4"/>
  <c r="M194" i="4"/>
  <c r="S244" i="4"/>
  <c r="K235" i="4"/>
  <c r="S216" i="4"/>
  <c r="O194" i="4"/>
  <c r="L194" i="4"/>
  <c r="N214" i="4"/>
  <c r="K194" i="4"/>
  <c r="P194" i="4"/>
  <c r="L247" i="4"/>
  <c r="S171" i="4"/>
  <c r="L252" i="4"/>
  <c r="N177" i="4"/>
  <c r="K170" i="4"/>
  <c r="S186" i="4"/>
  <c r="S215" i="4"/>
  <c r="O214" i="4"/>
  <c r="Q214" i="4"/>
  <c r="P166" i="4"/>
  <c r="O231" i="4"/>
  <c r="P214" i="4"/>
  <c r="S231" i="4"/>
  <c r="K177" i="4"/>
  <c r="M216" i="4"/>
  <c r="Q247" i="4"/>
  <c r="Q194" i="4"/>
  <c r="S264" i="4"/>
  <c r="M247" i="4"/>
  <c r="K166" i="4"/>
  <c r="L180" i="4"/>
  <c r="M250" i="4"/>
  <c r="M166" i="4"/>
  <c r="L260" i="4"/>
  <c r="P180" i="4"/>
  <c r="K180" i="4"/>
  <c r="O250" i="4"/>
  <c r="M170" i="4"/>
  <c r="S260" i="4"/>
  <c r="S214" i="4"/>
  <c r="L212" i="4"/>
  <c r="M212" i="4"/>
  <c r="O225" i="4"/>
  <c r="O204" i="4"/>
  <c r="N212" i="4"/>
  <c r="P225" i="4"/>
  <c r="K204" i="4"/>
  <c r="N180" i="4"/>
  <c r="O226" i="4"/>
  <c r="S178" i="4"/>
  <c r="L195" i="4"/>
  <c r="S230" i="4"/>
  <c r="M214" i="4"/>
  <c r="L231" i="4"/>
  <c r="Q217" i="4"/>
  <c r="O167" i="4"/>
  <c r="M230" i="4"/>
  <c r="M231" i="4"/>
  <c r="P178" i="4"/>
  <c r="K225" i="4"/>
  <c r="Q195" i="4"/>
  <c r="N230" i="4"/>
  <c r="L214" i="4"/>
  <c r="L181" i="4"/>
  <c r="M199" i="4"/>
  <c r="Q251" i="4"/>
  <c r="N251" i="4"/>
  <c r="Q225" i="4"/>
  <c r="L175" i="4"/>
  <c r="U316" i="4"/>
  <c r="L251" i="4"/>
  <c r="M190" i="4"/>
  <c r="K259" i="4"/>
  <c r="K213" i="4"/>
  <c r="K181" i="4"/>
  <c r="Q199" i="4"/>
  <c r="N186" i="4"/>
  <c r="Q182" i="4"/>
  <c r="Q253" i="4"/>
  <c r="S243" i="4"/>
  <c r="S199" i="4"/>
  <c r="N170" i="4"/>
  <c r="K222" i="4"/>
  <c r="Q254" i="4"/>
  <c r="O244" i="4"/>
  <c r="P213" i="4"/>
  <c r="K186" i="4"/>
  <c r="Q181" i="4"/>
  <c r="O243" i="4"/>
  <c r="P221" i="4"/>
  <c r="K199" i="4"/>
  <c r="N187" i="4"/>
  <c r="O222" i="4"/>
  <c r="O175" i="4"/>
  <c r="L166" i="4"/>
  <c r="M178" i="4"/>
  <c r="O178" i="4"/>
  <c r="M259" i="4"/>
  <c r="S170" i="4"/>
  <c r="P190" i="4"/>
  <c r="O259" i="4"/>
  <c r="N181" i="4"/>
  <c r="P222" i="4"/>
  <c r="Q259" i="4"/>
  <c r="S213" i="4"/>
  <c r="M181" i="4"/>
  <c r="L182" i="4"/>
  <c r="Q175" i="4"/>
  <c r="K190" i="4"/>
  <c r="N173" i="4"/>
  <c r="L259" i="4"/>
  <c r="P263" i="4"/>
  <c r="S190" i="4"/>
  <c r="Q173" i="4"/>
  <c r="K254" i="4"/>
  <c r="P186" i="4"/>
  <c r="L246" i="4"/>
  <c r="K243" i="4"/>
  <c r="K221" i="4"/>
  <c r="P248" i="4"/>
  <c r="P216" i="4"/>
  <c r="K182" i="4"/>
  <c r="O233" i="4"/>
  <c r="M175" i="4"/>
  <c r="O202" i="4"/>
  <c r="M233" i="4"/>
  <c r="Q248" i="4"/>
  <c r="P175" i="4"/>
  <c r="K246" i="4"/>
  <c r="O248" i="4"/>
  <c r="N203" i="4"/>
  <c r="K218" i="4"/>
  <c r="P182" i="4"/>
  <c r="K202" i="4"/>
  <c r="M171" i="4"/>
  <c r="P236" i="4"/>
  <c r="P237" i="4"/>
  <c r="S174" i="4"/>
  <c r="N218" i="4"/>
  <c r="L233" i="4"/>
  <c r="O221" i="4"/>
  <c r="O216" i="4"/>
  <c r="Q250" i="4"/>
  <c r="L202" i="4"/>
  <c r="Q218" i="4"/>
  <c r="K171" i="4"/>
  <c r="N198" i="4"/>
  <c r="L171" i="4"/>
  <c r="N171" i="4"/>
  <c r="L179" i="4"/>
  <c r="N236" i="4"/>
  <c r="L219" i="4"/>
  <c r="Q249" i="4"/>
  <c r="N188" i="4"/>
  <c r="M237" i="4"/>
  <c r="O236" i="4"/>
  <c r="K237" i="4"/>
  <c r="N237" i="4"/>
  <c r="K176" i="4"/>
  <c r="K264" i="4"/>
  <c r="K198" i="4"/>
  <c r="O240" i="4"/>
  <c r="O219" i="4"/>
  <c r="S223" i="4"/>
  <c r="S182" i="4"/>
  <c r="Q237" i="4"/>
  <c r="S198" i="4"/>
  <c r="L236" i="4"/>
  <c r="O218" i="4"/>
  <c r="Q198" i="4"/>
  <c r="Q236" i="4"/>
  <c r="P198" i="4"/>
  <c r="N249" i="4"/>
  <c r="P240" i="4"/>
  <c r="P249" i="4"/>
  <c r="Q174" i="4"/>
  <c r="L218" i="4"/>
  <c r="P171" i="4"/>
  <c r="S237" i="4"/>
  <c r="M249" i="4"/>
  <c r="L198" i="4"/>
  <c r="N176" i="4"/>
  <c r="Q212" i="4"/>
  <c r="O215" i="4"/>
  <c r="O189" i="4"/>
  <c r="N264" i="4"/>
  <c r="L204" i="4"/>
  <c r="N260" i="4"/>
  <c r="O198" i="4"/>
  <c r="M224" i="4"/>
  <c r="N240" i="4"/>
  <c r="O249" i="4"/>
  <c r="M223" i="4"/>
  <c r="K231" i="4"/>
  <c r="M182" i="4"/>
  <c r="Q233" i="4"/>
  <c r="N174" i="4"/>
  <c r="P250" i="4"/>
  <c r="Q176" i="4"/>
  <c r="N189" i="4"/>
  <c r="O264" i="4"/>
  <c r="M204" i="4"/>
  <c r="K260" i="4"/>
  <c r="O201" i="4"/>
  <c r="S249" i="4"/>
  <c r="N231" i="4"/>
  <c r="M210" i="4"/>
  <c r="Q210" i="4"/>
  <c r="S210" i="4"/>
  <c r="N210" i="4"/>
  <c r="L210" i="4"/>
  <c r="P210" i="4"/>
  <c r="O210" i="4"/>
  <c r="Q241" i="4"/>
  <c r="O241" i="4"/>
  <c r="S241" i="4"/>
  <c r="K241" i="4"/>
  <c r="M241" i="4"/>
  <c r="O205" i="4"/>
  <c r="P205" i="4"/>
  <c r="S205" i="4"/>
  <c r="Q205" i="4"/>
  <c r="L205" i="4"/>
  <c r="K205" i="4"/>
  <c r="N205" i="4"/>
  <c r="K210" i="4"/>
  <c r="M183" i="4"/>
  <c r="M228" i="4"/>
  <c r="S227" i="4"/>
  <c r="N227" i="4"/>
  <c r="L227" i="4"/>
  <c r="M227" i="4"/>
  <c r="O227" i="4"/>
  <c r="P227" i="4"/>
  <c r="Q227" i="4"/>
  <c r="K227" i="4"/>
  <c r="L258" i="4"/>
  <c r="O168" i="4"/>
  <c r="M197" i="4"/>
  <c r="O197" i="4"/>
  <c r="P197" i="4"/>
  <c r="N197" i="4"/>
  <c r="Q197" i="4"/>
  <c r="S197" i="4"/>
  <c r="K197" i="4"/>
  <c r="Q192" i="4"/>
  <c r="M192" i="4"/>
  <c r="P187" i="4"/>
  <c r="Q206" i="4"/>
  <c r="P206" i="4"/>
  <c r="O206" i="4"/>
  <c r="N228" i="4"/>
  <c r="K206" i="4"/>
  <c r="L207" i="4"/>
  <c r="Q207" i="4"/>
  <c r="P207" i="4"/>
  <c r="M207" i="4"/>
  <c r="O207" i="4"/>
  <c r="K207" i="4"/>
  <c r="N207" i="4"/>
  <c r="O224" i="4"/>
  <c r="P258" i="4"/>
  <c r="K168" i="4"/>
  <c r="K200" i="4"/>
  <c r="N200" i="4"/>
  <c r="L200" i="4"/>
  <c r="P235" i="4"/>
  <c r="M187" i="4"/>
  <c r="S251" i="4"/>
  <c r="M206" i="4"/>
  <c r="S207" i="4"/>
  <c r="N192" i="4"/>
  <c r="Q246" i="4"/>
  <c r="N246" i="4"/>
  <c r="M258" i="4"/>
  <c r="Q168" i="4"/>
  <c r="M200" i="4"/>
  <c r="Q235" i="4"/>
  <c r="M251" i="4"/>
  <c r="K262" i="4"/>
  <c r="N262" i="4"/>
  <c r="P262" i="4"/>
  <c r="L262" i="4"/>
  <c r="O262" i="4"/>
  <c r="S262" i="4"/>
  <c r="K203" i="4"/>
  <c r="Q203" i="4"/>
  <c r="M203" i="4"/>
  <c r="P203" i="4"/>
  <c r="M244" i="4"/>
  <c r="Q244" i="4"/>
  <c r="N244" i="4"/>
  <c r="K192" i="4"/>
  <c r="M246" i="4"/>
  <c r="P200" i="4"/>
  <c r="K187" i="4"/>
  <c r="O251" i="4"/>
  <c r="P217" i="4"/>
  <c r="O217" i="4"/>
  <c r="Q262" i="4"/>
  <c r="Q178" i="4"/>
  <c r="N178" i="4"/>
  <c r="L203" i="4"/>
  <c r="L192" i="4"/>
  <c r="P246" i="4"/>
  <c r="S200" i="4"/>
  <c r="S235" i="4"/>
  <c r="Q219" i="4"/>
  <c r="N217" i="4"/>
  <c r="L178" i="4"/>
  <c r="L245" i="4"/>
  <c r="L264" i="4"/>
  <c r="O203" i="4"/>
  <c r="P244" i="4"/>
  <c r="S192" i="4"/>
  <c r="S246" i="4"/>
  <c r="S255" i="4"/>
  <c r="L255" i="4"/>
  <c r="P255" i="4"/>
  <c r="O255" i="4"/>
  <c r="M255" i="4"/>
  <c r="K255" i="4"/>
  <c r="Q255" i="4"/>
  <c r="K219" i="4"/>
  <c r="Q228" i="4"/>
  <c r="O192" i="4"/>
  <c r="O200" i="4"/>
  <c r="P219" i="4"/>
  <c r="S206" i="4"/>
  <c r="S209" i="4"/>
  <c r="O209" i="4"/>
  <c r="K242" i="4"/>
  <c r="N219" i="4"/>
  <c r="Q263" i="4"/>
  <c r="S245" i="4"/>
  <c r="P264" i="4"/>
  <c r="K211" i="4"/>
  <c r="P209" i="4"/>
  <c r="L232" i="4"/>
  <c r="M219" i="4"/>
  <c r="N185" i="4"/>
  <c r="P185" i="4"/>
  <c r="O185" i="4"/>
  <c r="Q185" i="4"/>
  <c r="L185" i="4"/>
  <c r="O183" i="4"/>
  <c r="L183" i="4"/>
  <c r="S183" i="4"/>
  <c r="K183" i="4"/>
  <c r="P183" i="4"/>
  <c r="O256" i="4"/>
  <c r="S256" i="4"/>
  <c r="N256" i="4"/>
  <c r="S228" i="4"/>
  <c r="L228" i="4"/>
  <c r="N183" i="4"/>
  <c r="O228" i="4"/>
  <c r="N263" i="4"/>
  <c r="S196" i="4"/>
  <c r="L196" i="4"/>
  <c r="N196" i="4"/>
  <c r="L209" i="4"/>
  <c r="P196" i="4"/>
  <c r="S185" i="4"/>
  <c r="O184" i="4"/>
  <c r="O196" i="4"/>
  <c r="P238" i="4"/>
  <c r="L263" i="4"/>
  <c r="P179" i="4"/>
  <c r="K247" i="4"/>
  <c r="S247" i="4"/>
  <c r="N247" i="4"/>
  <c r="O247" i="4"/>
  <c r="M209" i="4"/>
  <c r="Q229" i="4"/>
  <c r="M240" i="4"/>
  <c r="L241" i="4"/>
  <c r="S232" i="4"/>
  <c r="M222" i="4"/>
  <c r="S222" i="4"/>
  <c r="Q226" i="4"/>
  <c r="N222" i="4"/>
  <c r="O238" i="4"/>
  <c r="L261" i="4"/>
  <c r="K228" i="4"/>
  <c r="S263" i="4"/>
  <c r="N184" i="4"/>
  <c r="M184" i="4"/>
  <c r="Q184" i="4"/>
  <c r="K209" i="4"/>
  <c r="K185" i="4"/>
  <c r="P257" i="4"/>
  <c r="Q257" i="4"/>
  <c r="O257" i="4"/>
  <c r="K257" i="4"/>
  <c r="N209" i="4"/>
  <c r="K240" i="4"/>
  <c r="N241" i="4"/>
  <c r="P232" i="4"/>
  <c r="P191" i="4"/>
  <c r="O191" i="4"/>
  <c r="N191" i="4"/>
  <c r="K191" i="4"/>
  <c r="Q191" i="4"/>
  <c r="L191" i="4"/>
  <c r="M179" i="4"/>
  <c r="S184" i="4"/>
  <c r="O239" i="4"/>
  <c r="M239" i="4"/>
  <c r="P239" i="4"/>
  <c r="Q239" i="4"/>
  <c r="P229" i="4"/>
  <c r="L240" i="4"/>
  <c r="M232" i="4"/>
  <c r="S208" i="4"/>
  <c r="K208" i="4"/>
  <c r="M208" i="4"/>
  <c r="N208" i="4"/>
  <c r="L208" i="4"/>
  <c r="Q208" i="4"/>
  <c r="O208" i="4"/>
  <c r="P208" i="4"/>
  <c r="P226" i="4"/>
  <c r="L222" i="4"/>
  <c r="N261" i="4"/>
  <c r="K245" i="4"/>
  <c r="K258" i="4"/>
  <c r="Q258" i="4"/>
  <c r="N258" i="4"/>
  <c r="O258" i="4"/>
  <c r="S242" i="4"/>
  <c r="P242" i="4"/>
  <c r="M242" i="4"/>
  <c r="Q245" i="4"/>
  <c r="O242" i="4"/>
  <c r="P245" i="4"/>
  <c r="L242" i="4"/>
  <c r="N179" i="4"/>
  <c r="Q209" i="4"/>
  <c r="O179" i="4"/>
  <c r="L234" i="4"/>
  <c r="M234" i="4"/>
  <c r="Q234" i="4"/>
  <c r="S234" i="4"/>
  <c r="N234" i="4"/>
  <c r="O234" i="4"/>
  <c r="P234" i="4"/>
  <c r="K234" i="4"/>
  <c r="S166" i="4"/>
  <c r="Q166" i="4"/>
  <c r="O166" i="4"/>
  <c r="N239" i="4"/>
  <c r="S229" i="4"/>
  <c r="Q232" i="4"/>
  <c r="T316" i="4"/>
  <c r="M248" i="4"/>
  <c r="L248" i="4"/>
  <c r="M226" i="4"/>
  <c r="O245" i="4"/>
  <c r="D316" i="4"/>
  <c r="N245" i="4"/>
  <c r="O261" i="4"/>
  <c r="Q261" i="4"/>
  <c r="P261" i="4"/>
  <c r="K261" i="4"/>
  <c r="L169" i="4"/>
  <c r="P169" i="4"/>
  <c r="K169" i="4"/>
  <c r="S169" i="4"/>
  <c r="O169" i="4"/>
  <c r="N169" i="4"/>
  <c r="M169" i="4"/>
  <c r="Q169" i="4"/>
  <c r="P241" i="4"/>
  <c r="M263" i="4"/>
  <c r="P184" i="4"/>
  <c r="K226" i="4"/>
  <c r="M261" i="4"/>
  <c r="O195" i="4"/>
  <c r="M195" i="4"/>
  <c r="S195" i="4"/>
  <c r="P195" i="4"/>
  <c r="J316" i="4"/>
  <c r="K239" i="4"/>
  <c r="L229" i="4"/>
  <c r="N257" i="4"/>
  <c r="L256" i="4"/>
  <c r="M205" i="4"/>
  <c r="N248" i="4"/>
  <c r="L226" i="4"/>
  <c r="N202" i="4"/>
  <c r="P202" i="4"/>
  <c r="M202" i="4"/>
  <c r="Q202" i="4"/>
  <c r="L168" i="4"/>
  <c r="S168" i="4"/>
  <c r="N168" i="4"/>
  <c r="O187" i="4"/>
  <c r="Q187" i="4"/>
  <c r="S187" i="4"/>
  <c r="P224" i="4"/>
  <c r="Q224" i="4"/>
  <c r="K224" i="4"/>
  <c r="L224" i="4"/>
  <c r="N224" i="4"/>
  <c r="L235" i="4"/>
  <c r="M235" i="4"/>
  <c r="O235" i="4"/>
  <c r="P168" i="4"/>
  <c r="E11" i="4"/>
  <c r="D15" i="5" s="1"/>
  <c r="P211" i="4"/>
  <c r="O211" i="4"/>
  <c r="M211" i="4"/>
  <c r="Q211" i="4"/>
  <c r="S211" i="4"/>
  <c r="K196" i="4"/>
  <c r="O263" i="4"/>
  <c r="N232" i="4"/>
  <c r="O229" i="4"/>
  <c r="Q238" i="4"/>
  <c r="M238" i="4"/>
  <c r="N238" i="4"/>
  <c r="S179" i="4"/>
  <c r="K317" i="4"/>
  <c r="K229" i="4"/>
  <c r="L257" i="4"/>
  <c r="K232" i="4"/>
  <c r="S238" i="4"/>
  <c r="N195" i="4"/>
  <c r="L239" i="4"/>
  <c r="N229" i="4"/>
  <c r="S257" i="4"/>
  <c r="Q256" i="4"/>
  <c r="S248" i="4"/>
  <c r="S202" i="4"/>
  <c r="M189" i="4"/>
  <c r="Q204" i="4"/>
  <c r="S189" i="4"/>
  <c r="S204" i="4"/>
  <c r="S218" i="4"/>
  <c r="L186" i="4"/>
  <c r="O182" i="4"/>
  <c r="P223" i="4"/>
  <c r="L189" i="4"/>
  <c r="N204" i="4"/>
  <c r="S175" i="4"/>
  <c r="Q188" i="4"/>
  <c r="L176" i="4"/>
  <c r="L190" i="4"/>
  <c r="P215" i="4"/>
  <c r="O254" i="4"/>
  <c r="L220" i="4"/>
  <c r="N193" i="4"/>
  <c r="N233" i="4"/>
  <c r="S252" i="4"/>
  <c r="K167" i="4"/>
  <c r="K172" i="4"/>
  <c r="P170" i="4"/>
  <c r="K249" i="4"/>
  <c r="N250" i="4"/>
  <c r="K188" i="4"/>
  <c r="M172" i="4"/>
  <c r="S188" i="4"/>
  <c r="P176" i="4"/>
  <c r="L215" i="4"/>
  <c r="O220" i="4"/>
  <c r="K174" i="4"/>
  <c r="M193" i="4"/>
  <c r="Q260" i="4"/>
  <c r="S233" i="4"/>
  <c r="S265" i="4"/>
  <c r="K252" i="4"/>
  <c r="S167" i="4"/>
  <c r="K230" i="4"/>
  <c r="Q172" i="4"/>
  <c r="P199" i="4"/>
  <c r="K250" i="4"/>
  <c r="L188" i="4"/>
  <c r="S220" i="4"/>
  <c r="P254" i="4"/>
  <c r="L265" i="4"/>
  <c r="M215" i="4"/>
  <c r="K220" i="4"/>
  <c r="P174" i="4"/>
  <c r="K193" i="4"/>
  <c r="P265" i="4"/>
  <c r="M252" i="4"/>
  <c r="P167" i="4"/>
  <c r="M243" i="4"/>
  <c r="P188" i="4"/>
  <c r="Q215" i="4"/>
  <c r="P220" i="4"/>
  <c r="O237" i="4"/>
  <c r="L174" i="4"/>
  <c r="L193" i="4"/>
  <c r="O260" i="4"/>
  <c r="P233" i="4"/>
  <c r="Q265" i="4"/>
  <c r="M180" i="4"/>
  <c r="L167" i="4"/>
  <c r="S181" i="4"/>
  <c r="O230" i="4"/>
  <c r="S253" i="4"/>
  <c r="S172" i="4"/>
  <c r="Q243" i="4"/>
  <c r="N199" i="4"/>
  <c r="S250" i="4"/>
  <c r="M188" i="4"/>
  <c r="O193" i="4"/>
  <c r="S254" i="4"/>
  <c r="S176" i="4"/>
  <c r="N190" i="4"/>
  <c r="M176" i="4"/>
  <c r="O190" i="4"/>
  <c r="O173" i="4"/>
  <c r="N215" i="4"/>
  <c r="M220" i="4"/>
  <c r="O174" i="4"/>
  <c r="P193" i="4"/>
  <c r="M260" i="4"/>
  <c r="N265" i="4"/>
  <c r="S180" i="4"/>
  <c r="Q167" i="4"/>
  <c r="P181" i="4"/>
  <c r="K253" i="4"/>
  <c r="N172" i="4"/>
  <c r="P243" i="4"/>
  <c r="L199" i="4"/>
  <c r="Q231" i="4"/>
  <c r="N194" i="4"/>
  <c r="O265" i="4"/>
  <c r="Q220" i="4"/>
  <c r="O176" i="4"/>
  <c r="O172" i="4"/>
  <c r="R316" i="4" l="1"/>
  <c r="D14" i="5" s="1"/>
  <c r="N316" i="4"/>
  <c r="L316" i="4"/>
  <c r="E17" i="2" s="1"/>
  <c r="M316" i="4"/>
  <c r="P316" i="4"/>
  <c r="D19" i="5"/>
  <c r="D20" i="5"/>
  <c r="D17" i="5"/>
  <c r="D13" i="5"/>
  <c r="D12" i="5"/>
  <c r="C3" i="20"/>
  <c r="D18" i="5"/>
  <c r="O316" i="4"/>
  <c r="Q316" i="4"/>
  <c r="K316" i="4"/>
  <c r="C17" i="2" s="1"/>
  <c r="S316" i="4"/>
  <c r="G17" i="2" l="1"/>
  <c r="D16" i="5"/>
  <c r="I17" i="2"/>
  <c r="F17" i="2"/>
  <c r="A3" i="20"/>
  <c r="C12" i="20" s="1"/>
  <c r="C13" i="20" s="1"/>
  <c r="C5" i="2" l="1"/>
  <c r="C6" i="2" s="1"/>
  <c r="C5" i="5"/>
  <c r="C6" i="5" s="1"/>
</calcChain>
</file>

<file path=xl/sharedStrings.xml><?xml version="1.0" encoding="utf-8"?>
<sst xmlns="http://schemas.openxmlformats.org/spreadsheetml/2006/main" count="809" uniqueCount="142">
  <si>
    <t>Hospital name:</t>
  </si>
  <si>
    <t>Reference sheet</t>
  </si>
  <si>
    <t>The reference sheet should only be edited by an authorised IT consulant or executive members of NSW TAG. Inadvertent changes can have impact across the entire workbook.</t>
  </si>
  <si>
    <t>This sheet contains the common variable areas within each tool to allow for rapid development and alteration.</t>
  </si>
  <si>
    <t>It contains information regarding formula derivation and effects.</t>
  </si>
  <si>
    <t>Common variables</t>
  </si>
  <si>
    <t>Derived information</t>
  </si>
  <si>
    <t>YesNo List</t>
  </si>
  <si>
    <t>Yes</t>
  </si>
  <si>
    <t>Indicator number:</t>
  </si>
  <si>
    <t>No</t>
  </si>
  <si>
    <t>Indicator name:</t>
  </si>
  <si>
    <t>[N/A]</t>
  </si>
  <si>
    <t>N/A</t>
  </si>
  <si>
    <t>Yes, No</t>
  </si>
  <si>
    <t>Statements</t>
  </si>
  <si>
    <t>Statement Number</t>
  </si>
  <si>
    <t>Question Response No.</t>
  </si>
  <si>
    <t>Number of residents:</t>
  </si>
  <si>
    <t>Last Audit Date</t>
  </si>
  <si>
    <t>Number of Mandatory Questions for indicator</t>
  </si>
  <si>
    <t>1b</t>
  </si>
  <si>
    <t xml:space="preserve"> Freetext</t>
  </si>
  <si>
    <t>1a</t>
  </si>
  <si>
    <t>Resident Audit Number</t>
  </si>
  <si>
    <t>Resident</t>
  </si>
  <si>
    <t>Counts of Yes.
Counts of N/A = 0.1</t>
  </si>
  <si>
    <t>2ndry Indicator 2 Nominator Flag</t>
  </si>
  <si>
    <t>2ndry Indicator 3 Nominator Flag</t>
  </si>
  <si>
    <t>2ndry Indicator 3 DeNominator Flag</t>
  </si>
  <si>
    <t>Include in Stats Flag</t>
  </si>
  <si>
    <t>No. Blank Qs</t>
  </si>
  <si>
    <t>Total on Qs</t>
  </si>
  <si>
    <t xml:space="preserve">Date of last recorded CMR </t>
  </si>
  <si>
    <t xml:space="preserve">DD/MM/YYYY
</t>
  </si>
  <si>
    <t xml:space="preserve"> Yes, No
If No, skip Statement 1b
</t>
  </si>
  <si>
    <r>
      <t xml:space="preserve">The resident received a Comprehensive medication review (CMR)
 e.g. RMMR in the last year
</t>
    </r>
    <r>
      <rPr>
        <b/>
        <sz val="11"/>
        <color rgb="FFD66B4B"/>
        <rFont val="Calibri"/>
        <family val="2"/>
      </rPr>
      <t>Yes, No
If No, skip Statement 1b</t>
    </r>
  </si>
  <si>
    <t>Percentage of residents who have received a comprehensive medication review by an appropriately qualified pharmacist within the last year</t>
  </si>
  <si>
    <t>MEGA-MAC 4</t>
  </si>
  <si>
    <r>
      <t xml:space="preserve">The resident was admitted within the last 3 months
</t>
    </r>
    <r>
      <rPr>
        <b/>
        <sz val="11"/>
        <color rgb="FFD66B4B"/>
        <rFont val="Calibri"/>
        <family val="2"/>
      </rPr>
      <t>Yes, No</t>
    </r>
  </si>
  <si>
    <t xml:space="preserve">[Number of positive responses to Statement 1a re CMRs/ total no. of non-respite residents] </t>
  </si>
  <si>
    <t>Primary Indicator Numerator</t>
  </si>
  <si>
    <t>Primary Indicator Denominator(assuming only counting audited)</t>
  </si>
  <si>
    <t>Number of positive responses to Statement 2</t>
  </si>
  <si>
    <t xml:space="preserve"> [Number of positive responses to Statements 1a and 2</t>
  </si>
  <si>
    <t>Number of positive responses to Statement 4</t>
  </si>
  <si>
    <t xml:space="preserve">Number of residents with positive responses to Statements 1a and 4 </t>
  </si>
  <si>
    <t xml:space="preserve"> Number of positive responses to Statement 3a</t>
  </si>
  <si>
    <t xml:space="preserve"> Number of positive responses to Statements 1a and 3a</t>
  </si>
  <si>
    <t>Total Residents Fully Audited
(sum of stats flag)</t>
  </si>
  <si>
    <t>last polypharm audit date</t>
  </si>
  <si>
    <t>last antipsych  audit date</t>
  </si>
  <si>
    <t xml:space="preserve"> Quarter 7</t>
  </si>
  <si>
    <t xml:space="preserve"> Quarter 8</t>
  </si>
  <si>
    <r>
      <t xml:space="preserve">Date of last recorded CMR 
</t>
    </r>
    <r>
      <rPr>
        <b/>
        <sz val="11"/>
        <color rgb="FFD66B4B"/>
        <rFont val="Calibri"/>
        <family val="2"/>
      </rPr>
      <t>DD/MM/YYYY</t>
    </r>
    <r>
      <rPr>
        <b/>
        <sz val="11"/>
        <rFont val="Calibri"/>
        <family val="2"/>
      </rPr>
      <t xml:space="preserve">
make date blank if data tab date blank or No for 1a</t>
    </r>
  </si>
  <si>
    <t>The resident was identified as having polypharmacy in the most recent quarter’s NQIP polypharmacy audit</t>
  </si>
  <si>
    <t xml:space="preserve">Yes, No
</t>
  </si>
  <si>
    <t xml:space="preserve"> Yes, No</t>
  </si>
  <si>
    <t>Autocalculation using 1b answer: [no. with CMR occurring in the MEGA-MAC Audit Quarter/ no with CMR in the last 12 months (number in 1a or number with an answer in1b)] x 100</t>
  </si>
  <si>
    <t>no with CMR in the last 12 months (number in 1a or number with an answer in1b)</t>
  </si>
  <si>
    <t>The resident was identified as receiving an antipsychotic medicine in the most recent quarter’s NQIP antipsychotic audit</t>
  </si>
  <si>
    <t xml:space="preserve"> NQIP Audit Quarter:</t>
  </si>
  <si>
    <r>
      <t xml:space="preserve">This form should be used in conjunction with the methodology in MEGA-MAC Indicator: Percentage of residents who have received a comprehensive medication review (CMR) by an appropriately qualified pharmacist within the last year. 
View </t>
    </r>
    <r>
      <rPr>
        <b/>
        <i/>
        <sz val="12"/>
        <color theme="1"/>
        <rFont val="Arial"/>
        <family val="2"/>
      </rPr>
      <t>Indicator Specifications</t>
    </r>
    <r>
      <rPr>
        <sz val="12"/>
        <color theme="1"/>
        <rFont val="Arial"/>
        <family val="2"/>
      </rPr>
      <t xml:space="preserve"> before collecting data to see definitions, sample description (inclusions and exclusions) and recommended data sources. 
When no documented evidence can be found, respond ‘No’ to questions.</t>
    </r>
  </si>
  <si>
    <t>Comments (optional)</t>
  </si>
  <si>
    <t xml:space="preserve">  For non-respite residents:</t>
  </si>
  <si>
    <t>conditional format flag for B8</t>
  </si>
  <si>
    <r>
      <t xml:space="preserve">The resident was identified as receiving an antipsychotic medicine in the last quarter’s NQIP antipsychotic audit
</t>
    </r>
    <r>
      <rPr>
        <b/>
        <sz val="11"/>
        <color rgb="FFD66B4B"/>
        <rFont val="Calibri"/>
        <family val="2"/>
      </rPr>
      <t xml:space="preserve"> Yes, No
</t>
    </r>
  </si>
  <si>
    <r>
      <t xml:space="preserve">The resident was identified as having polypharmacy in the last quarter’s NQIP polypharmacy audit
</t>
    </r>
    <r>
      <rPr>
        <b/>
        <sz val="11"/>
        <color rgb="FFD66B4B"/>
        <rFont val="Calibri"/>
        <family val="2"/>
      </rPr>
      <t>Yes, No</t>
    </r>
  </si>
  <si>
    <t>Flag to indicate if questions filled out enough
Currently Defined as filling any of 1a, 2, 3a, or 4a.
If features in grey flag section, then 0</t>
  </si>
  <si>
    <t xml:space="preserve"> Latest quarter audited:</t>
  </si>
  <si>
    <t>Date of audit:</t>
  </si>
  <si>
    <t>date ref for validation if 1a yes or no</t>
  </si>
  <si>
    <t>Latest audit date:</t>
  </si>
  <si>
    <t>Secondary Indicator 1</t>
  </si>
  <si>
    <t>Secondary Indicator 2</t>
  </si>
  <si>
    <t>Secondary Indicator 4</t>
  </si>
  <si>
    <t>title</t>
  </si>
  <si>
    <r>
      <t xml:space="preserve">Indicator
</t>
    </r>
    <r>
      <rPr>
        <b/>
        <sz val="10"/>
        <color theme="0" tint="-0.34998626667073579"/>
        <rFont val="Arial"/>
        <family val="2"/>
      </rPr>
      <t>CMR = Comprehensive 
Medication Review</t>
    </r>
  </si>
  <si>
    <t>Results</t>
  </si>
  <si>
    <t>Light blue column indicates highest quarter results</t>
  </si>
  <si>
    <t xml:space="preserve"> MEGA-MAC audit quarter:</t>
  </si>
  <si>
    <t>The number of non-respite residents:</t>
  </si>
  <si>
    <t>receiving an antipsychotic medicine who have received a CMR by an appropriately qualified pharmacist within the last year</t>
  </si>
  <si>
    <r>
      <t xml:space="preserve">Secondary Indicator 1:
</t>
    </r>
    <r>
      <rPr>
        <sz val="12"/>
        <color theme="0"/>
        <rFont val="Arial"/>
        <family val="2"/>
      </rPr>
      <t xml:space="preserve">Percentage of CMRs conducted in the most recent quarter </t>
    </r>
  </si>
  <si>
    <t>Secondary Indicator 3:</t>
  </si>
  <si>
    <t>Trend</t>
  </si>
  <si>
    <t xml:space="preserve">with polypharmacy who have received a CMR by an appropriately qualified pharmacist within the last year </t>
  </si>
  <si>
    <t>Summary response table - ('Yes' to Statement 1a AND 3)</t>
  </si>
  <si>
    <t>Summary response table - ('Yes' to Statement 1a AND 4)</t>
  </si>
  <si>
    <t>no. with CMR in the last 12 months (number yes in 1a )</t>
  </si>
  <si>
    <t>Autocalculation using 1b answer: [no. with CMR occurring in the MEGA-MAC Audit Quarter/ no with CMR in the last 12 months (number yes in 1a )] x 100</t>
  </si>
  <si>
    <t>2ndry Indicator 1  Nominator</t>
  </si>
  <si>
    <t>2ndry Indicator 1  Denominator</t>
  </si>
  <si>
    <t>2ndry Indicator 2 Denominator Flag</t>
  </si>
  <si>
    <t>2ndry Indicator 4 Nominator Flag</t>
  </si>
  <si>
    <t>2ndry Indicator 4 DeNominator Flag</t>
  </si>
  <si>
    <t>old secondary indicator 4 got moved to secondary indicator 1</t>
  </si>
  <si>
    <t xml:space="preserve">  audited</t>
  </si>
  <si>
    <r>
      <t xml:space="preserve">  newly admitted </t>
    </r>
    <r>
      <rPr>
        <i/>
        <sz val="14"/>
        <color rgb="FF19719F"/>
        <rFont val="Arial"/>
        <family val="2"/>
      </rPr>
      <t>('Yes' to Statement 2)</t>
    </r>
  </si>
  <si>
    <r>
      <t xml:space="preserve">  with polypharmacy who have received a CMR 
  by an appropriately qualified pharmacist within 
  the last year </t>
    </r>
    <r>
      <rPr>
        <b/>
        <sz val="14"/>
        <color rgb="FF19719F"/>
        <rFont val="Arial"/>
        <family val="2"/>
      </rPr>
      <t>('Yes' to Statement 1a AND 3)</t>
    </r>
  </si>
  <si>
    <t xml:space="preserve">  receiving an antipsychotic medicine who have 
  received a CMR by an appropriately qualified 
  pharmacist within the last year</t>
  </si>
  <si>
    <r>
      <t xml:space="preserve">  identified as having polypharmacy in the most 
  recent NQIP audit  </t>
    </r>
    <r>
      <rPr>
        <i/>
        <sz val="14"/>
        <color rgb="FF19719F"/>
        <rFont val="Arial"/>
        <family val="2"/>
      </rPr>
      <t>('Yes' to Statement 3)</t>
    </r>
  </si>
  <si>
    <r>
      <t xml:space="preserve">  receiving an antipsychotic medicine in the most 
  recent NQIP antipsychotic audit </t>
    </r>
    <r>
      <rPr>
        <b/>
        <sz val="14"/>
        <color rgb="FF19719F"/>
        <rFont val="Arial"/>
        <family val="2"/>
      </rPr>
      <t>(</t>
    </r>
    <r>
      <rPr>
        <i/>
        <sz val="14"/>
        <color rgb="FF19719F"/>
        <rFont val="Arial"/>
        <family val="2"/>
      </rPr>
      <t>'Yes' to Statement 4)</t>
    </r>
  </si>
  <si>
    <r>
      <t xml:space="preserve">Summary of </t>
    </r>
    <r>
      <rPr>
        <b/>
        <sz val="22"/>
        <color theme="1"/>
        <rFont val="Arial"/>
        <family val="2"/>
      </rPr>
      <t>Responses</t>
    </r>
  </si>
  <si>
    <r>
      <t xml:space="preserve">Metric
</t>
    </r>
    <r>
      <rPr>
        <b/>
        <sz val="14"/>
        <color theme="0" tint="-0.249977111117893"/>
        <rFont val="Arial"/>
        <family val="2"/>
      </rPr>
      <t>CMR = Comprehensive Medication Review</t>
    </r>
  </si>
  <si>
    <t>Quarter</t>
  </si>
  <si>
    <t>Max ref</t>
  </si>
  <si>
    <t>No. Pts audited</t>
  </si>
  <si>
    <t>Date of Audit for qtr</t>
  </si>
  <si>
    <t>latest audit quarter</t>
  </si>
  <si>
    <r>
      <rPr>
        <b/>
        <sz val="12"/>
        <color theme="0"/>
        <rFont val="Arial"/>
        <family val="2"/>
      </rPr>
      <t>Secondary Indicator 2:</t>
    </r>
    <r>
      <rPr>
        <sz val="12"/>
        <color theme="0"/>
        <rFont val="Arial"/>
        <family val="2"/>
      </rPr>
      <t xml:space="preserve">
Percentage of residents with polypharmacy who have received a CMR by an appropriately qualified pharmacist within the last year</t>
    </r>
  </si>
  <si>
    <r>
      <t xml:space="preserve">Secondary Indicator 3:
</t>
    </r>
    <r>
      <rPr>
        <sz val="12"/>
        <color theme="0"/>
        <rFont val="Arial"/>
        <family val="2"/>
      </rPr>
      <t xml:space="preserve">Percentage of residents receiving an antipsychotic medicine who have received a CMR by an appropriately qualified pharmacist within the last year </t>
    </r>
  </si>
  <si>
    <t xml:space="preserve">  who received a CMR by an appropriate qualitied 
  pharmacist in the most recent quarter </t>
  </si>
  <si>
    <r>
      <t xml:space="preserve">  who received a CMR by an appropriately qualified 
  pharmacist within the last year</t>
    </r>
    <r>
      <rPr>
        <i/>
        <sz val="14"/>
        <color rgb="FF19719F"/>
        <rFont val="Arial"/>
        <family val="2"/>
      </rPr>
      <t>('Yes' to Statement 1a)</t>
    </r>
  </si>
  <si>
    <t>The resident was admitted within the most recent quarter</t>
  </si>
  <si>
    <t>The resident received a comprehensive medication review (CMR) by an appropriately qualified pharmacist within the last year</t>
  </si>
  <si>
    <r>
      <t xml:space="preserve">Primary Indicator:
</t>
    </r>
    <r>
      <rPr>
        <sz val="12"/>
        <color theme="0"/>
        <rFont val="Arial"/>
        <family val="2"/>
      </rPr>
      <t>Percentage of residents who have received a CMR by an appropriately qualified pharmacist within the last year</t>
    </r>
  </si>
  <si>
    <t>Primary Indicator</t>
  </si>
  <si>
    <t xml:space="preserve"> Number of non-respite 
 residents in RCH:</t>
  </si>
  <si>
    <t xml:space="preserve"> RCH name:</t>
  </si>
  <si>
    <t>&lt;Insert RCH Name here&gt;</t>
  </si>
  <si>
    <t>RCH name:</t>
  </si>
  <si>
    <t>Secondary Indicator 1:
Percentage of newly admitted residents who have received a CMR by an appropriately qualified pharmacist since their RCH admission</t>
  </si>
  <si>
    <t xml:space="preserve">  who are newly admitted and received a CMR by an 
  appropriately qualified pharmacist since their RCH 
  admission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</si>
  <si>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</si>
  <si>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</si>
  <si>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</si>
  <si>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</si>
  <si>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Quarter 5</t>
  </si>
  <si>
    <t xml:space="preserve"> Quarter 6</t>
  </si>
  <si>
    <t>dd/mm/yyyy</t>
  </si>
  <si>
    <t xml:space="preserve"> MMM – MMM 202x</t>
  </si>
  <si>
    <t>MMM – MMM 202x</t>
  </si>
  <si>
    <r>
      <t xml:space="preserve">Collated Data for MEGA-MAC Indicator 4: Medication review 
</t>
    </r>
    <r>
      <rPr>
        <sz val="20"/>
        <color theme="0"/>
        <rFont val="Arial"/>
        <family val="2"/>
      </rPr>
      <t>Percentage of residents who have received a comprehensive medication review (CMR) by an appropriately 
qualified pharmacist within the last year</t>
    </r>
  </si>
  <si>
    <r>
      <t xml:space="preserve">Data Collection Tool for MEGA-MAC Indicator 4: Medication review
</t>
    </r>
    <r>
      <rPr>
        <sz val="20"/>
        <color theme="0"/>
        <rFont val="Arial"/>
        <family val="2"/>
      </rPr>
      <t>Percentage of residents who have received a comprehensive medication review (CMR) by an appropriately 
qualified pharmacist within the last year</t>
    </r>
  </si>
  <si>
    <t>©Copyright NSW Therapeutic Advisory Group Inc and Monash University 2025</t>
  </si>
  <si>
    <t>is date?</t>
  </si>
  <si>
    <t>score_for_date_logic</t>
  </si>
  <si>
    <t>sum of dates</t>
  </si>
  <si>
    <t>last audit date</t>
  </si>
  <si>
    <t>Beginning quarter date</t>
  </si>
  <si>
    <t>end quarter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</si>
</sst>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2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u/>
      <sz val="16"/>
      <color theme="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19719F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rgb="FFD66B4B"/>
      <name val="Calibri"/>
      <family val="2"/>
    </font>
    <font>
      <sz val="11"/>
      <color rgb="FFC1E4F5"/>
      <name val="Calibri"/>
      <family val="2"/>
      <scheme val="minor"/>
    </font>
    <font>
      <b/>
      <sz val="12"/>
      <color rgb="FF414141"/>
      <name val="Calibri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b/>
      <u/>
      <sz val="16"/>
      <color theme="0"/>
      <name val="Arial"/>
      <family val="2"/>
    </font>
    <font>
      <u/>
      <sz val="16"/>
      <name val="Arial"/>
      <family val="2"/>
    </font>
    <font>
      <b/>
      <sz val="18"/>
      <name val="Arial"/>
      <family val="2"/>
    </font>
    <font>
      <sz val="12"/>
      <color theme="0"/>
      <name val="Arial"/>
      <family val="2"/>
    </font>
    <font>
      <b/>
      <sz val="12"/>
      <color theme="3"/>
      <name val="Arial"/>
      <family val="2"/>
    </font>
    <font>
      <b/>
      <sz val="12"/>
      <color theme="0" tint="-4.9989318521683403E-2"/>
      <name val="Arial"/>
      <family val="2"/>
    </font>
    <font>
      <b/>
      <sz val="16"/>
      <color rgb="FF145B7E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8"/>
      <color theme="0" tint="-4.9989318521683403E-2"/>
      <name val="Arial"/>
      <family val="2"/>
    </font>
    <font>
      <sz val="12"/>
      <color rgb="FF414141"/>
      <name val="Arial"/>
      <family val="2"/>
    </font>
    <font>
      <b/>
      <sz val="22"/>
      <color theme="0"/>
      <name val="Arial"/>
      <family val="2"/>
    </font>
    <font>
      <b/>
      <sz val="24"/>
      <color theme="0"/>
      <name val="Arial"/>
      <family val="2"/>
    </font>
    <font>
      <sz val="14"/>
      <color theme="0"/>
      <name val="Calibri"/>
      <family val="2"/>
      <scheme val="minor"/>
    </font>
    <font>
      <sz val="20"/>
      <color theme="0"/>
      <name val="Arial"/>
      <family val="2"/>
    </font>
    <font>
      <b/>
      <sz val="12"/>
      <color rgb="FF414141"/>
      <name val="Arial"/>
      <family val="2"/>
    </font>
    <font>
      <sz val="11"/>
      <color theme="2" tint="-0.249977111117893"/>
      <name val="Calibri"/>
      <family val="2"/>
      <scheme val="minor"/>
    </font>
    <font>
      <b/>
      <sz val="16"/>
      <color theme="0"/>
      <name val="Arial"/>
      <family val="2"/>
    </font>
    <font>
      <b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4"/>
      <color rgb="FF414141"/>
      <name val="Arial"/>
      <family val="2"/>
    </font>
    <font>
      <b/>
      <sz val="16"/>
      <color theme="0" tint="-4.9989318521683403E-2"/>
      <name val="Arial"/>
      <family val="2"/>
    </font>
    <font>
      <sz val="11"/>
      <color theme="0" tint="-0.14999847407452621"/>
      <name val="Arial"/>
      <family val="2"/>
    </font>
    <font>
      <b/>
      <sz val="14"/>
      <color rgb="FFDEF0FA"/>
      <name val="Arial"/>
      <family val="2"/>
    </font>
    <font>
      <i/>
      <sz val="14"/>
      <color rgb="FF19719F"/>
      <name val="Arial"/>
      <family val="2"/>
    </font>
    <font>
      <b/>
      <sz val="14"/>
      <color rgb="FF19719F"/>
      <name val="Arial"/>
      <family val="2"/>
    </font>
    <font>
      <b/>
      <sz val="22"/>
      <name val="Arial"/>
      <family val="2"/>
    </font>
    <font>
      <b/>
      <sz val="22"/>
      <color theme="1"/>
      <name val="Arial"/>
      <family val="2"/>
    </font>
    <font>
      <b/>
      <sz val="14"/>
      <color theme="0" tint="-0.249977111117893"/>
      <name val="Arial"/>
      <family val="2"/>
    </font>
    <font>
      <sz val="11"/>
      <color rgb="FFF8E9E4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14141"/>
        <bgColor indexed="64"/>
      </patternFill>
    </fill>
    <fill>
      <patternFill patternType="solid">
        <fgColor rgb="FFD66B4B"/>
        <bgColor indexed="64"/>
      </patternFill>
    </fill>
    <fill>
      <patternFill patternType="solid">
        <fgColor rgb="FF19719F"/>
        <bgColor indexed="64"/>
      </patternFill>
    </fill>
    <fill>
      <patternFill patternType="solid">
        <fgColor rgb="FF19719F"/>
        <bgColor theme="6" tint="0.79998168889431442"/>
      </patternFill>
    </fill>
    <fill>
      <patternFill patternType="solid">
        <fgColor rgb="FF19719F"/>
        <bgColor theme="6" tint="0.59999389629810485"/>
      </patternFill>
    </fill>
    <fill>
      <patternFill patternType="solid">
        <fgColor rgb="FFF3D6CD"/>
        <bgColor indexed="64"/>
      </patternFill>
    </fill>
    <fill>
      <patternFill patternType="solid">
        <fgColor rgb="FFDEF0FA"/>
        <bgColor theme="6" tint="0.79998168889431442"/>
      </patternFill>
    </fill>
    <fill>
      <patternFill patternType="solid">
        <fgColor rgb="FFDEF0FA"/>
        <bgColor indexed="64"/>
      </patternFill>
    </fill>
    <fill>
      <patternFill patternType="solid">
        <fgColor rgb="FFC1E4F5"/>
        <bgColor indexed="64"/>
      </patternFill>
    </fill>
    <fill>
      <patternFill patternType="solid">
        <fgColor rgb="FFC1E4F5"/>
        <bgColor theme="6" tint="0.79998168889431442"/>
      </patternFill>
    </fill>
    <fill>
      <patternFill patternType="solid">
        <fgColor rgb="FF145B7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C1E9"/>
        <bgColor indexed="64"/>
      </patternFill>
    </fill>
    <fill>
      <patternFill patternType="solid">
        <fgColor rgb="FFA7D8F1"/>
        <bgColor indexed="64"/>
      </patternFill>
    </fill>
    <fill>
      <patternFill patternType="solid">
        <fgColor rgb="FF0E3E56"/>
        <bgColor indexed="64"/>
      </patternFill>
    </fill>
    <fill>
      <patternFill patternType="solid">
        <fgColor rgb="FFA7D8F1"/>
        <bgColor theme="6" tint="0.79998168889431442"/>
      </patternFill>
    </fill>
  </fills>
  <borders count="10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414141"/>
      </left>
      <right style="hair">
        <color theme="0" tint="-0.34998626667073579"/>
      </right>
      <top style="medium">
        <color rgb="FF414141"/>
      </top>
      <bottom style="hair">
        <color theme="0" tint="-0.34998626667073579"/>
      </bottom>
      <diagonal/>
    </border>
    <border>
      <left style="medium">
        <color rgb="FF414141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414141"/>
      </left>
      <right style="hair">
        <color theme="0" tint="-0.34998626667073579"/>
      </right>
      <top style="hair">
        <color theme="0" tint="-0.34998626667073579"/>
      </top>
      <bottom style="medium">
        <color rgb="FF414141"/>
      </bottom>
      <diagonal/>
    </border>
    <border>
      <left style="medium">
        <color rgb="FF414141"/>
      </left>
      <right style="medium">
        <color rgb="FF414141"/>
      </right>
      <top style="medium">
        <color rgb="FF414141"/>
      </top>
      <bottom/>
      <diagonal/>
    </border>
    <border>
      <left style="medium">
        <color rgb="FF414141"/>
      </left>
      <right style="medium">
        <color rgb="FF414141"/>
      </right>
      <top style="medium">
        <color rgb="FF414141"/>
      </top>
      <bottom style="hair">
        <color theme="0" tint="-0.34998626667073579"/>
      </bottom>
      <diagonal/>
    </border>
    <border>
      <left style="medium">
        <color rgb="FF414141"/>
      </left>
      <right style="medium">
        <color rgb="FF414141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rgb="FF414141"/>
      </left>
      <right style="medium">
        <color rgb="FF414141"/>
      </right>
      <top style="hair">
        <color theme="0" tint="-0.34998626667073579"/>
      </top>
      <bottom style="medium">
        <color rgb="FF414141"/>
      </bottom>
      <diagonal/>
    </border>
    <border>
      <left/>
      <right/>
      <top style="medium">
        <color rgb="FF414141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medium">
        <color rgb="FF414141"/>
      </bottom>
      <diagonal/>
    </border>
    <border>
      <left/>
      <right style="medium">
        <color rgb="FF414141"/>
      </right>
      <top style="medium">
        <color rgb="FF414141"/>
      </top>
      <bottom style="hair">
        <color theme="0" tint="-0.34998626667073579"/>
      </bottom>
      <diagonal/>
    </border>
    <border>
      <left/>
      <right style="medium">
        <color rgb="FF414141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rgb="FF414141"/>
      </right>
      <top style="hair">
        <color theme="0" tint="-0.34998626667073579"/>
      </top>
      <bottom style="medium">
        <color rgb="FF414141"/>
      </bottom>
      <diagonal/>
    </border>
    <border>
      <left style="medium">
        <color rgb="FF414141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medium">
        <color rgb="FF414141"/>
      </left>
      <right style="medium">
        <color rgb="FF414141"/>
      </right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medium">
        <color rgb="FF414141"/>
      </right>
      <top style="hair">
        <color theme="0" tint="-0.34998626667073579"/>
      </top>
      <bottom/>
      <diagonal/>
    </border>
    <border>
      <left style="medium">
        <color rgb="FF414141"/>
      </left>
      <right/>
      <top style="medium">
        <color rgb="FF414141"/>
      </top>
      <bottom/>
      <diagonal/>
    </border>
    <border>
      <left style="medium">
        <color rgb="FF414141"/>
      </left>
      <right/>
      <top/>
      <bottom/>
      <diagonal/>
    </border>
    <border>
      <left style="medium">
        <color rgb="FF414141"/>
      </left>
      <right/>
      <top/>
      <bottom style="medium">
        <color rgb="FF414141"/>
      </bottom>
      <diagonal/>
    </border>
    <border>
      <left/>
      <right style="medium">
        <color rgb="FF414141"/>
      </right>
      <top style="medium">
        <color rgb="FF414141"/>
      </top>
      <bottom/>
      <diagonal/>
    </border>
    <border>
      <left style="medium">
        <color rgb="FF414141"/>
      </left>
      <right/>
      <top style="medium">
        <color rgb="FF414141"/>
      </top>
      <bottom style="thin">
        <color indexed="64"/>
      </bottom>
      <diagonal/>
    </border>
    <border>
      <left/>
      <right/>
      <top style="medium">
        <color rgb="FF414141"/>
      </top>
      <bottom style="thin">
        <color indexed="64"/>
      </bottom>
      <diagonal/>
    </border>
    <border>
      <left/>
      <right style="medium">
        <color rgb="FF414141"/>
      </right>
      <top style="medium">
        <color rgb="FF414141"/>
      </top>
      <bottom style="thin">
        <color indexed="64"/>
      </bottom>
      <diagonal/>
    </border>
    <border>
      <left style="medium">
        <color rgb="FF414141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414141"/>
      </right>
      <top style="thin">
        <color indexed="64"/>
      </top>
      <bottom style="thin">
        <color indexed="64"/>
      </bottom>
      <diagonal/>
    </border>
    <border>
      <left style="medium">
        <color rgb="FF414141"/>
      </left>
      <right/>
      <top style="thin">
        <color indexed="64"/>
      </top>
      <bottom style="medium">
        <color rgb="FF414141"/>
      </bottom>
      <diagonal/>
    </border>
    <border>
      <left/>
      <right/>
      <top style="thin">
        <color indexed="64"/>
      </top>
      <bottom style="medium">
        <color rgb="FF414141"/>
      </bottom>
      <diagonal/>
    </border>
    <border>
      <left/>
      <right style="medium">
        <color rgb="FF414141"/>
      </right>
      <top style="thin">
        <color indexed="64"/>
      </top>
      <bottom style="medium">
        <color rgb="FF414141"/>
      </bottom>
      <diagonal/>
    </border>
    <border>
      <left style="thin">
        <color rgb="FF414141"/>
      </left>
      <right style="thin">
        <color rgb="FF414141"/>
      </right>
      <top style="thin">
        <color rgb="FF414141"/>
      </top>
      <bottom style="thin">
        <color rgb="FF414141"/>
      </bottom>
      <diagonal/>
    </border>
    <border>
      <left style="medium">
        <color indexed="64"/>
      </left>
      <right style="thin">
        <color rgb="FF414141"/>
      </right>
      <top style="medium">
        <color indexed="64"/>
      </top>
      <bottom style="thin">
        <color rgb="FF414141"/>
      </bottom>
      <diagonal/>
    </border>
    <border>
      <left style="thin">
        <color rgb="FF414141"/>
      </left>
      <right style="thin">
        <color rgb="FF414141"/>
      </right>
      <top style="medium">
        <color indexed="64"/>
      </top>
      <bottom style="thin">
        <color rgb="FF414141"/>
      </bottom>
      <diagonal/>
    </border>
    <border>
      <left style="thin">
        <color rgb="FF414141"/>
      </left>
      <right style="medium">
        <color indexed="64"/>
      </right>
      <top style="medium">
        <color indexed="64"/>
      </top>
      <bottom style="thin">
        <color rgb="FF414141"/>
      </bottom>
      <diagonal/>
    </border>
    <border>
      <left style="medium">
        <color indexed="64"/>
      </left>
      <right style="thin">
        <color rgb="FF414141"/>
      </right>
      <top style="thin">
        <color rgb="FF414141"/>
      </top>
      <bottom style="thin">
        <color rgb="FF414141"/>
      </bottom>
      <diagonal/>
    </border>
    <border>
      <left style="thin">
        <color rgb="FF414141"/>
      </left>
      <right style="medium">
        <color indexed="64"/>
      </right>
      <top style="thin">
        <color rgb="FF414141"/>
      </top>
      <bottom style="thin">
        <color rgb="FF414141"/>
      </bottom>
      <diagonal/>
    </border>
    <border>
      <left style="medium">
        <color indexed="64"/>
      </left>
      <right style="thin">
        <color rgb="FF414141"/>
      </right>
      <top style="thin">
        <color rgb="FF414141"/>
      </top>
      <bottom style="medium">
        <color indexed="64"/>
      </bottom>
      <diagonal/>
    </border>
    <border>
      <left style="thin">
        <color rgb="FF414141"/>
      </left>
      <right style="thin">
        <color rgb="FF414141"/>
      </right>
      <top style="thin">
        <color rgb="FF414141"/>
      </top>
      <bottom style="medium">
        <color indexed="64"/>
      </bottom>
      <diagonal/>
    </border>
    <border>
      <left style="thin">
        <color rgb="FF414141"/>
      </left>
      <right style="medium">
        <color indexed="64"/>
      </right>
      <top style="thin">
        <color rgb="FF41414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414141"/>
      </bottom>
      <diagonal/>
    </border>
    <border>
      <left style="medium">
        <color indexed="64"/>
      </left>
      <right/>
      <top style="thin">
        <color rgb="FF414141"/>
      </top>
      <bottom style="thin">
        <color rgb="FF414141"/>
      </bottom>
      <diagonal/>
    </border>
    <border>
      <left style="medium">
        <color indexed="64"/>
      </left>
      <right/>
      <top style="thin">
        <color rgb="FF414141"/>
      </top>
      <bottom style="medium">
        <color indexed="64"/>
      </bottom>
      <diagonal/>
    </border>
    <border>
      <left/>
      <right style="medium">
        <color indexed="64"/>
      </right>
      <top style="medium">
        <color rgb="FF414141"/>
      </top>
      <bottom style="medium">
        <color rgb="FF414141"/>
      </bottom>
      <diagonal/>
    </border>
    <border>
      <left style="medium">
        <color indexed="64"/>
      </left>
      <right style="hair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hair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 style="medium">
        <color rgb="FF414141"/>
      </left>
      <right style="hair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hair">
        <color theme="0" tint="-0.34998626667073579"/>
      </left>
      <right style="medium">
        <color rgb="FF414141"/>
      </right>
      <top style="medium">
        <color indexed="64"/>
      </top>
      <bottom style="medium">
        <color indexed="64"/>
      </bottom>
      <diagonal/>
    </border>
    <border>
      <left style="medium">
        <color rgb="FF41414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theme="0" tint="-0.34998626667073579"/>
      </right>
      <top style="medium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medium">
        <color indexed="64"/>
      </top>
      <bottom style="hair">
        <color theme="0" tint="-0.34998626667073579"/>
      </bottom>
      <diagonal/>
    </border>
    <border>
      <left style="medium">
        <color rgb="FF414141"/>
      </left>
      <right style="hair">
        <color theme="0" tint="-0.34998626667073579"/>
      </right>
      <top style="medium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414141"/>
      </right>
      <top style="medium">
        <color indexed="64"/>
      </top>
      <bottom style="hair">
        <color theme="0" tint="-0.34998626667073579"/>
      </bottom>
      <diagonal/>
    </border>
    <border>
      <left style="medium">
        <color indexed="64"/>
      </left>
      <right style="hair">
        <color theme="0" tint="-0.34998626667073579"/>
      </right>
      <top style="hair">
        <color theme="0" tint="-0.34998626667073579"/>
      </top>
      <bottom style="medium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medium">
        <color indexed="64"/>
      </bottom>
      <diagonal/>
    </border>
    <border>
      <left style="medium">
        <color rgb="FF414141"/>
      </left>
      <right style="hair">
        <color theme="0" tint="-0.34998626667073579"/>
      </right>
      <top style="hair">
        <color theme="0" tint="-0.34998626667073579"/>
      </top>
      <bottom style="medium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indexed="64"/>
      </bottom>
      <diagonal/>
    </border>
    <border>
      <left style="hair">
        <color theme="0" tint="-0.34998626667073579"/>
      </left>
      <right style="medium">
        <color rgb="FF414141"/>
      </right>
      <top style="hair">
        <color theme="0" tint="-0.34998626667073579"/>
      </top>
      <bottom style="medium">
        <color indexed="64"/>
      </bottom>
      <diagonal/>
    </border>
    <border>
      <left style="medium">
        <color rgb="FF414141"/>
      </left>
      <right/>
      <top/>
      <bottom style="medium">
        <color indexed="64"/>
      </bottom>
      <diagonal/>
    </border>
    <border>
      <left style="medium">
        <color rgb="FF41414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rgb="FF414141"/>
      </top>
      <bottom style="medium">
        <color indexed="64"/>
      </bottom>
      <diagonal/>
    </border>
    <border>
      <left style="medium">
        <color indexed="64"/>
      </left>
      <right style="medium">
        <color rgb="FF414141"/>
      </right>
      <top/>
      <bottom/>
      <diagonal/>
    </border>
    <border>
      <left style="medium">
        <color indexed="64"/>
      </left>
      <right style="medium">
        <color rgb="FF414141"/>
      </right>
      <top style="medium">
        <color rgb="FF414141"/>
      </top>
      <bottom/>
      <diagonal/>
    </border>
    <border>
      <left style="hair">
        <color theme="0" tint="-0.34998626667073579"/>
      </left>
      <right style="medium">
        <color rgb="FF414141"/>
      </right>
      <top style="hair">
        <color theme="0" tint="-0.34998626667073579"/>
      </top>
      <bottom style="medium">
        <color rgb="FF414141"/>
      </bottom>
      <diagonal/>
    </border>
    <border>
      <left style="hair">
        <color theme="0" tint="-0.34998626667073579"/>
      </left>
      <right style="medium">
        <color rgb="FF414141"/>
      </right>
      <top style="medium">
        <color rgb="FF414141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414141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rgb="FF414141"/>
      </right>
      <top style="hair">
        <color theme="0" tint="-0.34998626667073579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0" borderId="0" applyNumberFormat="0" applyFill="0" applyBorder="0" applyAlignment="0" applyProtection="0"/>
    <xf numFmtId="0" fontId="8" fillId="3" borderId="12">
      <alignment horizontal="center"/>
      <protection hidden="1"/>
    </xf>
    <xf numFmtId="0" fontId="8" fillId="4" borderId="13">
      <alignment horizontal="left" vertical="center" wrapText="1"/>
      <protection hidden="1"/>
    </xf>
    <xf numFmtId="9" fontId="14" fillId="0" borderId="0" applyFont="0" applyFill="0" applyBorder="0" applyAlignment="0" applyProtection="0"/>
  </cellStyleXfs>
  <cellXfs count="375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5" borderId="13" xfId="0" applyFill="1" applyBorder="1" applyAlignment="1" applyProtection="1">
      <alignment horizontal="center" vertical="center"/>
      <protection hidden="1"/>
    </xf>
    <xf numFmtId="0" fontId="4" fillId="5" borderId="23" xfId="0" applyFont="1" applyFill="1" applyBorder="1" applyProtection="1">
      <protection hidden="1"/>
    </xf>
    <xf numFmtId="0" fontId="0" fillId="5" borderId="21" xfId="0" applyFill="1" applyBorder="1" applyProtection="1"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1" fillId="2" borderId="7" xfId="1" applyBorder="1" applyAlignment="1" applyProtection="1">
      <alignment horizontal="center" vertical="center" wrapText="1"/>
      <protection hidden="1"/>
    </xf>
    <xf numFmtId="0" fontId="0" fillId="6" borderId="0" xfId="0" applyFill="1"/>
    <xf numFmtId="0" fontId="0" fillId="6" borderId="0" xfId="0" applyFill="1" applyProtection="1">
      <protection locked="0"/>
    </xf>
    <xf numFmtId="0" fontId="5" fillId="6" borderId="0" xfId="0" applyFont="1" applyFill="1" applyProtection="1">
      <protection locked="0"/>
    </xf>
    <xf numFmtId="0" fontId="0" fillId="6" borderId="0" xfId="0" applyFill="1" applyAlignment="1" applyProtection="1">
      <alignment wrapText="1"/>
      <protection locked="0"/>
    </xf>
    <xf numFmtId="0" fontId="5" fillId="6" borderId="0" xfId="0" applyFont="1" applyFill="1" applyProtection="1">
      <protection hidden="1"/>
    </xf>
    <xf numFmtId="0" fontId="6" fillId="6" borderId="0" xfId="0" applyFont="1" applyFill="1" applyProtection="1">
      <protection locked="0"/>
    </xf>
    <xf numFmtId="0" fontId="13" fillId="7" borderId="0" xfId="0" applyFont="1" applyFill="1" applyAlignment="1" applyProtection="1">
      <alignment vertical="center"/>
      <protection locked="0"/>
    </xf>
    <xf numFmtId="0" fontId="10" fillId="7" borderId="0" xfId="0" applyFont="1" applyFill="1" applyAlignment="1">
      <alignment vertical="center"/>
    </xf>
    <xf numFmtId="0" fontId="13" fillId="7" borderId="0" xfId="0" applyFont="1" applyFill="1" applyAlignment="1" applyProtection="1">
      <alignment vertical="center"/>
      <protection hidden="1"/>
    </xf>
    <xf numFmtId="0" fontId="0" fillId="8" borderId="0" xfId="0" applyFill="1"/>
    <xf numFmtId="0" fontId="0" fillId="8" borderId="0" xfId="0" applyFill="1" applyProtection="1">
      <protection locked="0"/>
    </xf>
    <xf numFmtId="0" fontId="11" fillId="9" borderId="0" xfId="0" applyFont="1" applyFill="1" applyProtection="1">
      <protection locked="0"/>
    </xf>
    <xf numFmtId="0" fontId="12" fillId="9" borderId="0" xfId="0" applyFont="1" applyFill="1" applyProtection="1"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28" xfId="0" applyBorder="1" applyAlignment="1" applyProtection="1">
      <alignment horizontal="left" vertical="center" wrapText="1"/>
      <protection hidden="1"/>
    </xf>
    <xf numFmtId="0" fontId="11" fillId="8" borderId="18" xfId="0" applyFont="1" applyFill="1" applyBorder="1" applyProtection="1">
      <protection hidden="1"/>
    </xf>
    <xf numFmtId="0" fontId="7" fillId="0" borderId="38" xfId="0" applyFont="1" applyBorder="1" applyAlignment="1" applyProtection="1">
      <alignment vertical="top" wrapText="1"/>
      <protection hidden="1"/>
    </xf>
    <xf numFmtId="0" fontId="0" fillId="15" borderId="23" xfId="0" applyFill="1" applyBorder="1" applyProtection="1">
      <protection hidden="1"/>
    </xf>
    <xf numFmtId="0" fontId="0" fillId="15" borderId="30" xfId="0" applyFill="1" applyBorder="1" applyProtection="1">
      <protection hidden="1"/>
    </xf>
    <xf numFmtId="0" fontId="0" fillId="15" borderId="17" xfId="0" applyFill="1" applyBorder="1" applyProtection="1">
      <protection hidden="1"/>
    </xf>
    <xf numFmtId="0" fontId="0" fillId="15" borderId="25" xfId="0" applyFill="1" applyBorder="1" applyProtection="1">
      <protection hidden="1"/>
    </xf>
    <xf numFmtId="0" fontId="0" fillId="15" borderId="14" xfId="0" applyFill="1" applyBorder="1" applyProtection="1">
      <protection hidden="1"/>
    </xf>
    <xf numFmtId="0" fontId="7" fillId="0" borderId="0" xfId="0" applyFont="1" applyAlignment="1" applyProtection="1">
      <alignment vertical="top" wrapText="1"/>
      <protection hidden="1"/>
    </xf>
    <xf numFmtId="0" fontId="7" fillId="0" borderId="17" xfId="0" applyFont="1" applyBorder="1" applyAlignment="1" applyProtection="1">
      <alignment vertical="top" wrapText="1"/>
      <protection hidden="1"/>
    </xf>
    <xf numFmtId="0" fontId="12" fillId="7" borderId="23" xfId="0" applyFont="1" applyFill="1" applyBorder="1" applyAlignment="1" applyProtection="1">
      <alignment vertical="center"/>
      <protection hidden="1"/>
    </xf>
    <xf numFmtId="0" fontId="12" fillId="7" borderId="30" xfId="0" applyFont="1" applyFill="1" applyBorder="1" applyAlignment="1" applyProtection="1">
      <alignment vertical="center"/>
      <protection hidden="1"/>
    </xf>
    <xf numFmtId="0" fontId="12" fillId="7" borderId="30" xfId="0" applyFont="1" applyFill="1" applyBorder="1" applyProtection="1">
      <protection hidden="1"/>
    </xf>
    <xf numFmtId="0" fontId="12" fillId="7" borderId="0" xfId="0" applyFont="1" applyFill="1" applyAlignment="1" applyProtection="1">
      <alignment horizontal="center"/>
      <protection hidden="1"/>
    </xf>
    <xf numFmtId="0" fontId="12" fillId="17" borderId="0" xfId="0" applyFont="1" applyFill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6" fillId="0" borderId="32" xfId="0" applyFont="1" applyBorder="1" applyProtection="1">
      <protection hidden="1"/>
    </xf>
    <xf numFmtId="0" fontId="12" fillId="8" borderId="32" xfId="0" applyFont="1" applyFill="1" applyBorder="1" applyAlignment="1" applyProtection="1">
      <alignment horizontal="center"/>
      <protection hidden="1"/>
    </xf>
    <xf numFmtId="0" fontId="12" fillId="7" borderId="40" xfId="0" applyFont="1" applyFill="1" applyBorder="1" applyAlignment="1" applyProtection="1">
      <alignment horizontal="center"/>
      <protection hidden="1"/>
    </xf>
    <xf numFmtId="0" fontId="20" fillId="7" borderId="0" xfId="0" applyFont="1" applyFill="1" applyAlignment="1" applyProtection="1">
      <alignment horizontal="left" vertical="center" wrapText="1"/>
      <protection hidden="1"/>
    </xf>
    <xf numFmtId="0" fontId="2" fillId="4" borderId="0" xfId="2" applyFill="1" applyBorder="1" applyAlignment="1" applyProtection="1">
      <alignment horizontal="center" wrapText="1"/>
      <protection hidden="1"/>
    </xf>
    <xf numFmtId="0" fontId="16" fillId="0" borderId="14" xfId="0" applyFont="1" applyBorder="1" applyProtection="1">
      <protection hidden="1"/>
    </xf>
    <xf numFmtId="0" fontId="16" fillId="0" borderId="25" xfId="0" applyFont="1" applyBorder="1" applyProtection="1">
      <protection hidden="1"/>
    </xf>
    <xf numFmtId="0" fontId="12" fillId="7" borderId="30" xfId="0" applyFont="1" applyFill="1" applyBorder="1" applyAlignment="1" applyProtection="1">
      <alignment horizontal="left"/>
      <protection hidden="1"/>
    </xf>
    <xf numFmtId="0" fontId="0" fillId="15" borderId="0" xfId="0" applyFill="1" applyProtection="1">
      <protection hidden="1"/>
    </xf>
    <xf numFmtId="0" fontId="19" fillId="7" borderId="30" xfId="0" applyFont="1" applyFill="1" applyBorder="1" applyProtection="1">
      <protection hidden="1"/>
    </xf>
    <xf numFmtId="0" fontId="19" fillId="7" borderId="0" xfId="0" applyFont="1" applyFill="1" applyProtection="1">
      <protection hidden="1"/>
    </xf>
    <xf numFmtId="0" fontId="19" fillId="7" borderId="14" xfId="0" applyFont="1" applyFill="1" applyBorder="1" applyProtection="1">
      <protection hidden="1"/>
    </xf>
    <xf numFmtId="0" fontId="7" fillId="18" borderId="0" xfId="0" applyFont="1" applyFill="1" applyAlignment="1" applyProtection="1">
      <alignment vertical="top" wrapText="1"/>
      <protection hidden="1"/>
    </xf>
    <xf numFmtId="0" fontId="12" fillId="17" borderId="32" xfId="0" applyFont="1" applyFill="1" applyBorder="1" applyAlignment="1" applyProtection="1">
      <alignment horizontal="center"/>
      <protection hidden="1"/>
    </xf>
    <xf numFmtId="0" fontId="20" fillId="17" borderId="24" xfId="0" applyFont="1" applyFill="1" applyBorder="1" applyProtection="1">
      <protection hidden="1"/>
    </xf>
    <xf numFmtId="0" fontId="23" fillId="12" borderId="18" xfId="0" applyFont="1" applyFill="1" applyBorder="1" applyAlignment="1" applyProtection="1">
      <alignment horizontal="center"/>
      <protection hidden="1"/>
    </xf>
    <xf numFmtId="0" fontId="23" fillId="12" borderId="24" xfId="0" applyFont="1" applyFill="1" applyBorder="1" applyAlignment="1" applyProtection="1">
      <alignment horizontal="center"/>
      <protection hidden="1"/>
    </xf>
    <xf numFmtId="0" fontId="0" fillId="0" borderId="24" xfId="0" applyBorder="1" applyAlignment="1" applyProtection="1">
      <alignment vertical="center"/>
      <protection hidden="1"/>
    </xf>
    <xf numFmtId="0" fontId="2" fillId="3" borderId="26" xfId="2" applyBorder="1" applyAlignment="1" applyProtection="1">
      <alignment horizontal="center" vertical="center" wrapText="1"/>
      <protection hidden="1"/>
    </xf>
    <xf numFmtId="0" fontId="2" fillId="3" borderId="27" xfId="2" applyBorder="1" applyAlignment="1" applyProtection="1">
      <alignment horizontal="center" vertical="center" wrapText="1"/>
      <protection hidden="1"/>
    </xf>
    <xf numFmtId="14" fontId="1" fillId="2" borderId="11" xfId="1" applyNumberFormat="1" applyBorder="1" applyAlignment="1" applyProtection="1">
      <alignment vertical="center" wrapText="1"/>
      <protection hidden="1"/>
    </xf>
    <xf numFmtId="0" fontId="29" fillId="6" borderId="0" xfId="0" applyFont="1" applyFill="1" applyProtection="1">
      <protection locked="0"/>
    </xf>
    <xf numFmtId="0" fontId="29" fillId="6" borderId="0" xfId="0" applyFont="1" applyFill="1"/>
    <xf numFmtId="0" fontId="29" fillId="6" borderId="0" xfId="0" applyFont="1" applyFill="1" applyProtection="1">
      <protection hidden="1"/>
    </xf>
    <xf numFmtId="0" fontId="30" fillId="6" borderId="0" xfId="0" applyFont="1" applyFill="1" applyAlignment="1" applyProtection="1">
      <alignment wrapText="1"/>
      <protection locked="0"/>
    </xf>
    <xf numFmtId="0" fontId="24" fillId="9" borderId="30" xfId="0" applyFont="1" applyFill="1" applyBorder="1" applyProtection="1">
      <protection hidden="1"/>
    </xf>
    <xf numFmtId="0" fontId="29" fillId="9" borderId="21" xfId="0" applyFont="1" applyFill="1" applyBorder="1"/>
    <xf numFmtId="0" fontId="24" fillId="7" borderId="23" xfId="0" applyFont="1" applyFill="1" applyBorder="1" applyAlignment="1" applyProtection="1">
      <alignment horizontal="center"/>
      <protection hidden="1"/>
    </xf>
    <xf numFmtId="0" fontId="24" fillId="7" borderId="23" xfId="0" applyFont="1" applyFill="1" applyBorder="1" applyAlignment="1" applyProtection="1">
      <alignment vertical="center"/>
      <protection hidden="1"/>
    </xf>
    <xf numFmtId="0" fontId="24" fillId="7" borderId="30" xfId="0" applyFont="1" applyFill="1" applyBorder="1" applyAlignment="1" applyProtection="1">
      <alignment vertical="center"/>
      <protection hidden="1"/>
    </xf>
    <xf numFmtId="0" fontId="24" fillId="7" borderId="30" xfId="0" applyFont="1" applyFill="1" applyBorder="1" applyAlignment="1" applyProtection="1">
      <alignment horizontal="left"/>
      <protection hidden="1"/>
    </xf>
    <xf numFmtId="0" fontId="24" fillId="7" borderId="24" xfId="0" applyFont="1" applyFill="1" applyBorder="1" applyProtection="1">
      <protection hidden="1"/>
    </xf>
    <xf numFmtId="0" fontId="31" fillId="7" borderId="5" xfId="0" applyFont="1" applyFill="1" applyBorder="1" applyAlignment="1" applyProtection="1">
      <alignment horizontal="center" vertical="center" wrapText="1"/>
      <protection hidden="1"/>
    </xf>
    <xf numFmtId="0" fontId="32" fillId="0" borderId="17" xfId="0" applyFont="1" applyBorder="1" applyAlignment="1" applyProtection="1">
      <alignment vertical="top" wrapText="1"/>
      <protection hidden="1"/>
    </xf>
    <xf numFmtId="0" fontId="32" fillId="0" borderId="0" xfId="0" applyFont="1" applyAlignment="1" applyProtection="1">
      <alignment vertical="top" wrapText="1"/>
      <protection hidden="1"/>
    </xf>
    <xf numFmtId="0" fontId="32" fillId="0" borderId="19" xfId="0" applyFont="1" applyBorder="1" applyAlignment="1" applyProtection="1">
      <alignment vertical="top" wrapText="1"/>
      <protection hidden="1"/>
    </xf>
    <xf numFmtId="0" fontId="31" fillId="7" borderId="34" xfId="3" applyFont="1" applyFill="1" applyBorder="1" applyAlignment="1" applyProtection="1">
      <alignment horizontal="center" vertical="center" wrapText="1"/>
      <protection hidden="1"/>
    </xf>
    <xf numFmtId="0" fontId="33" fillId="0" borderId="25" xfId="3" applyFont="1" applyBorder="1" applyAlignment="1" applyProtection="1">
      <alignment vertical="top" wrapText="1"/>
      <protection hidden="1"/>
    </xf>
    <xf numFmtId="0" fontId="33" fillId="0" borderId="14" xfId="3" applyFont="1" applyBorder="1" applyAlignment="1" applyProtection="1">
      <alignment vertical="top" wrapText="1"/>
      <protection hidden="1"/>
    </xf>
    <xf numFmtId="0" fontId="33" fillId="0" borderId="22" xfId="3" applyFont="1" applyBorder="1" applyAlignment="1" applyProtection="1">
      <alignment vertical="top" wrapText="1"/>
      <protection hidden="1"/>
    </xf>
    <xf numFmtId="0" fontId="31" fillId="10" borderId="23" xfId="0" applyFont="1" applyFill="1" applyBorder="1" applyAlignment="1" applyProtection="1">
      <alignment horizontal="center" vertical="center"/>
      <protection hidden="1"/>
    </xf>
    <xf numFmtId="0" fontId="29" fillId="13" borderId="39" xfId="0" applyFont="1" applyFill="1" applyBorder="1" applyProtection="1">
      <protection locked="0"/>
    </xf>
    <xf numFmtId="14" fontId="29" fillId="13" borderId="37" xfId="0" applyNumberFormat="1" applyFont="1" applyFill="1" applyBorder="1" applyProtection="1">
      <protection locked="0"/>
    </xf>
    <xf numFmtId="0" fontId="29" fillId="13" borderId="37" xfId="0" applyFont="1" applyFill="1" applyBorder="1" applyProtection="1">
      <protection locked="0"/>
    </xf>
    <xf numFmtId="0" fontId="29" fillId="16" borderId="36" xfId="0" applyFont="1" applyFill="1" applyBorder="1" applyProtection="1">
      <protection locked="0"/>
    </xf>
    <xf numFmtId="0" fontId="31" fillId="10" borderId="17" xfId="0" applyFont="1" applyFill="1" applyBorder="1" applyAlignment="1" applyProtection="1">
      <alignment horizontal="center" vertical="center"/>
      <protection hidden="1"/>
    </xf>
    <xf numFmtId="0" fontId="29" fillId="13" borderId="6" xfId="0" applyFont="1" applyFill="1" applyBorder="1" applyProtection="1">
      <protection locked="0"/>
    </xf>
    <xf numFmtId="14" fontId="29" fillId="13" borderId="2" xfId="0" applyNumberFormat="1" applyFont="1" applyFill="1" applyBorder="1" applyProtection="1">
      <protection locked="0"/>
    </xf>
    <xf numFmtId="0" fontId="29" fillId="13" borderId="2" xfId="0" applyFont="1" applyFill="1" applyBorder="1" applyProtection="1">
      <protection locked="0"/>
    </xf>
    <xf numFmtId="0" fontId="29" fillId="16" borderId="7" xfId="0" applyFont="1" applyFill="1" applyBorder="1" applyProtection="1">
      <protection locked="0"/>
    </xf>
    <xf numFmtId="0" fontId="29" fillId="13" borderId="28" xfId="0" applyFont="1" applyFill="1" applyBorder="1" applyProtection="1">
      <protection locked="0"/>
    </xf>
    <xf numFmtId="14" fontId="29" fillId="13" borderId="29" xfId="0" applyNumberFormat="1" applyFont="1" applyFill="1" applyBorder="1" applyProtection="1">
      <protection locked="0"/>
    </xf>
    <xf numFmtId="0" fontId="29" fillId="13" borderId="29" xfId="0" applyFont="1" applyFill="1" applyBorder="1" applyProtection="1">
      <protection locked="0"/>
    </xf>
    <xf numFmtId="0" fontId="29" fillId="16" borderId="31" xfId="0" applyFont="1" applyFill="1" applyBorder="1" applyProtection="1">
      <protection locked="0"/>
    </xf>
    <xf numFmtId="0" fontId="29" fillId="13" borderId="3" xfId="0" applyFont="1" applyFill="1" applyBorder="1" applyProtection="1">
      <protection locked="0"/>
    </xf>
    <xf numFmtId="14" fontId="29" fillId="13" borderId="4" xfId="0" applyNumberFormat="1" applyFont="1" applyFill="1" applyBorder="1" applyProtection="1">
      <protection locked="0"/>
    </xf>
    <xf numFmtId="0" fontId="29" fillId="13" borderId="4" xfId="0" applyFont="1" applyFill="1" applyBorder="1" applyProtection="1">
      <protection locked="0"/>
    </xf>
    <xf numFmtId="0" fontId="29" fillId="16" borderId="33" xfId="0" applyFont="1" applyFill="1" applyBorder="1" applyProtection="1">
      <protection locked="0"/>
    </xf>
    <xf numFmtId="0" fontId="31" fillId="10" borderId="25" xfId="0" applyFont="1" applyFill="1" applyBorder="1" applyAlignment="1" applyProtection="1">
      <alignment horizontal="center" vertical="center"/>
      <protection hidden="1"/>
    </xf>
    <xf numFmtId="0" fontId="29" fillId="13" borderId="10" xfId="0" applyFont="1" applyFill="1" applyBorder="1" applyProtection="1">
      <protection locked="0"/>
    </xf>
    <xf numFmtId="0" fontId="29" fillId="13" borderId="35" xfId="0" applyFont="1" applyFill="1" applyBorder="1" applyProtection="1">
      <protection locked="0"/>
    </xf>
    <xf numFmtId="14" fontId="29" fillId="13" borderId="35" xfId="0" applyNumberFormat="1" applyFont="1" applyFill="1" applyBorder="1" applyProtection="1">
      <protection locked="0"/>
    </xf>
    <xf numFmtId="0" fontId="29" fillId="16" borderId="11" xfId="0" applyFont="1" applyFill="1" applyBorder="1" applyProtection="1">
      <protection locked="0"/>
    </xf>
    <xf numFmtId="0" fontId="35" fillId="7" borderId="0" xfId="0" applyFont="1" applyFill="1" applyAlignment="1" applyProtection="1">
      <alignment vertical="center"/>
      <protection hidden="1"/>
    </xf>
    <xf numFmtId="0" fontId="36" fillId="7" borderId="0" xfId="0" applyFont="1" applyFill="1" applyProtection="1">
      <protection hidden="1"/>
    </xf>
    <xf numFmtId="0" fontId="37" fillId="8" borderId="0" xfId="0" applyFont="1" applyFill="1" applyProtection="1">
      <protection hidden="1"/>
    </xf>
    <xf numFmtId="0" fontId="29" fillId="8" borderId="0" xfId="0" applyFont="1" applyFill="1" applyProtection="1">
      <protection hidden="1"/>
    </xf>
    <xf numFmtId="0" fontId="37" fillId="6" borderId="0" xfId="0" applyFont="1" applyFill="1" applyProtection="1">
      <protection hidden="1"/>
    </xf>
    <xf numFmtId="0" fontId="26" fillId="6" borderId="0" xfId="0" applyFont="1" applyFill="1" applyProtection="1">
      <protection hidden="1"/>
    </xf>
    <xf numFmtId="0" fontId="25" fillId="6" borderId="0" xfId="0" applyFont="1" applyFill="1" applyProtection="1">
      <protection hidden="1"/>
    </xf>
    <xf numFmtId="0" fontId="29" fillId="6" borderId="0" xfId="0" applyFont="1" applyFill="1" applyAlignment="1" applyProtection="1">
      <alignment wrapText="1"/>
      <protection hidden="1"/>
    </xf>
    <xf numFmtId="14" fontId="29" fillId="13" borderId="37" xfId="0" applyNumberFormat="1" applyFont="1" applyFill="1" applyBorder="1" applyAlignment="1" applyProtection="1">
      <alignment wrapText="1"/>
      <protection locked="0"/>
    </xf>
    <xf numFmtId="0" fontId="7" fillId="0" borderId="13" xfId="0" applyFont="1" applyBorder="1" applyAlignment="1" applyProtection="1">
      <alignment vertical="top" wrapText="1"/>
      <protection hidden="1"/>
    </xf>
    <xf numFmtId="0" fontId="1" fillId="2" borderId="7" xfId="1" applyBorder="1" applyAlignment="1" applyProtection="1">
      <alignment vertical="center" wrapText="1"/>
      <protection hidden="1"/>
    </xf>
    <xf numFmtId="0" fontId="1" fillId="2" borderId="31" xfId="1" applyBorder="1" applyAlignment="1" applyProtection="1">
      <alignment vertical="center" wrapText="1"/>
      <protection hidden="1"/>
    </xf>
    <xf numFmtId="0" fontId="16" fillId="7" borderId="23" xfId="0" applyFont="1" applyFill="1" applyBorder="1" applyProtection="1">
      <protection hidden="1"/>
    </xf>
    <xf numFmtId="0" fontId="0" fillId="0" borderId="18" xfId="0" applyBorder="1" applyAlignment="1" applyProtection="1">
      <alignment wrapText="1"/>
      <protection hidden="1"/>
    </xf>
    <xf numFmtId="0" fontId="0" fillId="0" borderId="24" xfId="0" applyBorder="1" applyAlignment="1" applyProtection="1">
      <alignment wrapText="1"/>
      <protection hidden="1"/>
    </xf>
    <xf numFmtId="0" fontId="0" fillId="0" borderId="32" xfId="0" applyBorder="1" applyAlignment="1" applyProtection="1">
      <alignment wrapText="1"/>
      <protection hidden="1"/>
    </xf>
    <xf numFmtId="0" fontId="0" fillId="0" borderId="23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13" xfId="0" applyBorder="1" applyProtection="1">
      <protection hidden="1"/>
    </xf>
    <xf numFmtId="0" fontId="20" fillId="8" borderId="16" xfId="0" applyFont="1" applyFill="1" applyBorder="1" applyProtection="1">
      <protection hidden="1"/>
    </xf>
    <xf numFmtId="0" fontId="20" fillId="17" borderId="25" xfId="0" applyFont="1" applyFill="1" applyBorder="1" applyProtection="1">
      <protection hidden="1"/>
    </xf>
    <xf numFmtId="0" fontId="20" fillId="17" borderId="22" xfId="0" applyFont="1" applyFill="1" applyBorder="1" applyProtection="1">
      <protection hidden="1"/>
    </xf>
    <xf numFmtId="0" fontId="20" fillId="7" borderId="24" xfId="0" applyFont="1" applyFill="1" applyBorder="1" applyProtection="1">
      <protection hidden="1"/>
    </xf>
    <xf numFmtId="0" fontId="20" fillId="17" borderId="13" xfId="0" applyFont="1" applyFill="1" applyBorder="1" applyProtection="1">
      <protection hidden="1"/>
    </xf>
    <xf numFmtId="0" fontId="20" fillId="17" borderId="14" xfId="0" applyFont="1" applyFill="1" applyBorder="1" applyProtection="1">
      <protection hidden="1"/>
    </xf>
    <xf numFmtId="0" fontId="20" fillId="8" borderId="13" xfId="0" applyFont="1" applyFill="1" applyBorder="1" applyProtection="1">
      <protection hidden="1"/>
    </xf>
    <xf numFmtId="0" fontId="20" fillId="8" borderId="24" xfId="0" applyFont="1" applyFill="1" applyBorder="1" applyProtection="1">
      <protection hidden="1"/>
    </xf>
    <xf numFmtId="0" fontId="17" fillId="7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22" fillId="17" borderId="0" xfId="0" applyFont="1" applyFill="1" applyProtection="1">
      <protection hidden="1"/>
    </xf>
    <xf numFmtId="164" fontId="0" fillId="0" borderId="32" xfId="6" applyNumberFormat="1" applyFont="1" applyFill="1" applyBorder="1" applyProtection="1">
      <protection hidden="1"/>
    </xf>
    <xf numFmtId="164" fontId="0" fillId="0" borderId="24" xfId="6" applyNumberFormat="1" applyFont="1" applyFill="1" applyBorder="1" applyProtection="1">
      <protection hidden="1"/>
    </xf>
    <xf numFmtId="0" fontId="34" fillId="9" borderId="0" xfId="0" applyFont="1" applyFill="1" applyProtection="1">
      <protection hidden="1"/>
    </xf>
    <xf numFmtId="0" fontId="29" fillId="0" borderId="0" xfId="0" applyFont="1" applyProtection="1">
      <protection hidden="1"/>
    </xf>
    <xf numFmtId="0" fontId="31" fillId="7" borderId="0" xfId="0" applyFont="1" applyFill="1" applyAlignment="1" applyProtection="1">
      <alignment vertical="center"/>
      <protection hidden="1"/>
    </xf>
    <xf numFmtId="0" fontId="40" fillId="6" borderId="0" xfId="5" applyFont="1" applyFill="1" applyBorder="1" applyAlignment="1">
      <alignment vertical="center" wrapText="1"/>
      <protection hidden="1"/>
    </xf>
    <xf numFmtId="0" fontId="24" fillId="6" borderId="0" xfId="5" applyFont="1" applyFill="1" applyBorder="1" applyAlignment="1">
      <alignment horizontal="center" vertical="center" wrapText="1"/>
      <protection hidden="1"/>
    </xf>
    <xf numFmtId="0" fontId="29" fillId="14" borderId="0" xfId="0" applyFont="1" applyFill="1" applyProtection="1">
      <protection locked="0"/>
    </xf>
    <xf numFmtId="0" fontId="24" fillId="7" borderId="18" xfId="0" applyFont="1" applyFill="1" applyBorder="1" applyAlignment="1" applyProtection="1">
      <alignment vertical="center" wrapText="1"/>
      <protection hidden="1"/>
    </xf>
    <xf numFmtId="0" fontId="24" fillId="9" borderId="23" xfId="0" applyFont="1" applyFill="1" applyBorder="1" applyAlignment="1" applyProtection="1">
      <alignment vertical="center"/>
      <protection hidden="1"/>
    </xf>
    <xf numFmtId="0" fontId="46" fillId="9" borderId="0" xfId="0" applyFont="1" applyFill="1" applyAlignment="1" applyProtection="1">
      <alignment horizontal="left" vertical="center" wrapText="1"/>
      <protection hidden="1"/>
    </xf>
    <xf numFmtId="0" fontId="51" fillId="0" borderId="0" xfId="0" applyFont="1"/>
    <xf numFmtId="0" fontId="44" fillId="6" borderId="0" xfId="0" applyFont="1" applyFill="1" applyAlignment="1" applyProtection="1">
      <alignment horizontal="center" vertical="center"/>
      <protection hidden="1"/>
    </xf>
    <xf numFmtId="0" fontId="51" fillId="0" borderId="0" xfId="0" applyFont="1" applyAlignment="1">
      <alignment wrapText="1"/>
    </xf>
    <xf numFmtId="0" fontId="54" fillId="0" borderId="0" xfId="0" applyFont="1" applyAlignment="1">
      <alignment wrapText="1"/>
    </xf>
    <xf numFmtId="0" fontId="54" fillId="0" borderId="0" xfId="0" applyFont="1"/>
    <xf numFmtId="14" fontId="54" fillId="0" borderId="0" xfId="0" applyNumberFormat="1" applyFont="1"/>
    <xf numFmtId="0" fontId="28" fillId="6" borderId="0" xfId="4" applyFont="1" applyFill="1" applyBorder="1" applyAlignment="1">
      <alignment horizontal="center" vertical="center"/>
      <protection hidden="1"/>
    </xf>
    <xf numFmtId="14" fontId="52" fillId="6" borderId="0" xfId="2" applyNumberFormat="1" applyFont="1" applyFill="1" applyBorder="1" applyAlignment="1" applyProtection="1">
      <alignment vertical="center"/>
      <protection hidden="1"/>
    </xf>
    <xf numFmtId="0" fontId="28" fillId="11" borderId="13" xfId="0" applyFont="1" applyFill="1" applyBorder="1" applyAlignment="1" applyProtection="1">
      <alignment horizontal="center" vertical="center" wrapText="1"/>
      <protection locked="0"/>
    </xf>
    <xf numFmtId="0" fontId="28" fillId="7" borderId="5" xfId="0" applyFont="1" applyFill="1" applyBorder="1" applyAlignment="1" applyProtection="1">
      <alignment vertical="center" wrapText="1"/>
      <protection hidden="1"/>
    </xf>
    <xf numFmtId="0" fontId="28" fillId="7" borderId="8" xfId="0" applyFont="1" applyFill="1" applyBorder="1" applyAlignment="1" applyProtection="1">
      <alignment vertical="center"/>
      <protection hidden="1"/>
    </xf>
    <xf numFmtId="0" fontId="28" fillId="7" borderId="9" xfId="0" applyFont="1" applyFill="1" applyBorder="1" applyAlignment="1" applyProtection="1">
      <alignment vertical="center"/>
      <protection hidden="1"/>
    </xf>
    <xf numFmtId="0" fontId="47" fillId="9" borderId="0" xfId="0" applyFont="1" applyFill="1" applyAlignment="1" applyProtection="1">
      <alignment vertical="center" wrapText="1"/>
      <protection hidden="1"/>
    </xf>
    <xf numFmtId="0" fontId="24" fillId="6" borderId="0" xfId="0" applyFont="1" applyFill="1" applyAlignment="1" applyProtection="1">
      <alignment vertical="center"/>
      <protection hidden="1"/>
    </xf>
    <xf numFmtId="0" fontId="44" fillId="6" borderId="0" xfId="0" applyFont="1" applyFill="1" applyAlignment="1" applyProtection="1">
      <alignment vertical="center"/>
      <protection hidden="1"/>
    </xf>
    <xf numFmtId="0" fontId="50" fillId="20" borderId="23" xfId="5" applyFont="1" applyFill="1" applyBorder="1">
      <alignment horizontal="left" vertical="center" wrapText="1"/>
      <protection hidden="1"/>
    </xf>
    <xf numFmtId="0" fontId="50" fillId="20" borderId="17" xfId="5" applyFont="1" applyFill="1" applyBorder="1">
      <alignment horizontal="left" vertical="center" wrapText="1"/>
      <protection hidden="1"/>
    </xf>
    <xf numFmtId="164" fontId="39" fillId="14" borderId="46" xfId="6" applyNumberFormat="1" applyFont="1" applyFill="1" applyBorder="1" applyAlignment="1" applyProtection="1">
      <alignment horizontal="center" vertical="center"/>
      <protection hidden="1"/>
    </xf>
    <xf numFmtId="164" fontId="39" fillId="14" borderId="47" xfId="6" applyNumberFormat="1" applyFont="1" applyFill="1" applyBorder="1" applyAlignment="1" applyProtection="1">
      <alignment horizontal="center" vertical="center"/>
      <protection hidden="1"/>
    </xf>
    <xf numFmtId="164" fontId="39" fillId="14" borderId="48" xfId="6" applyNumberFormat="1" applyFont="1" applyFill="1" applyBorder="1" applyAlignment="1" applyProtection="1">
      <alignment horizontal="center" vertical="center"/>
      <protection hidden="1"/>
    </xf>
    <xf numFmtId="0" fontId="38" fillId="9" borderId="30" xfId="5" applyFont="1" applyFill="1" applyBorder="1" applyAlignment="1">
      <alignment horizontal="center" vertical="center" wrapText="1"/>
      <protection hidden="1"/>
    </xf>
    <xf numFmtId="164" fontId="39" fillId="14" borderId="49" xfId="6" applyNumberFormat="1" applyFont="1" applyFill="1" applyBorder="1" applyAlignment="1" applyProtection="1">
      <alignment horizontal="center" vertical="center"/>
      <protection hidden="1"/>
    </xf>
    <xf numFmtId="164" fontId="39" fillId="14" borderId="50" xfId="6" applyNumberFormat="1" applyFont="1" applyFill="1" applyBorder="1" applyAlignment="1" applyProtection="1">
      <alignment horizontal="center" vertical="center"/>
      <protection hidden="1"/>
    </xf>
    <xf numFmtId="164" fontId="39" fillId="14" borderId="51" xfId="6" applyNumberFormat="1" applyFont="1" applyFill="1" applyBorder="1" applyAlignment="1" applyProtection="1">
      <alignment horizontal="center" vertical="center"/>
      <protection hidden="1"/>
    </xf>
    <xf numFmtId="164" fontId="39" fillId="14" borderId="52" xfId="6" applyNumberFormat="1" applyFont="1" applyFill="1" applyBorder="1" applyAlignment="1" applyProtection="1">
      <alignment horizontal="center" vertical="center"/>
      <protection hidden="1"/>
    </xf>
    <xf numFmtId="164" fontId="39" fillId="14" borderId="53" xfId="6" applyNumberFormat="1" applyFont="1" applyFill="1" applyBorder="1" applyAlignment="1" applyProtection="1">
      <alignment horizontal="center" vertical="center"/>
      <protection hidden="1"/>
    </xf>
    <xf numFmtId="164" fontId="39" fillId="14" borderId="54" xfId="6" applyNumberFormat="1" applyFont="1" applyFill="1" applyBorder="1" applyAlignment="1" applyProtection="1">
      <alignment horizontal="center" vertical="center"/>
      <protection hidden="1"/>
    </xf>
    <xf numFmtId="0" fontId="24" fillId="9" borderId="45" xfId="5" applyFont="1" applyFill="1" applyBorder="1" applyAlignment="1">
      <alignment horizontal="center" vertical="center" wrapText="1"/>
      <protection hidden="1"/>
    </xf>
    <xf numFmtId="164" fontId="39" fillId="14" borderId="56" xfId="6" applyNumberFormat="1" applyFont="1" applyFill="1" applyBorder="1" applyAlignment="1" applyProtection="1">
      <alignment horizontal="center" vertical="center"/>
      <protection hidden="1"/>
    </xf>
    <xf numFmtId="164" fontId="39" fillId="14" borderId="57" xfId="6" applyNumberFormat="1" applyFont="1" applyFill="1" applyBorder="1" applyAlignment="1" applyProtection="1">
      <alignment horizontal="center" vertical="center"/>
      <protection hidden="1"/>
    </xf>
    <xf numFmtId="164" fontId="39" fillId="14" borderId="58" xfId="6" applyNumberFormat="1" applyFont="1" applyFill="1" applyBorder="1" applyAlignment="1" applyProtection="1">
      <alignment horizontal="center" vertical="center"/>
      <protection hidden="1"/>
    </xf>
    <xf numFmtId="0" fontId="50" fillId="19" borderId="59" xfId="5" applyFont="1" applyFill="1" applyBorder="1">
      <alignment horizontal="left" vertical="center" wrapText="1"/>
      <protection hidden="1"/>
    </xf>
    <xf numFmtId="0" fontId="50" fillId="19" borderId="60" xfId="5" applyFont="1" applyFill="1" applyBorder="1">
      <alignment horizontal="left" vertical="center" wrapText="1"/>
      <protection hidden="1"/>
    </xf>
    <xf numFmtId="0" fontId="50" fillId="19" borderId="61" xfId="5" applyFont="1" applyFill="1" applyBorder="1">
      <alignment horizontal="left" vertical="center" wrapText="1"/>
      <protection hidden="1"/>
    </xf>
    <xf numFmtId="0" fontId="24" fillId="9" borderId="59" xfId="5" applyFont="1" applyFill="1" applyBorder="1">
      <alignment horizontal="left" vertical="center" wrapText="1"/>
      <protection hidden="1"/>
    </xf>
    <xf numFmtId="0" fontId="24" fillId="9" borderId="61" xfId="5" applyFont="1" applyFill="1" applyBorder="1">
      <alignment horizontal="left" vertical="center" wrapText="1"/>
      <protection hidden="1"/>
    </xf>
    <xf numFmtId="0" fontId="0" fillId="6" borderId="0" xfId="0" applyFill="1" applyProtection="1">
      <protection hidden="1"/>
    </xf>
    <xf numFmtId="0" fontId="29" fillId="4" borderId="0" xfId="0" applyFont="1" applyFill="1" applyProtection="1">
      <protection hidden="1"/>
    </xf>
    <xf numFmtId="0" fontId="38" fillId="4" borderId="25" xfId="5" applyFont="1" applyBorder="1">
      <alignment horizontal="left" vertical="center" wrapText="1"/>
      <protection hidden="1"/>
    </xf>
    <xf numFmtId="0" fontId="55" fillId="22" borderId="0" xfId="0" applyFont="1" applyFill="1" applyAlignment="1" applyProtection="1">
      <alignment horizontal="center" vertical="center" wrapText="1"/>
      <protection hidden="1"/>
    </xf>
    <xf numFmtId="0" fontId="55" fillId="22" borderId="17" xfId="0" applyFont="1" applyFill="1" applyBorder="1" applyAlignment="1" applyProtection="1">
      <alignment horizontal="center" vertical="center" wrapText="1"/>
      <protection hidden="1"/>
    </xf>
    <xf numFmtId="0" fontId="55" fillId="19" borderId="17" xfId="5" applyFont="1" applyFill="1" applyBorder="1" applyAlignment="1">
      <alignment horizontal="center" vertical="center" wrapText="1"/>
      <protection hidden="1"/>
    </xf>
    <xf numFmtId="0" fontId="28" fillId="10" borderId="0" xfId="0" applyFont="1" applyFill="1" applyAlignment="1" applyProtection="1">
      <alignment horizontal="center" vertical="center"/>
      <protection hidden="1"/>
    </xf>
    <xf numFmtId="0" fontId="38" fillId="9" borderId="62" xfId="5" applyFont="1" applyFill="1" applyBorder="1" applyAlignment="1">
      <alignment horizontal="center" vertical="center" wrapText="1"/>
      <protection hidden="1"/>
    </xf>
    <xf numFmtId="14" fontId="28" fillId="6" borderId="0" xfId="2" applyNumberFormat="1" applyFont="1" applyFill="1" applyBorder="1" applyAlignment="1" applyProtection="1">
      <alignment vertical="center"/>
      <protection hidden="1"/>
    </xf>
    <xf numFmtId="0" fontId="28" fillId="6" borderId="0" xfId="4" applyFont="1" applyFill="1" applyBorder="1" applyAlignment="1">
      <alignment vertical="center"/>
      <protection hidden="1"/>
    </xf>
    <xf numFmtId="0" fontId="28" fillId="7" borderId="5" xfId="0" applyFont="1" applyFill="1" applyBorder="1" applyAlignment="1" applyProtection="1">
      <alignment vertical="center"/>
      <protection hidden="1"/>
    </xf>
    <xf numFmtId="0" fontId="12" fillId="8" borderId="0" xfId="0" applyFont="1" applyFill="1" applyAlignment="1" applyProtection="1">
      <alignment horizontal="center" wrapText="1"/>
      <protection hidden="1"/>
    </xf>
    <xf numFmtId="0" fontId="20" fillId="8" borderId="14" xfId="0" applyFont="1" applyFill="1" applyBorder="1" applyProtection="1">
      <protection hidden="1"/>
    </xf>
    <xf numFmtId="0" fontId="28" fillId="7" borderId="80" xfId="0" applyFont="1" applyFill="1" applyBorder="1" applyAlignment="1" applyProtection="1">
      <alignment vertical="center"/>
      <protection hidden="1"/>
    </xf>
    <xf numFmtId="0" fontId="61" fillId="6" borderId="0" xfId="0" applyFont="1" applyFill="1" applyAlignment="1" applyProtection="1">
      <alignment horizontal="left" vertical="center"/>
      <protection hidden="1"/>
    </xf>
    <xf numFmtId="0" fontId="41" fillId="14" borderId="86" xfId="4" applyFont="1" applyFill="1" applyBorder="1" applyAlignment="1">
      <alignment horizontal="center" vertical="center"/>
      <protection hidden="1"/>
    </xf>
    <xf numFmtId="0" fontId="41" fillId="14" borderId="87" xfId="4" applyFont="1" applyFill="1" applyBorder="1" applyAlignment="1">
      <alignment horizontal="center" vertical="center"/>
      <protection hidden="1"/>
    </xf>
    <xf numFmtId="0" fontId="41" fillId="14" borderId="88" xfId="4" applyFont="1" applyFill="1" applyBorder="1" applyAlignment="1">
      <alignment horizontal="center" vertical="center"/>
      <protection hidden="1"/>
    </xf>
    <xf numFmtId="0" fontId="41" fillId="14" borderId="89" xfId="4" applyFont="1" applyFill="1" applyBorder="1" applyAlignment="1">
      <alignment horizontal="center" vertical="center"/>
      <protection hidden="1"/>
    </xf>
    <xf numFmtId="0" fontId="41" fillId="14" borderId="92" xfId="4" applyFont="1" applyFill="1" applyBorder="1" applyAlignment="1">
      <alignment horizontal="center" vertical="center"/>
      <protection hidden="1"/>
    </xf>
    <xf numFmtId="0" fontId="41" fillId="14" borderId="93" xfId="4" applyFont="1" applyFill="1" applyBorder="1" applyAlignment="1">
      <alignment horizontal="center" vertical="center"/>
      <protection hidden="1"/>
    </xf>
    <xf numFmtId="0" fontId="41" fillId="14" borderId="94" xfId="4" applyFont="1" applyFill="1" applyBorder="1" applyAlignment="1">
      <alignment horizontal="center" vertical="center"/>
      <protection hidden="1"/>
    </xf>
    <xf numFmtId="0" fontId="41" fillId="14" borderId="97" xfId="4" applyFont="1" applyFill="1" applyBorder="1" applyAlignment="1">
      <alignment horizontal="center" vertical="center"/>
      <protection hidden="1"/>
    </xf>
    <xf numFmtId="0" fontId="41" fillId="14" borderId="98" xfId="4" applyFont="1" applyFill="1" applyBorder="1" applyAlignment="1">
      <alignment horizontal="center" vertical="center"/>
      <protection hidden="1"/>
    </xf>
    <xf numFmtId="0" fontId="41" fillId="14" borderId="99" xfId="4" applyFont="1" applyFill="1" applyBorder="1" applyAlignment="1">
      <alignment horizontal="center" vertical="center"/>
      <protection hidden="1"/>
    </xf>
    <xf numFmtId="0" fontId="41" fillId="14" borderId="100" xfId="4" applyFont="1" applyFill="1" applyBorder="1" applyAlignment="1">
      <alignment horizontal="center" vertical="center"/>
      <protection hidden="1"/>
    </xf>
    <xf numFmtId="0" fontId="41" fillId="14" borderId="101" xfId="4" applyFont="1" applyFill="1" applyBorder="1" applyAlignment="1">
      <alignment horizontal="center" vertical="center"/>
      <protection hidden="1"/>
    </xf>
    <xf numFmtId="0" fontId="41" fillId="14" borderId="97" xfId="4" applyFont="1" applyFill="1" applyBorder="1" applyAlignment="1">
      <alignment horizontal="center" vertical="center" wrapText="1"/>
      <protection hidden="1"/>
    </xf>
    <xf numFmtId="0" fontId="41" fillId="14" borderId="98" xfId="4" applyFont="1" applyFill="1" applyBorder="1" applyAlignment="1">
      <alignment horizontal="center" vertical="center" wrapText="1"/>
      <protection hidden="1"/>
    </xf>
    <xf numFmtId="0" fontId="41" fillId="14" borderId="99" xfId="4" applyFont="1" applyFill="1" applyBorder="1" applyAlignment="1">
      <alignment horizontal="center" vertical="center" wrapText="1"/>
      <protection hidden="1"/>
    </xf>
    <xf numFmtId="0" fontId="38" fillId="6" borderId="0" xfId="5" applyFont="1" applyFill="1" applyBorder="1">
      <alignment horizontal="left" vertical="center" wrapText="1"/>
      <protection hidden="1"/>
    </xf>
    <xf numFmtId="0" fontId="55" fillId="19" borderId="60" xfId="5" applyFont="1" applyFill="1" applyBorder="1" applyAlignment="1">
      <alignment horizontal="center" vertical="center" wrapText="1"/>
      <protection hidden="1"/>
    </xf>
    <xf numFmtId="0" fontId="55" fillId="19" borderId="103" xfId="5" applyFont="1" applyFill="1" applyBorder="1" applyAlignment="1">
      <alignment horizontal="center" vertical="center" wrapText="1"/>
      <protection hidden="1"/>
    </xf>
    <xf numFmtId="0" fontId="28" fillId="7" borderId="81" xfId="0" applyFont="1" applyFill="1" applyBorder="1" applyAlignment="1" applyProtection="1">
      <alignment vertical="center"/>
      <protection hidden="1"/>
    </xf>
    <xf numFmtId="0" fontId="28" fillId="7" borderId="82" xfId="0" applyFont="1" applyFill="1" applyBorder="1" applyAlignment="1" applyProtection="1">
      <alignment vertical="center"/>
      <protection hidden="1"/>
    </xf>
    <xf numFmtId="0" fontId="55" fillId="22" borderId="0" xfId="0" applyFont="1" applyFill="1" applyAlignment="1" applyProtection="1">
      <alignment horizontal="center" vertical="center"/>
      <protection hidden="1"/>
    </xf>
    <xf numFmtId="0" fontId="28" fillId="10" borderId="14" xfId="0" applyFont="1" applyFill="1" applyBorder="1" applyAlignment="1" applyProtection="1">
      <alignment horizontal="center" vertical="center"/>
      <protection hidden="1"/>
    </xf>
    <xf numFmtId="0" fontId="11" fillId="7" borderId="23" xfId="0" applyFont="1" applyFill="1" applyBorder="1" applyAlignment="1" applyProtection="1">
      <alignment horizontal="center" vertical="center"/>
      <protection hidden="1"/>
    </xf>
    <xf numFmtId="0" fontId="11" fillId="7" borderId="30" xfId="0" applyFont="1" applyFill="1" applyBorder="1" applyAlignment="1" applyProtection="1">
      <alignment horizontal="center" vertical="center"/>
      <protection hidden="1"/>
    </xf>
    <xf numFmtId="0" fontId="11" fillId="7" borderId="21" xfId="0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14" fontId="0" fillId="0" borderId="21" xfId="0" applyNumberFormat="1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14" fontId="0" fillId="0" borderId="19" xfId="0" applyNumberFormat="1" applyBorder="1" applyAlignment="1" applyProtection="1">
      <alignment horizontal="center" vertical="center"/>
      <protection hidden="1"/>
    </xf>
    <xf numFmtId="0" fontId="55" fillId="19" borderId="0" xfId="5" applyFont="1" applyFill="1" applyBorder="1" applyAlignment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14" fontId="0" fillId="0" borderId="22" xfId="0" applyNumberFormat="1" applyBorder="1" applyAlignment="1" applyProtection="1">
      <alignment horizontal="center" vertical="center"/>
      <protection hidden="1"/>
    </xf>
    <xf numFmtId="0" fontId="57" fillId="7" borderId="83" xfId="0" applyFont="1" applyFill="1" applyBorder="1" applyAlignment="1" applyProtection="1">
      <alignment horizontal="center" vertical="center" wrapText="1"/>
      <protection hidden="1"/>
    </xf>
    <xf numFmtId="0" fontId="57" fillId="7" borderId="102" xfId="0" applyFont="1" applyFill="1" applyBorder="1" applyAlignment="1" applyProtection="1">
      <alignment horizontal="center" vertical="center" wrapText="1"/>
      <protection hidden="1"/>
    </xf>
    <xf numFmtId="0" fontId="11" fillId="9" borderId="0" xfId="0" applyFont="1" applyFill="1" applyProtection="1">
      <protection locked="0" hidden="1"/>
    </xf>
    <xf numFmtId="0" fontId="13" fillId="7" borderId="0" xfId="0" applyFont="1" applyFill="1" applyAlignment="1" applyProtection="1">
      <alignment vertical="center"/>
      <protection locked="0" hidden="1"/>
    </xf>
    <xf numFmtId="0" fontId="0" fillId="8" borderId="0" xfId="0" applyFill="1" applyProtection="1">
      <protection hidden="1"/>
    </xf>
    <xf numFmtId="0" fontId="51" fillId="0" borderId="0" xfId="0" applyFont="1" applyAlignment="1" applyProtection="1">
      <alignment wrapText="1"/>
      <protection hidden="1"/>
    </xf>
    <xf numFmtId="0" fontId="54" fillId="0" borderId="0" xfId="0" applyFont="1" applyAlignment="1" applyProtection="1">
      <alignment wrapText="1"/>
      <protection hidden="1"/>
    </xf>
    <xf numFmtId="0" fontId="51" fillId="0" borderId="0" xfId="0" applyFont="1" applyProtection="1">
      <protection hidden="1"/>
    </xf>
    <xf numFmtId="0" fontId="54" fillId="0" borderId="0" xfId="0" applyFont="1" applyProtection="1">
      <protection hidden="1"/>
    </xf>
    <xf numFmtId="14" fontId="54" fillId="0" borderId="0" xfId="0" applyNumberFormat="1" applyFont="1" applyProtection="1">
      <protection hidden="1"/>
    </xf>
    <xf numFmtId="0" fontId="11" fillId="9" borderId="0" xfId="0" applyFont="1" applyFill="1" applyProtection="1">
      <protection hidden="1"/>
    </xf>
    <xf numFmtId="0" fontId="51" fillId="6" borderId="0" xfId="0" applyFont="1" applyFill="1" applyProtection="1">
      <protection hidden="1"/>
    </xf>
    <xf numFmtId="14" fontId="54" fillId="6" borderId="0" xfId="0" applyNumberFormat="1" applyFont="1" applyFill="1" applyProtection="1">
      <protection hidden="1"/>
    </xf>
    <xf numFmtId="0" fontId="51" fillId="6" borderId="0" xfId="0" applyFont="1" applyFill="1"/>
    <xf numFmtId="0" fontId="41" fillId="7" borderId="0" xfId="4" applyFont="1" applyFill="1" applyBorder="1" applyAlignment="1">
      <alignment horizontal="center" vertical="center"/>
      <protection hidden="1"/>
    </xf>
    <xf numFmtId="1" fontId="41" fillId="7" borderId="0" xfId="4" applyNumberFormat="1" applyFont="1" applyFill="1" applyBorder="1" applyAlignment="1">
      <alignment horizontal="center" vertical="center"/>
      <protection hidden="1"/>
    </xf>
    <xf numFmtId="0" fontId="41" fillId="7" borderId="0" xfId="4" applyFont="1" applyFill="1" applyBorder="1" applyAlignment="1">
      <alignment horizontal="center" vertical="center" wrapText="1"/>
      <protection hidden="1"/>
    </xf>
    <xf numFmtId="0" fontId="41" fillId="7" borderId="14" xfId="4" applyFont="1" applyFill="1" applyBorder="1" applyAlignment="1">
      <alignment horizontal="center" vertical="center" wrapText="1"/>
      <protection hidden="1"/>
    </xf>
    <xf numFmtId="0" fontId="28" fillId="10" borderId="59" xfId="0" applyFont="1" applyFill="1" applyBorder="1" applyAlignment="1" applyProtection="1">
      <alignment horizontal="center" vertical="center"/>
      <protection hidden="1"/>
    </xf>
    <xf numFmtId="0" fontId="28" fillId="10" borderId="104" xfId="0" applyFont="1" applyFill="1" applyBorder="1" applyAlignment="1" applyProtection="1">
      <alignment horizontal="center" vertical="center"/>
      <protection hidden="1"/>
    </xf>
    <xf numFmtId="0" fontId="41" fillId="14" borderId="44" xfId="4" applyFont="1" applyFill="1" applyBorder="1" applyAlignment="1">
      <alignment horizontal="center" vertical="center" wrapText="1"/>
      <protection hidden="1"/>
    </xf>
    <xf numFmtId="0" fontId="41" fillId="14" borderId="105" xfId="4" applyFont="1" applyFill="1" applyBorder="1" applyAlignment="1">
      <alignment horizontal="center" vertical="center" wrapText="1"/>
      <protection hidden="1"/>
    </xf>
    <xf numFmtId="164" fontId="24" fillId="6" borderId="0" xfId="6" applyNumberFormat="1" applyFont="1" applyFill="1" applyBorder="1" applyAlignment="1" applyProtection="1">
      <alignment horizontal="center" vertical="center"/>
      <protection hidden="1"/>
    </xf>
    <xf numFmtId="0" fontId="24" fillId="7" borderId="18" xfId="5" applyFont="1" applyFill="1" applyBorder="1" applyAlignment="1">
      <alignment horizontal="center" vertical="center" wrapText="1"/>
      <protection hidden="1"/>
    </xf>
    <xf numFmtId="0" fontId="55" fillId="22" borderId="30" xfId="0" applyFont="1" applyFill="1" applyBorder="1" applyAlignment="1" applyProtection="1">
      <alignment horizontal="center" vertical="center" wrapText="1"/>
      <protection hidden="1"/>
    </xf>
    <xf numFmtId="14" fontId="16" fillId="0" borderId="14" xfId="0" applyNumberFormat="1" applyFont="1" applyBorder="1" applyProtection="1">
      <protection hidden="1"/>
    </xf>
    <xf numFmtId="0" fontId="54" fillId="6" borderId="0" xfId="0" applyFont="1" applyFill="1" applyProtection="1">
      <protection hidden="1"/>
    </xf>
    <xf numFmtId="0" fontId="51" fillId="6" borderId="0" xfId="0" applyFont="1" applyFill="1" applyAlignment="1" applyProtection="1">
      <alignment wrapText="1"/>
      <protection hidden="1"/>
    </xf>
    <xf numFmtId="0" fontId="54" fillId="6" borderId="0" xfId="0" applyFont="1" applyFill="1" applyAlignment="1" applyProtection="1">
      <alignment wrapText="1"/>
      <protection hidden="1"/>
    </xf>
    <xf numFmtId="0" fontId="51" fillId="6" borderId="0" xfId="0" applyFont="1" applyFill="1" applyAlignment="1">
      <alignment wrapText="1"/>
    </xf>
    <xf numFmtId="0" fontId="54" fillId="6" borderId="0" xfId="0" applyFont="1" applyFill="1" applyAlignment="1">
      <alignment wrapText="1"/>
    </xf>
    <xf numFmtId="0" fontId="54" fillId="6" borderId="0" xfId="0" applyFont="1" applyFill="1"/>
    <xf numFmtId="14" fontId="54" fillId="6" borderId="0" xfId="0" applyNumberFormat="1" applyFont="1" applyFill="1"/>
    <xf numFmtId="14" fontId="0" fillId="14" borderId="0" xfId="0" applyNumberFormat="1" applyFill="1" applyProtection="1">
      <protection hidden="1"/>
    </xf>
    <xf numFmtId="14" fontId="0" fillId="14" borderId="30" xfId="0" applyNumberFormat="1" applyFill="1" applyBorder="1" applyProtection="1">
      <protection hidden="1"/>
    </xf>
    <xf numFmtId="0" fontId="0" fillId="15" borderId="21" xfId="0" applyFill="1" applyBorder="1" applyProtection="1">
      <protection hidden="1"/>
    </xf>
    <xf numFmtId="0" fontId="0" fillId="15" borderId="19" xfId="0" applyFill="1" applyBorder="1" applyProtection="1">
      <protection hidden="1"/>
    </xf>
    <xf numFmtId="14" fontId="0" fillId="14" borderId="14" xfId="0" applyNumberFormat="1" applyFill="1" applyBorder="1" applyProtection="1">
      <protection hidden="1"/>
    </xf>
    <xf numFmtId="0" fontId="0" fillId="15" borderId="22" xfId="0" applyFill="1" applyBorder="1" applyProtection="1">
      <protection hidden="1"/>
    </xf>
    <xf numFmtId="0" fontId="20" fillId="17" borderId="32" xfId="0" applyFont="1" applyFill="1" applyBorder="1" applyProtection="1">
      <protection hidden="1"/>
    </xf>
    <xf numFmtId="0" fontId="12" fillId="8" borderId="18" xfId="0" applyFont="1" applyFill="1" applyBorder="1" applyAlignment="1" applyProtection="1">
      <alignment horizontal="center"/>
      <protection hidden="1"/>
    </xf>
    <xf numFmtId="0" fontId="12" fillId="8" borderId="24" xfId="0" applyFont="1" applyFill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wrapText="1"/>
      <protection hidden="1"/>
    </xf>
    <xf numFmtId="0" fontId="12" fillId="7" borderId="24" xfId="0" applyFont="1" applyFill="1" applyBorder="1" applyAlignment="1" applyProtection="1">
      <alignment horizontal="center"/>
      <protection hidden="1"/>
    </xf>
    <xf numFmtId="0" fontId="12" fillId="7" borderId="18" xfId="0" applyFont="1" applyFill="1" applyBorder="1" applyAlignment="1" applyProtection="1">
      <alignment vertical="center"/>
      <protection hidden="1"/>
    </xf>
    <xf numFmtId="0" fontId="12" fillId="7" borderId="32" xfId="0" applyFont="1" applyFill="1" applyBorder="1" applyAlignment="1" applyProtection="1">
      <alignment vertical="center"/>
      <protection hidden="1"/>
    </xf>
    <xf numFmtId="0" fontId="12" fillId="7" borderId="32" xfId="0" applyFont="1" applyFill="1" applyBorder="1" applyAlignment="1" applyProtection="1">
      <alignment horizontal="left"/>
      <protection hidden="1"/>
    </xf>
    <xf numFmtId="0" fontId="12" fillId="7" borderId="32" xfId="0" applyFont="1" applyFill="1" applyBorder="1" applyProtection="1">
      <protection hidden="1"/>
    </xf>
    <xf numFmtId="0" fontId="12" fillId="7" borderId="24" xfId="0" applyFont="1" applyFill="1" applyBorder="1" applyProtection="1">
      <protection hidden="1"/>
    </xf>
    <xf numFmtId="0" fontId="19" fillId="7" borderId="21" xfId="0" applyFont="1" applyFill="1" applyBorder="1" applyProtection="1">
      <protection hidden="1"/>
    </xf>
    <xf numFmtId="0" fontId="19" fillId="7" borderId="19" xfId="0" applyFont="1" applyFill="1" applyBorder="1" applyProtection="1">
      <protection hidden="1"/>
    </xf>
    <xf numFmtId="0" fontId="19" fillId="7" borderId="22" xfId="0" applyFont="1" applyFill="1" applyBorder="1" applyProtection="1">
      <protection hidden="1"/>
    </xf>
    <xf numFmtId="14" fontId="29" fillId="16" borderId="36" xfId="0" applyNumberFormat="1" applyFont="1" applyFill="1" applyBorder="1" applyProtection="1">
      <protection locked="0"/>
    </xf>
    <xf numFmtId="0" fontId="46" fillId="9" borderId="0" xfId="0" applyFont="1" applyFill="1" applyAlignment="1" applyProtection="1">
      <alignment vertical="center" wrapText="1"/>
      <protection hidden="1"/>
    </xf>
    <xf numFmtId="0" fontId="64" fillId="21" borderId="0" xfId="0" applyFont="1" applyFill="1" applyProtection="1">
      <protection hidden="1"/>
    </xf>
    <xf numFmtId="14" fontId="0" fillId="0" borderId="0" xfId="0" applyNumberFormat="1" applyProtection="1">
      <protection hidden="1"/>
    </xf>
    <xf numFmtId="0" fontId="10" fillId="7" borderId="23" xfId="0" applyFont="1" applyFill="1" applyBorder="1" applyProtection="1">
      <protection hidden="1"/>
    </xf>
    <xf numFmtId="0" fontId="10" fillId="7" borderId="30" xfId="0" applyFont="1" applyFill="1" applyBorder="1" applyProtection="1">
      <protection hidden="1"/>
    </xf>
    <xf numFmtId="0" fontId="10" fillId="7" borderId="21" xfId="0" applyFont="1" applyFill="1" applyBorder="1" applyProtection="1">
      <protection hidden="1"/>
    </xf>
    <xf numFmtId="14" fontId="0" fillId="0" borderId="17" xfId="0" applyNumberFormat="1" applyBorder="1"/>
    <xf numFmtId="14" fontId="0" fillId="0" borderId="19" xfId="0" applyNumberFormat="1" applyBorder="1" applyProtection="1">
      <protection hidden="1"/>
    </xf>
    <xf numFmtId="14" fontId="0" fillId="0" borderId="25" xfId="0" applyNumberFormat="1" applyBorder="1"/>
    <xf numFmtId="0" fontId="0" fillId="0" borderId="14" xfId="0" applyBorder="1" applyProtection="1">
      <protection hidden="1"/>
    </xf>
    <xf numFmtId="14" fontId="0" fillId="0" borderId="22" xfId="0" applyNumberFormat="1" applyBorder="1" applyProtection="1">
      <protection hidden="1"/>
    </xf>
    <xf numFmtId="14" fontId="0" fillId="0" borderId="17" xfId="0" applyNumberFormat="1" applyBorder="1" applyProtection="1">
      <protection hidden="1"/>
    </xf>
    <xf numFmtId="14" fontId="0" fillId="0" borderId="25" xfId="0" applyNumberFormat="1" applyBorder="1" applyProtection="1">
      <protection hidden="1"/>
    </xf>
    <xf numFmtId="0" fontId="48" fillId="0" borderId="0" xfId="0" applyFont="1" applyProtection="1">
      <protection hidden="1"/>
    </xf>
    <xf numFmtId="0" fontId="0" fillId="0" borderId="32" xfId="0" applyBorder="1" applyAlignment="1" applyProtection="1">
      <alignment vertical="center"/>
      <protection hidden="1"/>
    </xf>
    <xf numFmtId="0" fontId="45" fillId="0" borderId="0" xfId="5" applyFont="1" applyFill="1" applyBorder="1">
      <alignment horizontal="left" vertical="center" wrapText="1"/>
      <protection hidden="1"/>
    </xf>
    <xf numFmtId="14" fontId="45" fillId="0" borderId="0" xfId="5" applyNumberFormat="1" applyFont="1" applyFill="1" applyBorder="1" applyAlignment="1">
      <alignment horizontal="center" vertical="center" wrapText="1"/>
      <protection hidden="1"/>
    </xf>
    <xf numFmtId="0" fontId="38" fillId="0" borderId="0" xfId="5" applyFont="1" applyFill="1" applyBorder="1">
      <alignment horizontal="left" vertical="center" wrapText="1"/>
      <protection hidden="1"/>
    </xf>
    <xf numFmtId="14" fontId="38" fillId="0" borderId="0" xfId="5" applyNumberFormat="1" applyFont="1" applyFill="1" applyBorder="1" applyAlignment="1">
      <alignment horizontal="center" vertical="center" wrapText="1"/>
      <protection hidden="1"/>
    </xf>
    <xf numFmtId="14" fontId="28" fillId="9" borderId="13" xfId="0" applyNumberFormat="1" applyFont="1" applyFill="1" applyBorder="1" applyAlignment="1" applyProtection="1">
      <alignment horizontal="center" vertical="center"/>
      <protection locked="0" hidden="1"/>
    </xf>
    <xf numFmtId="14" fontId="28" fillId="9" borderId="13" xfId="0" applyNumberFormat="1" applyFont="1" applyFill="1" applyBorder="1" applyAlignment="1" applyProtection="1">
      <alignment horizontal="center" vertical="center"/>
      <protection locked="0"/>
    </xf>
    <xf numFmtId="14" fontId="0" fillId="0" borderId="23" xfId="0" applyNumberFormat="1" applyBorder="1" applyProtection="1">
      <protection hidden="1"/>
    </xf>
    <xf numFmtId="14" fontId="0" fillId="0" borderId="21" xfId="0" applyNumberFormat="1" applyBorder="1" applyProtection="1">
      <protection hidden="1"/>
    </xf>
    <xf numFmtId="14" fontId="28" fillId="10" borderId="14" xfId="0" applyNumberFormat="1" applyFont="1" applyFill="1" applyBorder="1" applyAlignment="1" applyProtection="1">
      <alignment horizontal="center" vertical="center"/>
      <protection hidden="1"/>
    </xf>
    <xf numFmtId="1" fontId="41" fillId="14" borderId="99" xfId="4" applyNumberFormat="1" applyFont="1" applyFill="1" applyBorder="1" applyAlignment="1">
      <alignment horizontal="center" vertical="center" wrapText="1"/>
      <protection hidden="1"/>
    </xf>
    <xf numFmtId="1" fontId="41" fillId="14" borderId="97" xfId="4" applyNumberFormat="1" applyFont="1" applyFill="1" applyBorder="1" applyAlignment="1">
      <alignment horizontal="center" vertical="center" wrapText="1"/>
      <protection hidden="1"/>
    </xf>
    <xf numFmtId="1" fontId="41" fillId="14" borderId="98" xfId="4" applyNumberFormat="1" applyFont="1" applyFill="1" applyBorder="1" applyAlignment="1">
      <alignment horizontal="center" vertical="center" wrapText="1"/>
      <protection hidden="1"/>
    </xf>
    <xf numFmtId="1" fontId="41" fillId="14" borderId="100" xfId="4" applyNumberFormat="1" applyFont="1" applyFill="1" applyBorder="1" applyAlignment="1">
      <alignment horizontal="center" vertical="center" wrapText="1"/>
      <protection hidden="1"/>
    </xf>
    <xf numFmtId="0" fontId="28" fillId="11" borderId="10" xfId="0" applyFont="1" applyFill="1" applyBorder="1" applyAlignment="1" applyProtection="1">
      <alignment horizontal="center" vertical="center" wrapText="1"/>
      <protection locked="0"/>
    </xf>
    <xf numFmtId="0" fontId="28" fillId="11" borderId="11" xfId="0" applyFont="1" applyFill="1" applyBorder="1" applyAlignment="1" applyProtection="1">
      <alignment horizontal="center" vertical="center" wrapText="1"/>
      <protection locked="0"/>
    </xf>
    <xf numFmtId="0" fontId="47" fillId="9" borderId="0" xfId="0" applyFont="1" applyFill="1" applyAlignment="1" applyProtection="1">
      <alignment horizontal="left" vertical="center" wrapText="1"/>
      <protection hidden="1"/>
    </xf>
    <xf numFmtId="0" fontId="42" fillId="8" borderId="0" xfId="0" applyFont="1" applyFill="1" applyAlignment="1" applyProtection="1">
      <alignment horizontal="left" vertical="center" wrapText="1"/>
      <protection hidden="1"/>
    </xf>
    <xf numFmtId="14" fontId="28" fillId="9" borderId="3" xfId="0" applyNumberFormat="1" applyFont="1" applyFill="1" applyBorder="1" applyAlignment="1" applyProtection="1">
      <alignment horizontal="center" vertical="center"/>
      <protection hidden="1"/>
    </xf>
    <xf numFmtId="14" fontId="28" fillId="9" borderId="33" xfId="0" applyNumberFormat="1" applyFont="1" applyFill="1" applyBorder="1" applyAlignment="1" applyProtection="1">
      <alignment horizontal="center" vertical="center"/>
      <protection hidden="1"/>
    </xf>
    <xf numFmtId="14" fontId="28" fillId="9" borderId="6" xfId="0" applyNumberFormat="1" applyFont="1" applyFill="1" applyBorder="1" applyAlignment="1" applyProtection="1">
      <alignment horizontal="center" vertical="center"/>
      <protection locked="0"/>
    </xf>
    <xf numFmtId="14" fontId="28" fillId="9" borderId="7" xfId="0" applyNumberFormat="1" applyFont="1" applyFill="1" applyBorder="1" applyAlignment="1" applyProtection="1">
      <alignment horizontal="center" vertical="center"/>
      <protection locked="0"/>
    </xf>
    <xf numFmtId="0" fontId="28" fillId="11" borderId="10" xfId="0" applyFont="1" applyFill="1" applyBorder="1" applyAlignment="1" applyProtection="1">
      <alignment horizontal="center" vertical="center" wrapText="1"/>
      <protection hidden="1"/>
    </xf>
    <xf numFmtId="0" fontId="28" fillId="11" borderId="11" xfId="0" applyFont="1" applyFill="1" applyBorder="1" applyAlignment="1" applyProtection="1">
      <alignment horizontal="center" vertical="center" wrapText="1"/>
      <protection hidden="1"/>
    </xf>
    <xf numFmtId="164" fontId="39" fillId="14" borderId="43" xfId="6" applyNumberFormat="1" applyFont="1" applyFill="1" applyBorder="1" applyAlignment="1" applyProtection="1">
      <alignment horizontal="center" vertical="center"/>
      <protection hidden="1"/>
    </xf>
    <xf numFmtId="164" fontId="39" fillId="14" borderId="107" xfId="6" applyNumberFormat="1" applyFont="1" applyFill="1" applyBorder="1" applyAlignment="1" applyProtection="1">
      <alignment horizontal="center" vertical="center"/>
      <protection hidden="1"/>
    </xf>
    <xf numFmtId="164" fontId="39" fillId="14" borderId="44" xfId="6" applyNumberFormat="1" applyFont="1" applyFill="1" applyBorder="1" applyAlignment="1" applyProtection="1">
      <alignment horizontal="center" vertical="center"/>
      <protection hidden="1"/>
    </xf>
    <xf numFmtId="164" fontId="39" fillId="14" borderId="105" xfId="6" applyNumberFormat="1" applyFont="1" applyFill="1" applyBorder="1" applyAlignment="1" applyProtection="1">
      <alignment horizontal="center" vertical="center"/>
      <protection hidden="1"/>
    </xf>
    <xf numFmtId="164" fontId="39" fillId="14" borderId="42" xfId="6" applyNumberFormat="1" applyFont="1" applyFill="1" applyBorder="1" applyAlignment="1" applyProtection="1">
      <alignment horizontal="center" vertical="center"/>
      <protection hidden="1"/>
    </xf>
    <xf numFmtId="164" fontId="39" fillId="14" borderId="106" xfId="6" applyNumberFormat="1" applyFont="1" applyFill="1" applyBorder="1" applyAlignment="1" applyProtection="1">
      <alignment horizontal="center" vertical="center"/>
      <protection hidden="1"/>
    </xf>
    <xf numFmtId="0" fontId="27" fillId="9" borderId="0" xfId="0" applyFont="1" applyFill="1" applyAlignment="1" applyProtection="1">
      <alignment horizontal="left" vertical="center" wrapText="1"/>
      <protection hidden="1"/>
    </xf>
    <xf numFmtId="0" fontId="24" fillId="8" borderId="59" xfId="5" applyFont="1" applyFill="1" applyBorder="1" applyAlignment="1">
      <alignment horizontal="center" vertical="center" wrapText="1"/>
      <protection hidden="1"/>
    </xf>
    <xf numFmtId="0" fontId="24" fillId="8" borderId="62" xfId="5" applyFont="1" applyFill="1" applyBorder="1" applyAlignment="1">
      <alignment horizontal="center" vertical="center" wrapText="1"/>
      <protection hidden="1"/>
    </xf>
    <xf numFmtId="14" fontId="52" fillId="9" borderId="63" xfId="2" applyNumberFormat="1" applyFont="1" applyFill="1" applyBorder="1" applyAlignment="1" applyProtection="1">
      <alignment horizontal="center" vertical="center"/>
      <protection hidden="1"/>
    </xf>
    <xf numFmtId="14" fontId="52" fillId="9" borderId="64" xfId="2" applyNumberFormat="1" applyFont="1" applyFill="1" applyBorder="1" applyAlignment="1" applyProtection="1">
      <alignment horizontal="center" vertical="center"/>
      <protection hidden="1"/>
    </xf>
    <xf numFmtId="14" fontId="52" fillId="9" borderId="65" xfId="2" applyNumberFormat="1" applyFont="1" applyFill="1" applyBorder="1" applyAlignment="1" applyProtection="1">
      <alignment horizontal="center" vertical="center"/>
      <protection hidden="1"/>
    </xf>
    <xf numFmtId="14" fontId="28" fillId="9" borderId="66" xfId="2" applyNumberFormat="1" applyFont="1" applyFill="1" applyBorder="1" applyAlignment="1" applyProtection="1">
      <alignment horizontal="center" vertical="center"/>
      <protection hidden="1"/>
    </xf>
    <xf numFmtId="14" fontId="28" fillId="9" borderId="41" xfId="2" applyNumberFormat="1" applyFont="1" applyFill="1" applyBorder="1" applyAlignment="1" applyProtection="1">
      <alignment horizontal="center" vertical="center"/>
      <protection hidden="1"/>
    </xf>
    <xf numFmtId="14" fontId="28" fillId="9" borderId="67" xfId="2" applyNumberFormat="1" applyFont="1" applyFill="1" applyBorder="1" applyAlignment="1" applyProtection="1">
      <alignment horizontal="center" vertical="center"/>
      <protection hidden="1"/>
    </xf>
    <xf numFmtId="164" fontId="39" fillId="14" borderId="55" xfId="6" applyNumberFormat="1" applyFont="1" applyFill="1" applyBorder="1" applyAlignment="1" applyProtection="1">
      <alignment horizontal="center" vertical="center"/>
      <protection hidden="1"/>
    </xf>
    <xf numFmtId="164" fontId="39" fillId="14" borderId="108" xfId="6" applyNumberFormat="1" applyFont="1" applyFill="1" applyBorder="1" applyAlignment="1" applyProtection="1">
      <alignment horizontal="center" vertical="center"/>
      <protection hidden="1"/>
    </xf>
    <xf numFmtId="0" fontId="28" fillId="9" borderId="68" xfId="4" applyFont="1" applyFill="1" applyBorder="1" applyAlignment="1">
      <alignment horizontal="center" vertical="center"/>
      <protection hidden="1"/>
    </xf>
    <xf numFmtId="0" fontId="28" fillId="9" borderId="69" xfId="4" applyFont="1" applyFill="1" applyBorder="1" applyAlignment="1">
      <alignment horizontal="center" vertical="center"/>
      <protection hidden="1"/>
    </xf>
    <xf numFmtId="0" fontId="28" fillId="9" borderId="70" xfId="4" applyFont="1" applyFill="1" applyBorder="1" applyAlignment="1">
      <alignment horizontal="center" vertical="center"/>
      <protection hidden="1"/>
    </xf>
    <xf numFmtId="0" fontId="24" fillId="6" borderId="0" xfId="5" applyFont="1" applyFill="1" applyBorder="1" applyAlignment="1">
      <alignment horizontal="center" vertical="center" wrapText="1"/>
      <protection hidden="1"/>
    </xf>
    <xf numFmtId="0" fontId="46" fillId="9" borderId="0" xfId="0" applyFont="1" applyFill="1" applyAlignment="1" applyProtection="1">
      <alignment horizontal="left" vertical="center" wrapText="1"/>
      <protection hidden="1"/>
    </xf>
    <xf numFmtId="14" fontId="52" fillId="9" borderId="72" xfId="2" applyNumberFormat="1" applyFont="1" applyFill="1" applyBorder="1" applyAlignment="1" applyProtection="1">
      <alignment horizontal="center" vertical="center"/>
      <protection hidden="1"/>
    </xf>
    <xf numFmtId="14" fontId="52" fillId="9" borderId="73" xfId="2" applyNumberFormat="1" applyFont="1" applyFill="1" applyBorder="1" applyAlignment="1" applyProtection="1">
      <alignment horizontal="center" vertical="center"/>
      <protection hidden="1"/>
    </xf>
    <xf numFmtId="14" fontId="52" fillId="9" borderId="74" xfId="2" applyNumberFormat="1" applyFont="1" applyFill="1" applyBorder="1" applyAlignment="1" applyProtection="1">
      <alignment horizontal="center" vertical="center"/>
      <protection hidden="1"/>
    </xf>
    <xf numFmtId="14" fontId="52" fillId="9" borderId="75" xfId="2" applyNumberFormat="1" applyFont="1" applyFill="1" applyBorder="1" applyAlignment="1" applyProtection="1">
      <alignment horizontal="center" vertical="center"/>
      <protection hidden="1"/>
    </xf>
    <xf numFmtId="14" fontId="52" fillId="9" borderId="71" xfId="2" applyNumberFormat="1" applyFont="1" applyFill="1" applyBorder="1" applyAlignment="1" applyProtection="1">
      <alignment horizontal="center" vertical="center"/>
      <protection hidden="1"/>
    </xf>
    <xf numFmtId="14" fontId="52" fillId="9" borderId="76" xfId="2" applyNumberFormat="1" applyFont="1" applyFill="1" applyBorder="1" applyAlignment="1" applyProtection="1">
      <alignment horizontal="center" vertical="center"/>
      <protection hidden="1"/>
    </xf>
    <xf numFmtId="0" fontId="52" fillId="9" borderId="77" xfId="4" applyFont="1" applyFill="1" applyBorder="1" applyAlignment="1">
      <alignment horizontal="center" vertical="center"/>
      <protection hidden="1"/>
    </xf>
    <xf numFmtId="0" fontId="52" fillId="9" borderId="78" xfId="4" applyFont="1" applyFill="1" applyBorder="1" applyAlignment="1">
      <alignment horizontal="center" vertical="center"/>
      <protection hidden="1"/>
    </xf>
    <xf numFmtId="0" fontId="52" fillId="9" borderId="79" xfId="4" applyFont="1" applyFill="1" applyBorder="1" applyAlignment="1">
      <alignment horizontal="center" vertical="center"/>
      <protection hidden="1"/>
    </xf>
    <xf numFmtId="0" fontId="58" fillId="9" borderId="95" xfId="5" applyFont="1" applyFill="1" applyBorder="1">
      <alignment horizontal="left" vertical="center" wrapText="1"/>
      <protection hidden="1"/>
    </xf>
    <xf numFmtId="0" fontId="58" fillId="9" borderId="96" xfId="5" applyFont="1" applyFill="1" applyBorder="1">
      <alignment horizontal="left" vertical="center" wrapText="1"/>
      <protection hidden="1"/>
    </xf>
    <xf numFmtId="0" fontId="56" fillId="7" borderId="18" xfId="5" applyFont="1" applyFill="1" applyBorder="1" applyAlignment="1">
      <alignment horizontal="center" vertical="center" wrapText="1"/>
      <protection hidden="1"/>
    </xf>
    <xf numFmtId="0" fontId="56" fillId="7" borderId="24" xfId="5" applyFont="1" applyFill="1" applyBorder="1" applyAlignment="1">
      <alignment horizontal="center" vertical="center" wrapText="1"/>
      <protection hidden="1"/>
    </xf>
    <xf numFmtId="0" fontId="57" fillId="7" borderId="0" xfId="0" applyFont="1" applyFill="1" applyAlignment="1" applyProtection="1">
      <alignment horizontal="center" vertical="center" wrapText="1"/>
      <protection hidden="1"/>
    </xf>
    <xf numFmtId="0" fontId="57" fillId="7" borderId="19" xfId="0" applyFont="1" applyFill="1" applyBorder="1" applyAlignment="1" applyProtection="1">
      <alignment horizontal="center" vertical="center" wrapText="1"/>
      <protection hidden="1"/>
    </xf>
    <xf numFmtId="0" fontId="58" fillId="9" borderId="84" xfId="5" applyFont="1" applyFill="1" applyBorder="1">
      <alignment horizontal="left" vertical="center" wrapText="1"/>
      <protection hidden="1"/>
    </xf>
    <xf numFmtId="0" fontId="58" fillId="9" borderId="85" xfId="5" applyFont="1" applyFill="1" applyBorder="1">
      <alignment horizontal="left" vertical="center" wrapText="1"/>
      <protection hidden="1"/>
    </xf>
    <xf numFmtId="0" fontId="58" fillId="9" borderId="90" xfId="5" applyFont="1" applyFill="1" applyBorder="1">
      <alignment horizontal="left" vertical="center" wrapText="1"/>
      <protection hidden="1"/>
    </xf>
    <xf numFmtId="0" fontId="58" fillId="9" borderId="91" xfId="5" applyFont="1" applyFill="1" applyBorder="1">
      <alignment horizontal="left" vertical="center" wrapText="1"/>
      <protection hidden="1"/>
    </xf>
    <xf numFmtId="0" fontId="52" fillId="21" borderId="25" xfId="0" applyFont="1" applyFill="1" applyBorder="1" applyAlignment="1" applyProtection="1">
      <alignment horizontal="left" vertical="center"/>
      <protection hidden="1"/>
    </xf>
    <xf numFmtId="0" fontId="52" fillId="21" borderId="22" xfId="0" applyFont="1" applyFill="1" applyBorder="1" applyAlignment="1" applyProtection="1">
      <alignment horizontal="left" vertical="center"/>
      <protection hidden="1"/>
    </xf>
    <xf numFmtId="0" fontId="52" fillId="7" borderId="18" xfId="0" applyFont="1" applyFill="1" applyBorder="1" applyAlignment="1" applyProtection="1">
      <alignment horizontal="center" vertical="center" wrapText="1"/>
      <protection hidden="1"/>
    </xf>
    <xf numFmtId="0" fontId="52" fillId="7" borderId="24" xfId="0" applyFont="1" applyFill="1" applyBorder="1" applyAlignment="1" applyProtection="1">
      <alignment horizontal="center" vertical="center" wrapText="1"/>
      <protection hidden="1"/>
    </xf>
    <xf numFmtId="0" fontId="56" fillId="7" borderId="32" xfId="5" applyFont="1" applyFill="1" applyBorder="1" applyAlignment="1">
      <alignment horizontal="center" vertical="center" wrapText="1"/>
      <protection hidden="1"/>
    </xf>
    <xf numFmtId="0" fontId="56" fillId="7" borderId="30" xfId="5" applyFont="1" applyFill="1" applyBorder="1" applyAlignment="1">
      <alignment horizontal="center" vertical="center" wrapText="1"/>
      <protection hidden="1"/>
    </xf>
    <xf numFmtId="0" fontId="0" fillId="5" borderId="23" xfId="0" applyFill="1" applyBorder="1" applyAlignment="1" applyProtection="1">
      <alignment horizontal="center" vertical="center"/>
      <protection hidden="1"/>
    </xf>
    <xf numFmtId="0" fontId="0" fillId="5" borderId="25" xfId="0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</cellXfs>
  <cellStyles count="7">
    <cellStyle name="Explanatory Text" xfId="3" builtinId="53"/>
    <cellStyle name="Good" xfId="1" builtinId="26"/>
    <cellStyle name="Input" xfId="2" builtinId="20"/>
    <cellStyle name="Normal" xfId="0" builtinId="0"/>
    <cellStyle name="NSWTAG 1" xfId="4" xr:uid="{65B0FEFD-ABD6-4478-9E17-C0F862C6D95E}"/>
    <cellStyle name="NSWTAG 2" xfId="5" xr:uid="{D75F17D8-F657-49CF-9C05-553B9EFE2330}"/>
    <cellStyle name="Percent" xfId="6" builtinId="5"/>
  </cellStyles>
  <dxfs count="112"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b val="0"/>
        <i/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b val="0"/>
        <i/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b val="0"/>
        <i/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b val="0"/>
        <i/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b val="0"/>
        <i/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b val="0"/>
        <i/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b val="0"/>
        <i/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b val="0"/>
        <i/>
        <color theme="1" tint="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414141"/>
      <color rgb="FF19719F"/>
      <color rgb="FF145B7E"/>
      <color rgb="FF7AC5EA"/>
      <color rgb="FFD66B4B"/>
      <color rgb="FFF3D6CD"/>
      <color rgb="FFDEF0FA"/>
      <color rgb="FF0E3E56"/>
      <color rgb="FFA7D8F1"/>
      <color rgb="FF71C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19777567071131E-2"/>
          <c:y val="0.20875415340964676"/>
          <c:w val="0.96434813013120302"/>
          <c:h val="0.620316386882900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'Indicator Summary'!$B$17</c:f>
              <c:strCache>
                <c:ptCount val="1"/>
                <c:pt idx="0">
                  <c:v> Quarter 1</c:v>
                </c:pt>
              </c:strCache>
            </c:strRef>
          </c:tx>
          <c:spPr>
            <a:solidFill>
              <a:srgbClr val="D66B4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'Indicator Summary'!$C$15:$H$15</c15:sqref>
                  </c15:fullRef>
                </c:ext>
              </c:extLst>
              <c:f>('Indicator Summary'!$C$15,'Indicator Summary'!$E$15:$H$15)</c:f>
              <c:strCache>
                <c:ptCount val="5"/>
                <c:pt idx="0">
                  <c:v>Primary Indicator</c:v>
                </c:pt>
                <c:pt idx="1">
                  <c:v>Secondary Indicator 1</c:v>
                </c:pt>
                <c:pt idx="2">
                  <c:v>Secondary Indicator 2</c:v>
                </c:pt>
                <c:pt idx="3">
                  <c:v>Secondary Indicator 3:</c:v>
                </c:pt>
                <c:pt idx="4">
                  <c:v>Secondary Indicator 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'Indicator Summary'!$C$17:$G$17</c15:sqref>
                  </c15:fullRef>
                </c:ext>
              </c:extLst>
              <c:f>('Indicator Summary'!$C$17,'Indicator Summary'!$E$17:$G$17)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44-401C-9725-CEB29679EB60}"/>
            </c:ext>
          </c:extLst>
        </c:ser>
        <c:ser>
          <c:idx val="2"/>
          <c:order val="1"/>
          <c:tx>
            <c:strRef>
              <c:f>'Indicator Summary'!$B$18</c:f>
              <c:strCache>
                <c:ptCount val="1"/>
                <c:pt idx="0">
                  <c:v> Quarter 2</c:v>
                </c:pt>
              </c:strCache>
            </c:strRef>
          </c:tx>
          <c:spPr>
            <a:solidFill>
              <a:srgbClr val="F3D6CD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'Indicator Summary'!$C$15:$H$15</c15:sqref>
                  </c15:fullRef>
                </c:ext>
              </c:extLst>
              <c:f>('Indicator Summary'!$C$15,'Indicator Summary'!$E$15:$H$15)</c:f>
              <c:strCache>
                <c:ptCount val="5"/>
                <c:pt idx="0">
                  <c:v>Primary Indicator</c:v>
                </c:pt>
                <c:pt idx="1">
                  <c:v>Secondary Indicator 1</c:v>
                </c:pt>
                <c:pt idx="2">
                  <c:v>Secondary Indicator 2</c:v>
                </c:pt>
                <c:pt idx="3">
                  <c:v>Secondary Indicator 3:</c:v>
                </c:pt>
                <c:pt idx="4">
                  <c:v>Secondary Indicator 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'Indicator Summary'!$C$18:$G$18</c15:sqref>
                  </c15:fullRef>
                </c:ext>
              </c:extLst>
              <c:f>('Indicator Summary'!$C$18,'Indicator Summary'!$E$18:$G$18)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44-401C-9725-CEB29679EB60}"/>
            </c:ext>
          </c:extLst>
        </c:ser>
        <c:ser>
          <c:idx val="3"/>
          <c:order val="2"/>
          <c:tx>
            <c:strRef>
              <c:f>'Indicator Summary'!$B$19</c:f>
              <c:strCache>
                <c:ptCount val="1"/>
                <c:pt idx="0">
                  <c:v> Quarter 3</c:v>
                </c:pt>
              </c:strCache>
            </c:strRef>
          </c:tx>
          <c:spPr>
            <a:solidFill>
              <a:srgbClr val="DEF0F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'Indicator Summary'!$C$15:$H$15</c15:sqref>
                  </c15:fullRef>
                </c:ext>
              </c:extLst>
              <c:f>('Indicator Summary'!$C$15,'Indicator Summary'!$E$15:$H$15)</c:f>
              <c:strCache>
                <c:ptCount val="5"/>
                <c:pt idx="0">
                  <c:v>Primary Indicator</c:v>
                </c:pt>
                <c:pt idx="1">
                  <c:v>Secondary Indicator 1</c:v>
                </c:pt>
                <c:pt idx="2">
                  <c:v>Secondary Indicator 2</c:v>
                </c:pt>
                <c:pt idx="3">
                  <c:v>Secondary Indicator 3:</c:v>
                </c:pt>
                <c:pt idx="4">
                  <c:v>Secondary Indicator 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'Indicator Summary'!$C$19:$G$19</c15:sqref>
                  </c15:fullRef>
                </c:ext>
              </c:extLst>
              <c:f>('Indicator Summary'!$C$19,'Indicator Summary'!$E$19:$G$19)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44-401C-9725-CEB29679EB60}"/>
            </c:ext>
          </c:extLst>
        </c:ser>
        <c:ser>
          <c:idx val="5"/>
          <c:order val="3"/>
          <c:tx>
            <c:strRef>
              <c:f>'Indicator Summary'!$B$20</c:f>
              <c:strCache>
                <c:ptCount val="1"/>
                <c:pt idx="0">
                  <c:v> Quarter 4</c:v>
                </c:pt>
              </c:strCache>
            </c:strRef>
          </c:tx>
          <c:spPr>
            <a:solidFill>
              <a:srgbClr val="A7D8F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'Indicator Summary'!$C$15:$H$15</c15:sqref>
                  </c15:fullRef>
                </c:ext>
              </c:extLst>
              <c:f>('Indicator Summary'!$C$15,'Indicator Summary'!$E$15:$H$15)</c:f>
              <c:strCache>
                <c:ptCount val="5"/>
                <c:pt idx="0">
                  <c:v>Primary Indicator</c:v>
                </c:pt>
                <c:pt idx="1">
                  <c:v>Secondary Indicator 1</c:v>
                </c:pt>
                <c:pt idx="2">
                  <c:v>Secondary Indicator 2</c:v>
                </c:pt>
                <c:pt idx="3">
                  <c:v>Secondary Indicator 3:</c:v>
                </c:pt>
                <c:pt idx="4">
                  <c:v>Secondary Indicator 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'Indicator Summary'!$C$20:$G$20</c15:sqref>
                  </c15:fullRef>
                </c:ext>
              </c:extLst>
              <c:f>('Indicator Summary'!$C$20,'Indicator Summary'!$E$20:$G$20)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744-401C-9725-CEB29679EB60}"/>
            </c:ext>
          </c:extLst>
        </c:ser>
        <c:ser>
          <c:idx val="4"/>
          <c:order val="4"/>
          <c:tx>
            <c:strRef>
              <c:f>'Indicator Summary'!$B$21</c:f>
              <c:strCache>
                <c:ptCount val="1"/>
                <c:pt idx="0">
                  <c:v> Quarter 5</c:v>
                </c:pt>
              </c:strCache>
            </c:strRef>
          </c:tx>
          <c:spPr>
            <a:solidFill>
              <a:srgbClr val="7AC5EA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'Indicator Summary'!$C$15:$H$15</c15:sqref>
                  </c15:fullRef>
                </c:ext>
              </c:extLst>
              <c:f>('Indicator Summary'!$C$15,'Indicator Summary'!$E$15:$H$15)</c:f>
              <c:strCache>
                <c:ptCount val="5"/>
                <c:pt idx="0">
                  <c:v>Primary Indicator</c:v>
                </c:pt>
                <c:pt idx="1">
                  <c:v>Secondary Indicator 1</c:v>
                </c:pt>
                <c:pt idx="2">
                  <c:v>Secondary Indicator 2</c:v>
                </c:pt>
                <c:pt idx="3">
                  <c:v>Secondary Indicator 3:</c:v>
                </c:pt>
                <c:pt idx="4">
                  <c:v>Secondary Indicator 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'Indicator Summary'!$C$21:$G$21</c15:sqref>
                  </c15:fullRef>
                </c:ext>
              </c:extLst>
              <c:f>('Indicator Summary'!$C$21,'Indicator Summary'!$E$21:$G$21)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44-401C-9725-CEB29679EB60}"/>
            </c:ext>
          </c:extLst>
        </c:ser>
        <c:ser>
          <c:idx val="6"/>
          <c:order val="5"/>
          <c:tx>
            <c:strRef>
              <c:f>'Indicator Summary'!$B$22</c:f>
              <c:strCache>
                <c:ptCount val="1"/>
                <c:pt idx="0">
                  <c:v> Quarter 6</c:v>
                </c:pt>
              </c:strCache>
            </c:strRef>
          </c:tx>
          <c:spPr>
            <a:solidFill>
              <a:srgbClr val="19719F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'Indicator Summary'!$C$15:$H$15</c15:sqref>
                  </c15:fullRef>
                </c:ext>
              </c:extLst>
              <c:f>('Indicator Summary'!$C$15,'Indicator Summary'!$E$15:$H$15)</c:f>
              <c:strCache>
                <c:ptCount val="5"/>
                <c:pt idx="0">
                  <c:v>Primary Indicator</c:v>
                </c:pt>
                <c:pt idx="1">
                  <c:v>Secondary Indicator 1</c:v>
                </c:pt>
                <c:pt idx="2">
                  <c:v>Secondary Indicator 2</c:v>
                </c:pt>
                <c:pt idx="3">
                  <c:v>Secondary Indicator 3:</c:v>
                </c:pt>
                <c:pt idx="4">
                  <c:v>Secondary Indicator 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'Indicator Summary'!$C$22:$G$22</c15:sqref>
                  </c15:fullRef>
                </c:ext>
              </c:extLst>
              <c:f>('Indicator Summary'!$C$22,'Indicator Summary'!$E$22:$G$22)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44-401C-9725-CEB29679EB60}"/>
            </c:ext>
          </c:extLst>
        </c:ser>
        <c:ser>
          <c:idx val="7"/>
          <c:order val="6"/>
          <c:tx>
            <c:strRef>
              <c:f>'Indicator Summary'!$B$23</c:f>
              <c:strCache>
                <c:ptCount val="1"/>
                <c:pt idx="0">
                  <c:v> Quarter 7</c:v>
                </c:pt>
              </c:strCache>
            </c:strRef>
          </c:tx>
          <c:spPr>
            <a:solidFill>
              <a:srgbClr val="0E3E5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'Indicator Summary'!$C$15:$H$15</c15:sqref>
                  </c15:fullRef>
                </c:ext>
              </c:extLst>
              <c:f>('Indicator Summary'!$C$15,'Indicator Summary'!$E$15:$H$15)</c:f>
              <c:strCache>
                <c:ptCount val="5"/>
                <c:pt idx="0">
                  <c:v>Primary Indicator</c:v>
                </c:pt>
                <c:pt idx="1">
                  <c:v>Secondary Indicator 1</c:v>
                </c:pt>
                <c:pt idx="2">
                  <c:v>Secondary Indicator 2</c:v>
                </c:pt>
                <c:pt idx="3">
                  <c:v>Secondary Indicator 3:</c:v>
                </c:pt>
                <c:pt idx="4">
                  <c:v>Secondary Indicator 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'Indicator Summary'!$C$23:$G$23</c15:sqref>
                  </c15:fullRef>
                </c:ext>
              </c:extLst>
              <c:f>('Indicator Summary'!$C$23,'Indicator Summary'!$E$23:$G$23)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44-401C-9725-CEB29679EB60}"/>
            </c:ext>
          </c:extLst>
        </c:ser>
        <c:ser>
          <c:idx val="0"/>
          <c:order val="7"/>
          <c:tx>
            <c:strRef>
              <c:f>'Indicator Summary'!$B$24</c:f>
              <c:strCache>
                <c:ptCount val="1"/>
                <c:pt idx="0">
                  <c:v> Quarter 8</c:v>
                </c:pt>
              </c:strCache>
            </c:strRef>
          </c:tx>
          <c:spPr>
            <a:solidFill>
              <a:srgbClr val="41414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'Indicator Summary'!$C$15:$H$15</c15:sqref>
                  </c15:fullRef>
                </c:ext>
              </c:extLst>
              <c:f>('Indicator Summary'!$C$15,'Indicator Summary'!$E$15:$H$15)</c:f>
              <c:strCache>
                <c:ptCount val="5"/>
                <c:pt idx="0">
                  <c:v>Primary Indicator</c:v>
                </c:pt>
                <c:pt idx="1">
                  <c:v>Secondary Indicator 1</c:v>
                </c:pt>
                <c:pt idx="2">
                  <c:v>Secondary Indicator 2</c:v>
                </c:pt>
                <c:pt idx="3">
                  <c:v>Secondary Indicator 3:</c:v>
                </c:pt>
                <c:pt idx="4">
                  <c:v>Secondary Indicator 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'Indicator Summary'!$C$24:$G$24</c15:sqref>
                  </c15:fullRef>
                </c:ext>
              </c:extLst>
              <c:f>('Indicator Summary'!$C$24,'Indicator Summary'!$E$24:$G$24)</c:f>
              <c:numCache>
                <c:formatCode>0.0%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44-401C-9725-CEB29679E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27740544"/>
        <c:axId val="1527741024"/>
      </c:barChart>
      <c:catAx>
        <c:axId val="152774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27741024"/>
        <c:crosses val="autoZero"/>
        <c:auto val="1"/>
        <c:lblAlgn val="ctr"/>
        <c:lblOffset val="100"/>
        <c:noMultiLvlLbl val="0"/>
      </c:catAx>
      <c:valAx>
        <c:axId val="1527741024"/>
        <c:scaling>
          <c:orientation val="minMax"/>
          <c:max val="1.01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774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4-Med-Review-March-2025-f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4-Med-Review-March-2025-f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4-Med-Review-March-2025-f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4-Med-Review-March-2025-f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4-Med-Review-March-2025-f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4-Med-Review-March-2025-f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4-Med-Review-March-2025-f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4-Med-Review-March-2025-f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4-Med-Review-March-2025-f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hyperlink" Target="https://www.nswtag.org.au/wp-content/uploads/2024/12/MEGA-MAC-Indicator-4-Med-Review-March-2025-final.pdf" TargetMode="External"/><Relationship Id="rId6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11871</xdr:colOff>
      <xdr:row>7</xdr:row>
      <xdr:rowOff>87313</xdr:rowOff>
    </xdr:from>
    <xdr:to>
      <xdr:col>7</xdr:col>
      <xdr:colOff>0</xdr:colOff>
      <xdr:row>7</xdr:row>
      <xdr:rowOff>657225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7517571" y="3830638"/>
          <a:ext cx="5236404" cy="569912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Indicator</a:t>
          </a:r>
        </a:p>
      </xdr:txBody>
    </xdr:sp>
    <xdr:clientData/>
  </xdr:twoCellAnchor>
  <xdr:twoCellAnchor>
    <xdr:from>
      <xdr:col>7</xdr:col>
      <xdr:colOff>390525</xdr:colOff>
      <xdr:row>5</xdr:row>
      <xdr:rowOff>9525</xdr:rowOff>
    </xdr:from>
    <xdr:to>
      <xdr:col>13</xdr:col>
      <xdr:colOff>190500</xdr:colOff>
      <xdr:row>6</xdr:row>
      <xdr:rowOff>476250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F54AD5-36FC-4708-B8EC-82226ECC8CF4}"/>
            </a:ext>
          </a:extLst>
        </xdr:cNvPr>
        <xdr:cNvSpPr txBox="1"/>
      </xdr:nvSpPr>
      <xdr:spPr>
        <a:xfrm>
          <a:off x="13115925" y="2657475"/>
          <a:ext cx="42672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</a:t>
          </a:r>
          <a:r>
            <a:rPr lang="en-AU" sz="1100" b="1" baseline="0">
              <a:solidFill>
                <a:srgbClr val="DC5924"/>
              </a:solidFill>
            </a:rPr>
            <a:t> that are shaded in grey </a:t>
          </a:r>
          <a:r>
            <a:rPr lang="en-AU" sz="1100" b="1" u="none">
              <a:solidFill>
                <a:srgbClr val="DC5924"/>
              </a:solidFill>
            </a:rPr>
            <a:t>DO NOT </a:t>
          </a:r>
          <a:r>
            <a:rPr lang="en-AU" sz="1100" b="1">
              <a:solidFill>
                <a:srgbClr val="DC5924"/>
              </a:solidFill>
            </a:rPr>
            <a:t>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 and response</a:t>
          </a:r>
          <a:r>
            <a:rPr lang="en-AU" sz="1100" b="1" baseline="0">
              <a:solidFill>
                <a:srgbClr val="DC5924"/>
              </a:solidFill>
            </a:rPr>
            <a:t> summaries</a:t>
          </a:r>
          <a:r>
            <a:rPr lang="en-AU" sz="1100" b="1">
              <a:solidFill>
                <a:srgbClr val="DC5924"/>
              </a:solidFill>
            </a:rPr>
            <a:t>.</a:t>
          </a:r>
        </a:p>
      </xdr:txBody>
    </xdr:sp>
    <xdr:clientData/>
  </xdr:twoCellAnchor>
  <xdr:twoCellAnchor>
    <xdr:from>
      <xdr:col>10</xdr:col>
      <xdr:colOff>333375</xdr:colOff>
      <xdr:row>1</xdr:row>
      <xdr:rowOff>409575</xdr:rowOff>
    </xdr:from>
    <xdr:to>
      <xdr:col>13</xdr:col>
      <xdr:colOff>239467</xdr:colOff>
      <xdr:row>1</xdr:row>
      <xdr:rowOff>919164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DA94AFD-8F6E-400A-817C-FDAF78D8F5F5}"/>
            </a:ext>
          </a:extLst>
        </xdr:cNvPr>
        <xdr:cNvGrpSpPr/>
      </xdr:nvGrpSpPr>
      <xdr:grpSpPr>
        <a:xfrm>
          <a:off x="16198215" y="501015"/>
          <a:ext cx="173489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33FC8C29-F194-B474-3238-D704E710B5B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D6515B7-BCC4-2E76-B88D-74516B3CD43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1152525</xdr:colOff>
      <xdr:row>1</xdr:row>
      <xdr:rowOff>171450</xdr:rowOff>
    </xdr:from>
    <xdr:to>
      <xdr:col>10</xdr:col>
      <xdr:colOff>330199</xdr:colOff>
      <xdr:row>1</xdr:row>
      <xdr:rowOff>1049867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CA1FF4C-85E4-4056-B6C0-D9D7F84513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3877925" y="266700"/>
          <a:ext cx="1873249" cy="87841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0.00058</cdr:x>
      <cdr:y>0</cdr:y>
    </cdr:from>
    <cdr:to>
      <cdr:x>1</cdr:x>
      <cdr:y>0.15588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CB7035D-65E9-08CB-0138-745D43CC4287}"/>
            </a:ext>
          </a:extLst>
        </cdr:cNvPr>
        <cdr:cNvSpPr/>
      </cdr:nvSpPr>
      <cdr:spPr>
        <a:xfrm xmlns:a="http://schemas.openxmlformats.org/drawingml/2006/main">
          <a:off x="9437" y="0"/>
          <a:ext cx="16364038" cy="619125"/>
        </a:xfrm>
        <a:prstGeom xmlns:a="http://schemas.openxmlformats.org/drawingml/2006/main" prst="rect">
          <a:avLst/>
        </a:prstGeom>
        <a:solidFill xmlns:a="http://schemas.openxmlformats.org/drawingml/2006/main">
          <a:srgbClr val="41414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MEGA-MAC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Indicator 4 Results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616101</xdr:colOff>
      <xdr:row>3</xdr:row>
      <xdr:rowOff>262770</xdr:rowOff>
    </xdr:from>
    <xdr:to>
      <xdr:col>8</xdr:col>
      <xdr:colOff>963083</xdr:colOff>
      <xdr:row>6</xdr:row>
      <xdr:rowOff>31750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FA7F9F-2941-4A93-BC76-4BCA18B03FB6}"/>
            </a:ext>
          </a:extLst>
        </xdr:cNvPr>
        <xdr:cNvSpPr txBox="1"/>
      </xdr:nvSpPr>
      <xdr:spPr>
        <a:xfrm>
          <a:off x="9474351" y="1786770"/>
          <a:ext cx="6284232" cy="11236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4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400" b="1">
              <a:solidFill>
                <a:srgbClr val="DC5924"/>
              </a:solidFill>
            </a:rPr>
            <a:t>'DO NOT enter raw data or amend this summary sheet. This summary sheet automatically provides you with a summary of the results based on the raw data you have entered into the 'Data' sheet'</a:t>
          </a:r>
        </a:p>
      </xdr:txBody>
    </xdr:sp>
    <xdr:clientData/>
  </xdr:twoCellAnchor>
  <xdr:twoCellAnchor>
    <xdr:from>
      <xdr:col>9</xdr:col>
      <xdr:colOff>169334</xdr:colOff>
      <xdr:row>4</xdr:row>
      <xdr:rowOff>52010</xdr:rowOff>
    </xdr:from>
    <xdr:to>
      <xdr:col>10</xdr:col>
      <xdr:colOff>1280583</xdr:colOff>
      <xdr:row>5</xdr:row>
      <xdr:rowOff>222249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A690B-0781-4B22-9E0A-206BB8EE19B6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16943917" y="1840593"/>
          <a:ext cx="3090333" cy="688823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>
              <a:latin typeface="Arial" panose="020B0604020202020204" pitchFamily="34" charset="0"/>
              <a:cs typeface="Arial" panose="020B0604020202020204" pitchFamily="34" charset="0"/>
            </a:rPr>
            <a:t>View Indicator</a:t>
          </a:r>
        </a:p>
      </xdr:txBody>
    </xdr:sp>
    <xdr:clientData/>
  </xdr:twoCellAnchor>
  <xdr:twoCellAnchor>
    <xdr:from>
      <xdr:col>10</xdr:col>
      <xdr:colOff>179917</xdr:colOff>
      <xdr:row>0</xdr:row>
      <xdr:rowOff>464760</xdr:rowOff>
    </xdr:from>
    <xdr:to>
      <xdr:col>10</xdr:col>
      <xdr:colOff>1857659</xdr:colOff>
      <xdr:row>0</xdr:row>
      <xdr:rowOff>974349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C5968E1C-BD8C-4E81-A819-FA4CB9A23B83}"/>
            </a:ext>
          </a:extLst>
        </xdr:cNvPr>
        <xdr:cNvGrpSpPr/>
      </xdr:nvGrpSpPr>
      <xdr:grpSpPr>
        <a:xfrm>
          <a:off x="18933584" y="464760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B818969-4CCB-6F82-E7CC-F1F60CE3F63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91326A8-7203-9A2E-077B-44BF003FF23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116417</xdr:colOff>
      <xdr:row>0</xdr:row>
      <xdr:rowOff>232833</xdr:rowOff>
    </xdr:from>
    <xdr:to>
      <xdr:col>10</xdr:col>
      <xdr:colOff>10582</xdr:colOff>
      <xdr:row>0</xdr:row>
      <xdr:rowOff>1111250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B8363DB-A302-4679-A76E-2CF3FF926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6891000" y="232833"/>
          <a:ext cx="1873249" cy="8784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11871</xdr:colOff>
      <xdr:row>7</xdr:row>
      <xdr:rowOff>87313</xdr:rowOff>
    </xdr:from>
    <xdr:to>
      <xdr:col>7</xdr:col>
      <xdr:colOff>0</xdr:colOff>
      <xdr:row>7</xdr:row>
      <xdr:rowOff>657225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C3D99D-4FA7-4767-A625-0FC5E8C44852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7488996" y="3830638"/>
          <a:ext cx="5236404" cy="569912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Indicator</a:t>
          </a:r>
        </a:p>
      </xdr:txBody>
    </xdr:sp>
    <xdr:clientData/>
  </xdr:twoCellAnchor>
  <xdr:twoCellAnchor>
    <xdr:from>
      <xdr:col>7</xdr:col>
      <xdr:colOff>390525</xdr:colOff>
      <xdr:row>5</xdr:row>
      <xdr:rowOff>19050</xdr:rowOff>
    </xdr:from>
    <xdr:to>
      <xdr:col>13</xdr:col>
      <xdr:colOff>190500</xdr:colOff>
      <xdr:row>6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FC9285E-E604-4660-BCFB-A5581A925DA0}"/>
            </a:ext>
          </a:extLst>
        </xdr:cNvPr>
        <xdr:cNvSpPr txBox="1"/>
      </xdr:nvSpPr>
      <xdr:spPr>
        <a:xfrm>
          <a:off x="13115925" y="2667000"/>
          <a:ext cx="42672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 that are shaded in grey DO NOT 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 and response summaries.</a:t>
          </a:r>
        </a:p>
      </xdr:txBody>
    </xdr:sp>
    <xdr:clientData/>
  </xdr:twoCellAnchor>
  <xdr:twoCellAnchor>
    <xdr:from>
      <xdr:col>10</xdr:col>
      <xdr:colOff>333375</xdr:colOff>
      <xdr:row>1</xdr:row>
      <xdr:rowOff>409575</xdr:rowOff>
    </xdr:from>
    <xdr:to>
      <xdr:col>13</xdr:col>
      <xdr:colOff>239467</xdr:colOff>
      <xdr:row>1</xdr:row>
      <xdr:rowOff>919164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2BE503B-CF0B-4194-A1C6-061C8415D14F}"/>
            </a:ext>
          </a:extLst>
        </xdr:cNvPr>
        <xdr:cNvGrpSpPr/>
      </xdr:nvGrpSpPr>
      <xdr:grpSpPr>
        <a:xfrm>
          <a:off x="15754350" y="50482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C070C0C-AD15-111E-403C-3EC0DBF4FCC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A693B7C-8ECD-A5B5-CA5A-1286E1C8117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1152525</xdr:colOff>
      <xdr:row>1</xdr:row>
      <xdr:rowOff>171450</xdr:rowOff>
    </xdr:from>
    <xdr:to>
      <xdr:col>10</xdr:col>
      <xdr:colOff>330199</xdr:colOff>
      <xdr:row>1</xdr:row>
      <xdr:rowOff>1049867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CB67551-3821-4B30-8E01-47A4F2FF4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3877925" y="266700"/>
          <a:ext cx="1873249" cy="8784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11871</xdr:colOff>
      <xdr:row>7</xdr:row>
      <xdr:rowOff>87313</xdr:rowOff>
    </xdr:from>
    <xdr:to>
      <xdr:col>7</xdr:col>
      <xdr:colOff>0</xdr:colOff>
      <xdr:row>7</xdr:row>
      <xdr:rowOff>657225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88FF6A-8543-48DF-B91A-D31D41442CBF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7488996" y="3830638"/>
          <a:ext cx="5236404" cy="569912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Indicator</a:t>
          </a:r>
        </a:p>
      </xdr:txBody>
    </xdr:sp>
    <xdr:clientData/>
  </xdr:twoCellAnchor>
  <xdr:twoCellAnchor>
    <xdr:from>
      <xdr:col>7</xdr:col>
      <xdr:colOff>390525</xdr:colOff>
      <xdr:row>5</xdr:row>
      <xdr:rowOff>19050</xdr:rowOff>
    </xdr:from>
    <xdr:to>
      <xdr:col>13</xdr:col>
      <xdr:colOff>190500</xdr:colOff>
      <xdr:row>6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E6665AA-326A-47B6-8FE5-B0AC404C429B}"/>
            </a:ext>
          </a:extLst>
        </xdr:cNvPr>
        <xdr:cNvSpPr txBox="1"/>
      </xdr:nvSpPr>
      <xdr:spPr>
        <a:xfrm>
          <a:off x="13115925" y="2667000"/>
          <a:ext cx="42672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 that are shaded in grey DO NOT 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 and response summaries.</a:t>
          </a:r>
        </a:p>
      </xdr:txBody>
    </xdr:sp>
    <xdr:clientData/>
  </xdr:twoCellAnchor>
  <xdr:twoCellAnchor>
    <xdr:from>
      <xdr:col>10</xdr:col>
      <xdr:colOff>333375</xdr:colOff>
      <xdr:row>1</xdr:row>
      <xdr:rowOff>409575</xdr:rowOff>
    </xdr:from>
    <xdr:to>
      <xdr:col>13</xdr:col>
      <xdr:colOff>239467</xdr:colOff>
      <xdr:row>1</xdr:row>
      <xdr:rowOff>919164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F5BAD2D-A989-437F-8ECE-F194ADFEBC5B}"/>
            </a:ext>
          </a:extLst>
        </xdr:cNvPr>
        <xdr:cNvGrpSpPr/>
      </xdr:nvGrpSpPr>
      <xdr:grpSpPr>
        <a:xfrm>
          <a:off x="15754350" y="50482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F854E29A-85A8-C123-8168-45B47917609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3B566FE-D882-F961-A4DB-38ADA895F49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1152525</xdr:colOff>
      <xdr:row>1</xdr:row>
      <xdr:rowOff>171450</xdr:rowOff>
    </xdr:from>
    <xdr:to>
      <xdr:col>10</xdr:col>
      <xdr:colOff>330199</xdr:colOff>
      <xdr:row>1</xdr:row>
      <xdr:rowOff>1049867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F9592EA-CED6-4F4C-8BC5-A12F4E1ADB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3877925" y="266700"/>
          <a:ext cx="1873249" cy="878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11871</xdr:colOff>
      <xdr:row>7</xdr:row>
      <xdr:rowOff>87313</xdr:rowOff>
    </xdr:from>
    <xdr:to>
      <xdr:col>7</xdr:col>
      <xdr:colOff>0</xdr:colOff>
      <xdr:row>7</xdr:row>
      <xdr:rowOff>657225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89C10-FAC8-4279-BEB9-3777498277E4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7488996" y="3830638"/>
          <a:ext cx="5236404" cy="569912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Indicator</a:t>
          </a:r>
        </a:p>
      </xdr:txBody>
    </xdr:sp>
    <xdr:clientData/>
  </xdr:twoCellAnchor>
  <xdr:twoCellAnchor>
    <xdr:from>
      <xdr:col>7</xdr:col>
      <xdr:colOff>390525</xdr:colOff>
      <xdr:row>5</xdr:row>
      <xdr:rowOff>19050</xdr:rowOff>
    </xdr:from>
    <xdr:to>
      <xdr:col>13</xdr:col>
      <xdr:colOff>190500</xdr:colOff>
      <xdr:row>6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F3189C3-4FD2-47A8-AB53-AA746E925DE8}"/>
            </a:ext>
          </a:extLst>
        </xdr:cNvPr>
        <xdr:cNvSpPr txBox="1"/>
      </xdr:nvSpPr>
      <xdr:spPr>
        <a:xfrm>
          <a:off x="13115925" y="2667000"/>
          <a:ext cx="42672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 that are shaded in grey DO NOT 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 and response summaries.</a:t>
          </a:r>
        </a:p>
      </xdr:txBody>
    </xdr:sp>
    <xdr:clientData/>
  </xdr:twoCellAnchor>
  <xdr:twoCellAnchor>
    <xdr:from>
      <xdr:col>10</xdr:col>
      <xdr:colOff>333375</xdr:colOff>
      <xdr:row>1</xdr:row>
      <xdr:rowOff>409575</xdr:rowOff>
    </xdr:from>
    <xdr:to>
      <xdr:col>13</xdr:col>
      <xdr:colOff>239467</xdr:colOff>
      <xdr:row>1</xdr:row>
      <xdr:rowOff>919164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7BBF6FC-9282-4401-851B-6FD1889361DE}"/>
            </a:ext>
          </a:extLst>
        </xdr:cNvPr>
        <xdr:cNvGrpSpPr/>
      </xdr:nvGrpSpPr>
      <xdr:grpSpPr>
        <a:xfrm>
          <a:off x="15754350" y="50482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DF48E30A-526B-C6B8-AC3A-29D6F798B31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3AB9AA7-1490-3644-9DED-9CFFEDCFD69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1152525</xdr:colOff>
      <xdr:row>1</xdr:row>
      <xdr:rowOff>171450</xdr:rowOff>
    </xdr:from>
    <xdr:to>
      <xdr:col>10</xdr:col>
      <xdr:colOff>330199</xdr:colOff>
      <xdr:row>1</xdr:row>
      <xdr:rowOff>1049867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F59AAA7-01D7-4B6E-9007-17CBB854CE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3877925" y="266700"/>
          <a:ext cx="1873249" cy="8784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11871</xdr:colOff>
      <xdr:row>7</xdr:row>
      <xdr:rowOff>87313</xdr:rowOff>
    </xdr:from>
    <xdr:to>
      <xdr:col>7</xdr:col>
      <xdr:colOff>0</xdr:colOff>
      <xdr:row>7</xdr:row>
      <xdr:rowOff>657225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E5C08-8DCE-466A-85A6-66E771A6659D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7488996" y="3830638"/>
          <a:ext cx="5236404" cy="569912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Indicator</a:t>
          </a:r>
        </a:p>
      </xdr:txBody>
    </xdr:sp>
    <xdr:clientData/>
  </xdr:twoCellAnchor>
  <xdr:twoCellAnchor>
    <xdr:from>
      <xdr:col>7</xdr:col>
      <xdr:colOff>390525</xdr:colOff>
      <xdr:row>5</xdr:row>
      <xdr:rowOff>19050</xdr:rowOff>
    </xdr:from>
    <xdr:to>
      <xdr:col>13</xdr:col>
      <xdr:colOff>190500</xdr:colOff>
      <xdr:row>6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8CDB561-A406-4406-A31D-8043C5BBA4D8}"/>
            </a:ext>
          </a:extLst>
        </xdr:cNvPr>
        <xdr:cNvSpPr txBox="1"/>
      </xdr:nvSpPr>
      <xdr:spPr>
        <a:xfrm>
          <a:off x="13115925" y="2667000"/>
          <a:ext cx="42672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 that are shaded in grey DO NOT 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 and response summaries.</a:t>
          </a:r>
        </a:p>
      </xdr:txBody>
    </xdr:sp>
    <xdr:clientData/>
  </xdr:twoCellAnchor>
  <xdr:twoCellAnchor>
    <xdr:from>
      <xdr:col>10</xdr:col>
      <xdr:colOff>333375</xdr:colOff>
      <xdr:row>1</xdr:row>
      <xdr:rowOff>409575</xdr:rowOff>
    </xdr:from>
    <xdr:to>
      <xdr:col>13</xdr:col>
      <xdr:colOff>239467</xdr:colOff>
      <xdr:row>1</xdr:row>
      <xdr:rowOff>919164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F73370A-D942-4A2B-AFA4-5D33D46DC545}"/>
            </a:ext>
          </a:extLst>
        </xdr:cNvPr>
        <xdr:cNvGrpSpPr/>
      </xdr:nvGrpSpPr>
      <xdr:grpSpPr>
        <a:xfrm>
          <a:off x="15754350" y="50482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45BACCA-93E9-7653-4EA3-2AE4224B79E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20E56C8-57A7-2BDB-41A9-69AA12149B2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1152525</xdr:colOff>
      <xdr:row>1</xdr:row>
      <xdr:rowOff>171450</xdr:rowOff>
    </xdr:from>
    <xdr:to>
      <xdr:col>10</xdr:col>
      <xdr:colOff>330199</xdr:colOff>
      <xdr:row>1</xdr:row>
      <xdr:rowOff>1049867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C43E19-5269-436B-B67E-CA5F0320DF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3877925" y="266700"/>
          <a:ext cx="1873249" cy="8784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11871</xdr:colOff>
      <xdr:row>7</xdr:row>
      <xdr:rowOff>87313</xdr:rowOff>
    </xdr:from>
    <xdr:to>
      <xdr:col>7</xdr:col>
      <xdr:colOff>0</xdr:colOff>
      <xdr:row>7</xdr:row>
      <xdr:rowOff>657225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8F1CF-C6B3-4200-9E6D-33217A0AF946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7488996" y="3830638"/>
          <a:ext cx="5236404" cy="569912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Indicator</a:t>
          </a:r>
        </a:p>
      </xdr:txBody>
    </xdr:sp>
    <xdr:clientData/>
  </xdr:twoCellAnchor>
  <xdr:twoCellAnchor>
    <xdr:from>
      <xdr:col>7</xdr:col>
      <xdr:colOff>390525</xdr:colOff>
      <xdr:row>5</xdr:row>
      <xdr:rowOff>19050</xdr:rowOff>
    </xdr:from>
    <xdr:to>
      <xdr:col>13</xdr:col>
      <xdr:colOff>190500</xdr:colOff>
      <xdr:row>6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C656E4-F214-4D42-AA54-A8BAEDE64063}"/>
            </a:ext>
          </a:extLst>
        </xdr:cNvPr>
        <xdr:cNvSpPr txBox="1"/>
      </xdr:nvSpPr>
      <xdr:spPr>
        <a:xfrm>
          <a:off x="13115925" y="2828925"/>
          <a:ext cx="42672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 that are shaded in grey DO NOT 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 and response summaries.</a:t>
          </a:r>
        </a:p>
      </xdr:txBody>
    </xdr:sp>
    <xdr:clientData/>
  </xdr:twoCellAnchor>
  <xdr:twoCellAnchor>
    <xdr:from>
      <xdr:col>10</xdr:col>
      <xdr:colOff>333375</xdr:colOff>
      <xdr:row>1</xdr:row>
      <xdr:rowOff>409575</xdr:rowOff>
    </xdr:from>
    <xdr:to>
      <xdr:col>13</xdr:col>
      <xdr:colOff>239467</xdr:colOff>
      <xdr:row>1</xdr:row>
      <xdr:rowOff>919164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C35BC65-9C6E-45BF-B864-92A96FD28EF1}"/>
            </a:ext>
          </a:extLst>
        </xdr:cNvPr>
        <xdr:cNvGrpSpPr/>
      </xdr:nvGrpSpPr>
      <xdr:grpSpPr>
        <a:xfrm>
          <a:off x="15754350" y="50482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9A32FEA-3DEB-1F4A-D9E0-C878A79AF9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6F6E730-4024-825E-03F0-ED0E42DDA16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1152525</xdr:colOff>
      <xdr:row>1</xdr:row>
      <xdr:rowOff>171450</xdr:rowOff>
    </xdr:from>
    <xdr:to>
      <xdr:col>10</xdr:col>
      <xdr:colOff>330199</xdr:colOff>
      <xdr:row>1</xdr:row>
      <xdr:rowOff>1049867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31D432A-BBCF-4117-A7DB-4A6FBA685E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3877925" y="266700"/>
          <a:ext cx="1873249" cy="8784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11871</xdr:colOff>
      <xdr:row>7</xdr:row>
      <xdr:rowOff>87313</xdr:rowOff>
    </xdr:from>
    <xdr:to>
      <xdr:col>7</xdr:col>
      <xdr:colOff>0</xdr:colOff>
      <xdr:row>7</xdr:row>
      <xdr:rowOff>657225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2F606-30AC-4228-87AA-F9E213324D17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7488996" y="3830638"/>
          <a:ext cx="5236404" cy="569912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Indicator</a:t>
          </a:r>
        </a:p>
      </xdr:txBody>
    </xdr:sp>
    <xdr:clientData/>
  </xdr:twoCellAnchor>
  <xdr:twoCellAnchor>
    <xdr:from>
      <xdr:col>7</xdr:col>
      <xdr:colOff>390525</xdr:colOff>
      <xdr:row>5</xdr:row>
      <xdr:rowOff>19050</xdr:rowOff>
    </xdr:from>
    <xdr:to>
      <xdr:col>13</xdr:col>
      <xdr:colOff>190500</xdr:colOff>
      <xdr:row>6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EEF88F8-C600-427D-9F88-DFD709E3A588}"/>
            </a:ext>
          </a:extLst>
        </xdr:cNvPr>
        <xdr:cNvSpPr txBox="1"/>
      </xdr:nvSpPr>
      <xdr:spPr>
        <a:xfrm>
          <a:off x="13115925" y="2828925"/>
          <a:ext cx="42672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 that are shaded in grey DO NOT 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 and response summaries.</a:t>
          </a:r>
        </a:p>
      </xdr:txBody>
    </xdr:sp>
    <xdr:clientData/>
  </xdr:twoCellAnchor>
  <xdr:twoCellAnchor>
    <xdr:from>
      <xdr:col>10</xdr:col>
      <xdr:colOff>333375</xdr:colOff>
      <xdr:row>1</xdr:row>
      <xdr:rowOff>409575</xdr:rowOff>
    </xdr:from>
    <xdr:to>
      <xdr:col>13</xdr:col>
      <xdr:colOff>239467</xdr:colOff>
      <xdr:row>1</xdr:row>
      <xdr:rowOff>919164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2886571-C54E-4052-B7A9-015DF9B27740}"/>
            </a:ext>
          </a:extLst>
        </xdr:cNvPr>
        <xdr:cNvGrpSpPr/>
      </xdr:nvGrpSpPr>
      <xdr:grpSpPr>
        <a:xfrm>
          <a:off x="15754350" y="50482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E965FE3-5E33-CB26-493F-B6FA9B1B78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DC39536-956B-E73C-8791-09777C35EE8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1152525</xdr:colOff>
      <xdr:row>1</xdr:row>
      <xdr:rowOff>171450</xdr:rowOff>
    </xdr:from>
    <xdr:to>
      <xdr:col>10</xdr:col>
      <xdr:colOff>330199</xdr:colOff>
      <xdr:row>1</xdr:row>
      <xdr:rowOff>1049867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7FEDDFF-977B-452D-9242-4FEFE84AE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3877925" y="266700"/>
          <a:ext cx="1873249" cy="8784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11871</xdr:colOff>
      <xdr:row>7</xdr:row>
      <xdr:rowOff>87313</xdr:rowOff>
    </xdr:from>
    <xdr:to>
      <xdr:col>7</xdr:col>
      <xdr:colOff>0</xdr:colOff>
      <xdr:row>7</xdr:row>
      <xdr:rowOff>657225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5B3B17-1B0B-4417-B6BA-E84CF4E8A56B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7488996" y="3830638"/>
          <a:ext cx="5236404" cy="569912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Indicator</a:t>
          </a:r>
        </a:p>
      </xdr:txBody>
    </xdr:sp>
    <xdr:clientData/>
  </xdr:twoCellAnchor>
  <xdr:twoCellAnchor>
    <xdr:from>
      <xdr:col>7</xdr:col>
      <xdr:colOff>390525</xdr:colOff>
      <xdr:row>5</xdr:row>
      <xdr:rowOff>19050</xdr:rowOff>
    </xdr:from>
    <xdr:to>
      <xdr:col>13</xdr:col>
      <xdr:colOff>190500</xdr:colOff>
      <xdr:row>6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9295E7D-4639-4A85-9AEB-CA251FF0B529}"/>
            </a:ext>
          </a:extLst>
        </xdr:cNvPr>
        <xdr:cNvSpPr txBox="1"/>
      </xdr:nvSpPr>
      <xdr:spPr>
        <a:xfrm>
          <a:off x="13115925" y="2828925"/>
          <a:ext cx="42672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 that are shaded in grey DO NOT 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 and response summaries.</a:t>
          </a:r>
        </a:p>
      </xdr:txBody>
    </xdr:sp>
    <xdr:clientData/>
  </xdr:twoCellAnchor>
  <xdr:twoCellAnchor>
    <xdr:from>
      <xdr:col>10</xdr:col>
      <xdr:colOff>333375</xdr:colOff>
      <xdr:row>1</xdr:row>
      <xdr:rowOff>409575</xdr:rowOff>
    </xdr:from>
    <xdr:to>
      <xdr:col>13</xdr:col>
      <xdr:colOff>239467</xdr:colOff>
      <xdr:row>1</xdr:row>
      <xdr:rowOff>919164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EDC2C6E-1F32-48F2-9A36-7E63AD41A51B}"/>
            </a:ext>
          </a:extLst>
        </xdr:cNvPr>
        <xdr:cNvGrpSpPr/>
      </xdr:nvGrpSpPr>
      <xdr:grpSpPr>
        <a:xfrm>
          <a:off x="15754350" y="50482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BC7E9F1-3B54-31CF-39D4-B7565768789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A788751-D86E-0CCC-5DF0-003A751E485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1152525</xdr:colOff>
      <xdr:row>1</xdr:row>
      <xdr:rowOff>171450</xdr:rowOff>
    </xdr:from>
    <xdr:to>
      <xdr:col>10</xdr:col>
      <xdr:colOff>330199</xdr:colOff>
      <xdr:row>1</xdr:row>
      <xdr:rowOff>1049867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51B843-1D39-4405-83EE-9D3E764F0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3877925" y="266700"/>
          <a:ext cx="1873249" cy="8784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444873</xdr:colOff>
      <xdr:row>4</xdr:row>
      <xdr:rowOff>14007</xdr:rowOff>
    </xdr:from>
    <xdr:to>
      <xdr:col>6</xdr:col>
      <xdr:colOff>2470336</xdr:colOff>
      <xdr:row>5</xdr:row>
      <xdr:rowOff>395007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64973" y="1995207"/>
          <a:ext cx="5054413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'DO NOT enter raw data or amend this summary sheet. This summary sheet automatically provides you with a summary of the results based on the raw data you have entered into the 'Data' sheet'</a:t>
          </a:r>
        </a:p>
      </xdr:txBody>
    </xdr:sp>
    <xdr:clientData/>
  </xdr:twoCellAnchor>
  <xdr:twoCellAnchor>
    <xdr:from>
      <xdr:col>7</xdr:col>
      <xdr:colOff>190500</xdr:colOff>
      <xdr:row>4</xdr:row>
      <xdr:rowOff>27214</xdr:rowOff>
    </xdr:from>
    <xdr:to>
      <xdr:col>7</xdr:col>
      <xdr:colOff>2678713</xdr:colOff>
      <xdr:row>5</xdr:row>
      <xdr:rowOff>65313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14516100" y="2008414"/>
          <a:ext cx="2488213" cy="600074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>
              <a:latin typeface="Arial" panose="020B0604020202020204" pitchFamily="34" charset="0"/>
              <a:cs typeface="Arial" panose="020B0604020202020204" pitchFamily="34" charset="0"/>
            </a:rPr>
            <a:t>View Indicator</a:t>
          </a:r>
        </a:p>
      </xdr:txBody>
    </xdr:sp>
    <xdr:clientData/>
  </xdr:twoCellAnchor>
  <xdr:twoCellAnchor>
    <xdr:from>
      <xdr:col>1</xdr:col>
      <xdr:colOff>2803</xdr:colOff>
      <xdr:row>7</xdr:row>
      <xdr:rowOff>161924</xdr:rowOff>
    </xdr:from>
    <xdr:to>
      <xdr:col>7</xdr:col>
      <xdr:colOff>47625</xdr:colOff>
      <xdr:row>14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1D103F8-C53F-E301-BA9C-C029CC1FD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771525</xdr:colOff>
      <xdr:row>0</xdr:row>
      <xdr:rowOff>476250</xdr:rowOff>
    </xdr:from>
    <xdr:to>
      <xdr:col>7</xdr:col>
      <xdr:colOff>2449267</xdr:colOff>
      <xdr:row>0</xdr:row>
      <xdr:rowOff>985839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3CF03B93-A05B-4BDE-8484-37ACE0FAEDBF}"/>
            </a:ext>
          </a:extLst>
        </xdr:cNvPr>
        <xdr:cNvGrpSpPr/>
      </xdr:nvGrpSpPr>
      <xdr:grpSpPr>
        <a:xfrm>
          <a:off x="15097125" y="476250"/>
          <a:ext cx="1677742" cy="509589"/>
          <a:chOff x="12647546" y="168616"/>
          <a:chExt cx="1679065" cy="509589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8F000BA4-1EB0-3E7E-C976-8787DABA57E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5B6BD2EE-EEF4-F4D9-5E47-952958EBB03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1762125</xdr:colOff>
      <xdr:row>0</xdr:row>
      <xdr:rowOff>266700</xdr:rowOff>
    </xdr:from>
    <xdr:to>
      <xdr:col>7</xdr:col>
      <xdr:colOff>758824</xdr:colOff>
      <xdr:row>0</xdr:row>
      <xdr:rowOff>1145117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EBD561-609E-44D8-9F4A-1903567A11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3211175" y="266700"/>
          <a:ext cx="1873249" cy="878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589F-F7AE-4164-A11A-E29E8297A026}">
  <sheetPr codeName="Sheet1"/>
  <dimension ref="A1:S315"/>
  <sheetViews>
    <sheetView tabSelected="1" zoomScaleNormal="100" workbookViewId="0">
      <selection activeCell="C14" sqref="C14"/>
    </sheetView>
  </sheetViews>
  <sheetFormatPr defaultColWidth="0" defaultRowHeight="14.4" zeroHeight="1" x14ac:dyDescent="0.3"/>
  <cols>
    <col min="1" max="1" width="3.88671875" customWidth="1"/>
    <col min="2" max="2" width="31.5546875" customWidth="1"/>
    <col min="3" max="3" width="32.44140625" customWidth="1"/>
    <col min="4" max="4" width="22.6640625" customWidth="1"/>
    <col min="5" max="5" width="21.5546875" customWidth="1"/>
    <col min="6" max="6" width="39.88671875" customWidth="1"/>
    <col min="7" max="7" width="38.88671875" customWidth="1"/>
    <col min="8" max="8" width="28.6640625" customWidth="1"/>
    <col min="9" max="9" width="2.88671875" customWidth="1"/>
    <col min="10" max="14" width="8.88671875" customWidth="1"/>
    <col min="15" max="15" width="8.88671875" hidden="1" customWidth="1"/>
    <col min="16" max="17" width="8.88671875" style="1" hidden="1" customWidth="1"/>
    <col min="18" max="18" width="16.88671875" style="1" hidden="1" customWidth="1"/>
    <col min="19" max="19" width="9.6640625" style="1" hidden="1" customWidth="1"/>
    <col min="20" max="16384" width="8.88671875" hidden="1"/>
  </cols>
  <sheetData>
    <row r="1" spans="1:19" ht="7.5" customHeight="1" x14ac:dyDescent="0.3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44"/>
      <c r="Q1" s="244"/>
    </row>
    <row r="2" spans="1:19" ht="95.1" customHeight="1" x14ac:dyDescent="0.3">
      <c r="A2" s="25"/>
      <c r="B2" s="317" t="s">
        <v>134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163"/>
      <c r="P2" s="163"/>
      <c r="Q2" s="244"/>
    </row>
    <row r="3" spans="1:19" ht="21.9" customHeight="1" x14ac:dyDescent="0.3">
      <c r="A3" s="20"/>
      <c r="B3" s="21" t="s">
        <v>135</v>
      </c>
      <c r="C3" s="22"/>
      <c r="D3" s="22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2"/>
      <c r="Q3" s="22"/>
    </row>
    <row r="4" spans="1:19" ht="69.75" customHeight="1" x14ac:dyDescent="0.3">
      <c r="A4" s="24"/>
      <c r="B4" s="318" t="s">
        <v>62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3"/>
      <c r="O4" s="23"/>
      <c r="P4" s="238"/>
      <c r="Q4" s="238"/>
    </row>
    <row r="5" spans="1:19" ht="27.75" customHeight="1" thickBot="1" x14ac:dyDescent="0.5">
      <c r="A5" s="15"/>
      <c r="B5" s="18"/>
      <c r="C5" s="19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87"/>
      <c r="Q5" s="187"/>
    </row>
    <row r="6" spans="1:19" ht="41.25" customHeight="1" thickBot="1" x14ac:dyDescent="0.35">
      <c r="A6" s="15"/>
      <c r="B6" s="160" t="s">
        <v>80</v>
      </c>
      <c r="C6" s="319" t="s">
        <v>124</v>
      </c>
      <c r="D6" s="320"/>
      <c r="E6" s="14"/>
      <c r="F6" s="148" t="s">
        <v>118</v>
      </c>
      <c r="G6" s="159">
        <v>300</v>
      </c>
      <c r="H6" s="67"/>
      <c r="I6" s="67"/>
      <c r="J6" s="67"/>
      <c r="K6" s="14"/>
      <c r="L6" s="14"/>
      <c r="M6" s="14"/>
      <c r="N6" s="14"/>
      <c r="O6" s="14"/>
      <c r="P6" s="187"/>
      <c r="Q6" s="187"/>
    </row>
    <row r="7" spans="1:19" ht="45" customHeight="1" thickBot="1" x14ac:dyDescent="0.35">
      <c r="A7" s="16"/>
      <c r="B7" s="161" t="s">
        <v>70</v>
      </c>
      <c r="C7" s="321" t="s">
        <v>130</v>
      </c>
      <c r="D7" s="322"/>
      <c r="E7" s="14"/>
      <c r="F7" s="148" t="s">
        <v>61</v>
      </c>
      <c r="G7" s="307" t="s">
        <v>131</v>
      </c>
      <c r="H7" s="67"/>
      <c r="I7" s="67"/>
      <c r="J7" s="67"/>
      <c r="K7" s="14"/>
      <c r="L7" s="14"/>
      <c r="M7" s="14"/>
      <c r="N7" s="14"/>
      <c r="O7" s="14"/>
      <c r="P7" s="187"/>
      <c r="Q7" s="187"/>
    </row>
    <row r="8" spans="1:19" ht="52.5" customHeight="1" thickBot="1" x14ac:dyDescent="0.35">
      <c r="A8" s="16"/>
      <c r="B8" s="162" t="s">
        <v>119</v>
      </c>
      <c r="C8" s="315" t="s">
        <v>120</v>
      </c>
      <c r="D8" s="316"/>
      <c r="E8" s="14"/>
      <c r="F8" s="14"/>
      <c r="G8" s="67"/>
      <c r="H8" s="67"/>
      <c r="I8" s="67"/>
      <c r="J8" s="67"/>
      <c r="K8" s="14"/>
      <c r="L8" s="14"/>
      <c r="M8" s="14"/>
      <c r="N8" s="14"/>
      <c r="O8" s="14"/>
      <c r="P8" s="187"/>
      <c r="Q8" s="187"/>
    </row>
    <row r="9" spans="1:19" ht="15" thickBot="1" x14ac:dyDescent="0.35">
      <c r="A9" s="15"/>
      <c r="B9" s="68"/>
      <c r="C9" s="69"/>
      <c r="D9" s="66"/>
      <c r="E9" s="66"/>
      <c r="F9" s="66"/>
      <c r="G9" s="66"/>
      <c r="H9" s="67"/>
      <c r="I9" s="67"/>
      <c r="J9" s="67"/>
      <c r="K9" s="14"/>
      <c r="L9" s="14"/>
      <c r="M9" s="14"/>
      <c r="N9" s="14"/>
      <c r="O9" s="14"/>
      <c r="P9" s="187"/>
      <c r="Q9" s="187"/>
    </row>
    <row r="10" spans="1:19" ht="21.75" customHeight="1" thickBot="1" x14ac:dyDescent="0.35">
      <c r="A10" s="15"/>
      <c r="B10" s="68"/>
      <c r="C10" s="149" t="s">
        <v>64</v>
      </c>
      <c r="D10" s="70"/>
      <c r="E10" s="70"/>
      <c r="F10" s="70"/>
      <c r="G10" s="70"/>
      <c r="H10" s="71"/>
      <c r="I10" s="67"/>
      <c r="J10" s="67"/>
      <c r="K10" s="14"/>
      <c r="L10" s="14"/>
      <c r="M10" s="14"/>
      <c r="N10" s="14"/>
      <c r="O10" s="14"/>
      <c r="P10" s="187"/>
      <c r="Q10" s="187"/>
    </row>
    <row r="11" spans="1:19" ht="16.2" thickBot="1" x14ac:dyDescent="0.35">
      <c r="A11" s="15"/>
      <c r="B11" s="72" t="s">
        <v>16</v>
      </c>
      <c r="C11" s="73" t="s">
        <v>23</v>
      </c>
      <c r="D11" s="74" t="s">
        <v>21</v>
      </c>
      <c r="E11" s="75">
        <v>2</v>
      </c>
      <c r="F11" s="75">
        <v>3</v>
      </c>
      <c r="G11" s="75">
        <v>4</v>
      </c>
      <c r="H11" s="76" t="s">
        <v>63</v>
      </c>
      <c r="I11" s="67"/>
      <c r="J11" s="67"/>
      <c r="K11" s="14"/>
      <c r="L11" s="14"/>
      <c r="M11" s="14"/>
      <c r="N11" s="14"/>
      <c r="O11" s="14"/>
      <c r="P11" s="187"/>
      <c r="Q11" s="187"/>
    </row>
    <row r="12" spans="1:19" ht="79.5" customHeight="1" x14ac:dyDescent="0.3">
      <c r="A12" s="17"/>
      <c r="B12" s="77" t="s">
        <v>15</v>
      </c>
      <c r="C12" s="78" t="s">
        <v>115</v>
      </c>
      <c r="D12" s="79" t="s">
        <v>33</v>
      </c>
      <c r="E12" s="79" t="s">
        <v>114</v>
      </c>
      <c r="F12" s="79" t="s">
        <v>55</v>
      </c>
      <c r="G12" s="79" t="s">
        <v>60</v>
      </c>
      <c r="H12" s="80"/>
      <c r="I12" s="67"/>
      <c r="J12" s="67"/>
      <c r="K12" s="14"/>
      <c r="L12" s="14"/>
      <c r="M12" s="14"/>
      <c r="N12" s="14"/>
      <c r="O12" s="14"/>
      <c r="P12" s="187"/>
      <c r="Q12" s="187"/>
      <c r="R12" s="239" t="s">
        <v>65</v>
      </c>
      <c r="S12" s="240" t="s">
        <v>71</v>
      </c>
    </row>
    <row r="13" spans="1:19" s="14" customFormat="1" ht="54" customHeight="1" thickBot="1" x14ac:dyDescent="0.35">
      <c r="A13" s="15"/>
      <c r="B13" s="81" t="s">
        <v>24</v>
      </c>
      <c r="C13" s="82" t="s">
        <v>35</v>
      </c>
      <c r="D13" s="83" t="s">
        <v>34</v>
      </c>
      <c r="E13" s="83" t="s">
        <v>14</v>
      </c>
      <c r="F13" s="83" t="s">
        <v>56</v>
      </c>
      <c r="G13" s="83" t="s">
        <v>57</v>
      </c>
      <c r="H13" s="84" t="s">
        <v>22</v>
      </c>
      <c r="I13" s="67"/>
      <c r="J13" s="67"/>
      <c r="P13" s="187"/>
      <c r="Q13" s="187"/>
      <c r="R13" s="245"/>
      <c r="S13" s="260"/>
    </row>
    <row r="14" spans="1:19" s="14" customFormat="1" x14ac:dyDescent="0.3">
      <c r="A14" s="15"/>
      <c r="B14" s="85">
        <v>1</v>
      </c>
      <c r="C14" s="86"/>
      <c r="D14" s="116"/>
      <c r="E14" s="88"/>
      <c r="F14" s="87"/>
      <c r="G14" s="88"/>
      <c r="H14" s="286"/>
      <c r="I14" s="67"/>
      <c r="J14" s="67"/>
      <c r="P14" s="187"/>
      <c r="Q14" s="187"/>
      <c r="R14" s="245" t="b">
        <f t="shared" ref="R14:R45" si="0">$G$6&lt;B14</f>
        <v>0</v>
      </c>
      <c r="S14" s="246">
        <f>IF(C14="Yes",DATE(2023,4,1),DATE(1900,1,1))</f>
        <v>1</v>
      </c>
    </row>
    <row r="15" spans="1:19" s="14" customFormat="1" x14ac:dyDescent="0.3">
      <c r="A15" s="15"/>
      <c r="B15" s="90">
        <v>2</v>
      </c>
      <c r="C15" s="91"/>
      <c r="D15" s="92"/>
      <c r="E15" s="93"/>
      <c r="F15" s="92"/>
      <c r="G15" s="93"/>
      <c r="H15" s="94"/>
      <c r="I15" s="67"/>
      <c r="J15" s="67"/>
      <c r="P15" s="187"/>
      <c r="Q15" s="187"/>
      <c r="R15" s="245" t="b">
        <f t="shared" si="0"/>
        <v>0</v>
      </c>
      <c r="S15" s="246">
        <f t="shared" ref="S15:S78" si="1">IF(C15="Yes",DATE(2023,4,1),DATE(1900,1,1))</f>
        <v>1</v>
      </c>
    </row>
    <row r="16" spans="1:19" s="14" customFormat="1" x14ac:dyDescent="0.3">
      <c r="A16" s="15"/>
      <c r="B16" s="90">
        <v>3</v>
      </c>
      <c r="C16" s="91"/>
      <c r="D16" s="92"/>
      <c r="E16" s="93"/>
      <c r="F16" s="92"/>
      <c r="G16" s="93"/>
      <c r="H16" s="94"/>
      <c r="I16" s="67"/>
      <c r="J16" s="67"/>
      <c r="P16" s="187"/>
      <c r="Q16" s="187"/>
      <c r="R16" s="245" t="b">
        <f t="shared" si="0"/>
        <v>0</v>
      </c>
      <c r="S16" s="246">
        <f t="shared" si="1"/>
        <v>1</v>
      </c>
    </row>
    <row r="17" spans="2:19" s="14" customFormat="1" x14ac:dyDescent="0.3">
      <c r="B17" s="90">
        <v>4</v>
      </c>
      <c r="C17" s="91"/>
      <c r="D17" s="92"/>
      <c r="E17" s="93"/>
      <c r="F17" s="92"/>
      <c r="G17" s="93"/>
      <c r="H17" s="94"/>
      <c r="I17" s="67"/>
      <c r="J17" s="67"/>
      <c r="P17" s="187"/>
      <c r="Q17" s="187"/>
      <c r="R17" s="245" t="b">
        <f t="shared" si="0"/>
        <v>0</v>
      </c>
      <c r="S17" s="246">
        <f t="shared" si="1"/>
        <v>1</v>
      </c>
    </row>
    <row r="18" spans="2:19" s="14" customFormat="1" x14ac:dyDescent="0.3">
      <c r="B18" s="90">
        <v>5</v>
      </c>
      <c r="C18" s="91"/>
      <c r="D18" s="92"/>
      <c r="E18" s="93"/>
      <c r="F18" s="92"/>
      <c r="G18" s="93"/>
      <c r="H18" s="94"/>
      <c r="I18" s="67"/>
      <c r="J18" s="67"/>
      <c r="P18" s="187"/>
      <c r="Q18" s="187"/>
      <c r="R18" s="245" t="b">
        <f t="shared" si="0"/>
        <v>0</v>
      </c>
      <c r="S18" s="246">
        <f t="shared" si="1"/>
        <v>1</v>
      </c>
    </row>
    <row r="19" spans="2:19" s="14" customFormat="1" x14ac:dyDescent="0.3">
      <c r="B19" s="90">
        <v>6</v>
      </c>
      <c r="C19" s="91"/>
      <c r="D19" s="92"/>
      <c r="E19" s="93"/>
      <c r="F19" s="92"/>
      <c r="G19" s="93"/>
      <c r="H19" s="94"/>
      <c r="I19" s="67"/>
      <c r="J19" s="67"/>
      <c r="P19" s="187"/>
      <c r="Q19" s="187"/>
      <c r="R19" s="245" t="b">
        <f t="shared" si="0"/>
        <v>0</v>
      </c>
      <c r="S19" s="246">
        <f t="shared" si="1"/>
        <v>1</v>
      </c>
    </row>
    <row r="20" spans="2:19" s="14" customFormat="1" x14ac:dyDescent="0.3">
      <c r="B20" s="90">
        <v>7</v>
      </c>
      <c r="C20" s="91"/>
      <c r="D20" s="92"/>
      <c r="E20" s="93"/>
      <c r="F20" s="92"/>
      <c r="G20" s="93"/>
      <c r="H20" s="94"/>
      <c r="I20" s="67"/>
      <c r="J20" s="67"/>
      <c r="P20" s="187"/>
      <c r="Q20" s="187"/>
      <c r="R20" s="245" t="b">
        <f t="shared" si="0"/>
        <v>0</v>
      </c>
      <c r="S20" s="246">
        <f t="shared" si="1"/>
        <v>1</v>
      </c>
    </row>
    <row r="21" spans="2:19" s="14" customFormat="1" x14ac:dyDescent="0.3">
      <c r="B21" s="90">
        <v>8</v>
      </c>
      <c r="C21" s="91"/>
      <c r="D21" s="92"/>
      <c r="E21" s="93"/>
      <c r="F21" s="92"/>
      <c r="G21" s="93"/>
      <c r="H21" s="94"/>
      <c r="I21" s="67"/>
      <c r="J21" s="67"/>
      <c r="P21" s="187"/>
      <c r="Q21" s="187"/>
      <c r="R21" s="245" t="b">
        <f t="shared" si="0"/>
        <v>0</v>
      </c>
      <c r="S21" s="246">
        <f t="shared" si="1"/>
        <v>1</v>
      </c>
    </row>
    <row r="22" spans="2:19" s="14" customFormat="1" x14ac:dyDescent="0.3">
      <c r="B22" s="90">
        <v>9</v>
      </c>
      <c r="C22" s="91"/>
      <c r="D22" s="92"/>
      <c r="E22" s="93"/>
      <c r="F22" s="92"/>
      <c r="G22" s="93"/>
      <c r="H22" s="94"/>
      <c r="I22" s="67"/>
      <c r="J22" s="67"/>
      <c r="P22" s="187"/>
      <c r="Q22" s="187"/>
      <c r="R22" s="245" t="b">
        <f t="shared" si="0"/>
        <v>0</v>
      </c>
      <c r="S22" s="246">
        <f t="shared" si="1"/>
        <v>1</v>
      </c>
    </row>
    <row r="23" spans="2:19" s="14" customFormat="1" ht="15" thickBot="1" x14ac:dyDescent="0.35">
      <c r="B23" s="90">
        <v>10</v>
      </c>
      <c r="C23" s="95"/>
      <c r="D23" s="96"/>
      <c r="E23" s="97"/>
      <c r="F23" s="96"/>
      <c r="G23" s="147"/>
      <c r="H23" s="98"/>
      <c r="I23" s="67"/>
      <c r="J23" s="67"/>
      <c r="P23" s="187"/>
      <c r="Q23" s="187"/>
      <c r="R23" s="245" t="b">
        <f t="shared" si="0"/>
        <v>0</v>
      </c>
      <c r="S23" s="246">
        <f t="shared" si="1"/>
        <v>1</v>
      </c>
    </row>
    <row r="24" spans="2:19" s="14" customFormat="1" x14ac:dyDescent="0.3">
      <c r="B24" s="85">
        <v>11</v>
      </c>
      <c r="C24" s="99"/>
      <c r="D24" s="100"/>
      <c r="E24" s="101"/>
      <c r="F24" s="100"/>
      <c r="G24" s="101"/>
      <c r="H24" s="102"/>
      <c r="I24" s="67"/>
      <c r="J24" s="67"/>
      <c r="P24" s="187"/>
      <c r="Q24" s="187"/>
      <c r="R24" s="245" t="b">
        <f t="shared" si="0"/>
        <v>0</v>
      </c>
      <c r="S24" s="246">
        <f t="shared" si="1"/>
        <v>1</v>
      </c>
    </row>
    <row r="25" spans="2:19" s="14" customFormat="1" x14ac:dyDescent="0.3">
      <c r="B25" s="90">
        <v>12</v>
      </c>
      <c r="C25" s="91"/>
      <c r="D25" s="92"/>
      <c r="E25" s="93"/>
      <c r="F25" s="92"/>
      <c r="G25" s="93"/>
      <c r="H25" s="94"/>
      <c r="I25" s="67"/>
      <c r="J25" s="67"/>
      <c r="P25" s="187"/>
      <c r="Q25" s="187"/>
      <c r="R25" s="245" t="b">
        <f t="shared" si="0"/>
        <v>0</v>
      </c>
      <c r="S25" s="246">
        <f t="shared" si="1"/>
        <v>1</v>
      </c>
    </row>
    <row r="26" spans="2:19" s="14" customFormat="1" x14ac:dyDescent="0.3">
      <c r="B26" s="90">
        <v>13</v>
      </c>
      <c r="C26" s="91"/>
      <c r="D26" s="92"/>
      <c r="E26" s="93"/>
      <c r="F26" s="92"/>
      <c r="G26" s="93"/>
      <c r="H26" s="94"/>
      <c r="I26" s="67"/>
      <c r="J26" s="67"/>
      <c r="P26" s="187"/>
      <c r="Q26" s="187"/>
      <c r="R26" s="245" t="b">
        <f t="shared" si="0"/>
        <v>0</v>
      </c>
      <c r="S26" s="246">
        <f t="shared" si="1"/>
        <v>1</v>
      </c>
    </row>
    <row r="27" spans="2:19" s="14" customFormat="1" x14ac:dyDescent="0.3">
      <c r="B27" s="90">
        <v>14</v>
      </c>
      <c r="C27" s="91"/>
      <c r="D27" s="92"/>
      <c r="E27" s="93"/>
      <c r="F27" s="92"/>
      <c r="G27" s="93"/>
      <c r="H27" s="94"/>
      <c r="I27" s="67"/>
      <c r="J27" s="67"/>
      <c r="P27" s="187"/>
      <c r="Q27" s="187"/>
      <c r="R27" s="245" t="b">
        <f t="shared" si="0"/>
        <v>0</v>
      </c>
      <c r="S27" s="246">
        <f t="shared" si="1"/>
        <v>1</v>
      </c>
    </row>
    <row r="28" spans="2:19" s="14" customFormat="1" x14ac:dyDescent="0.3">
      <c r="B28" s="90">
        <v>15</v>
      </c>
      <c r="C28" s="91"/>
      <c r="D28" s="92"/>
      <c r="E28" s="93"/>
      <c r="F28" s="92"/>
      <c r="G28" s="93"/>
      <c r="H28" s="94"/>
      <c r="I28" s="67"/>
      <c r="J28" s="67"/>
      <c r="P28" s="187"/>
      <c r="Q28" s="187"/>
      <c r="R28" s="245" t="b">
        <f t="shared" si="0"/>
        <v>0</v>
      </c>
      <c r="S28" s="246">
        <f t="shared" si="1"/>
        <v>1</v>
      </c>
    </row>
    <row r="29" spans="2:19" s="14" customFormat="1" x14ac:dyDescent="0.3">
      <c r="B29" s="90">
        <v>16</v>
      </c>
      <c r="C29" s="91"/>
      <c r="D29" s="92"/>
      <c r="E29" s="93"/>
      <c r="F29" s="92"/>
      <c r="G29" s="93"/>
      <c r="H29" s="94"/>
      <c r="I29" s="67"/>
      <c r="J29" s="67"/>
      <c r="P29" s="187"/>
      <c r="Q29" s="187"/>
      <c r="R29" s="245" t="b">
        <f t="shared" si="0"/>
        <v>0</v>
      </c>
      <c r="S29" s="246">
        <f t="shared" si="1"/>
        <v>1</v>
      </c>
    </row>
    <row r="30" spans="2:19" s="14" customFormat="1" x14ac:dyDescent="0.3">
      <c r="B30" s="90">
        <v>17</v>
      </c>
      <c r="C30" s="91"/>
      <c r="D30" s="92"/>
      <c r="E30" s="93"/>
      <c r="F30" s="92"/>
      <c r="G30" s="93"/>
      <c r="H30" s="94"/>
      <c r="I30" s="67"/>
      <c r="J30" s="67"/>
      <c r="P30" s="187"/>
      <c r="Q30" s="187"/>
      <c r="R30" s="245" t="b">
        <f t="shared" si="0"/>
        <v>0</v>
      </c>
      <c r="S30" s="246">
        <f t="shared" si="1"/>
        <v>1</v>
      </c>
    </row>
    <row r="31" spans="2:19" s="14" customFormat="1" x14ac:dyDescent="0.3">
      <c r="B31" s="90">
        <v>18</v>
      </c>
      <c r="C31" s="91"/>
      <c r="D31" s="92"/>
      <c r="E31" s="93"/>
      <c r="F31" s="92"/>
      <c r="G31" s="93"/>
      <c r="H31" s="94"/>
      <c r="I31" s="67"/>
      <c r="J31" s="67"/>
      <c r="P31" s="187"/>
      <c r="Q31" s="187"/>
      <c r="R31" s="245" t="b">
        <f t="shared" si="0"/>
        <v>0</v>
      </c>
      <c r="S31" s="246">
        <f t="shared" si="1"/>
        <v>1</v>
      </c>
    </row>
    <row r="32" spans="2:19" s="14" customFormat="1" x14ac:dyDescent="0.3">
      <c r="B32" s="90">
        <v>19</v>
      </c>
      <c r="C32" s="91"/>
      <c r="D32" s="92"/>
      <c r="E32" s="93"/>
      <c r="F32" s="92"/>
      <c r="G32" s="93"/>
      <c r="H32" s="94"/>
      <c r="I32" s="67"/>
      <c r="J32" s="67"/>
      <c r="P32" s="187"/>
      <c r="Q32" s="187"/>
      <c r="R32" s="245" t="b">
        <f t="shared" si="0"/>
        <v>0</v>
      </c>
      <c r="S32" s="246">
        <f t="shared" si="1"/>
        <v>1</v>
      </c>
    </row>
    <row r="33" spans="2:19" s="14" customFormat="1" ht="15" thickBot="1" x14ac:dyDescent="0.35">
      <c r="B33" s="90">
        <v>20</v>
      </c>
      <c r="C33" s="95"/>
      <c r="D33" s="96"/>
      <c r="E33" s="97"/>
      <c r="F33" s="96"/>
      <c r="G33" s="97"/>
      <c r="H33" s="98"/>
      <c r="I33" s="67"/>
      <c r="J33" s="67"/>
      <c r="P33" s="187"/>
      <c r="Q33" s="187"/>
      <c r="R33" s="245" t="b">
        <f t="shared" si="0"/>
        <v>0</v>
      </c>
      <c r="S33" s="246">
        <f t="shared" si="1"/>
        <v>1</v>
      </c>
    </row>
    <row r="34" spans="2:19" s="14" customFormat="1" x14ac:dyDescent="0.3">
      <c r="B34" s="85">
        <v>21</v>
      </c>
      <c r="C34" s="99"/>
      <c r="D34" s="100"/>
      <c r="E34" s="101"/>
      <c r="F34" s="100"/>
      <c r="G34" s="101"/>
      <c r="H34" s="102"/>
      <c r="I34" s="67"/>
      <c r="J34" s="67"/>
      <c r="P34" s="187"/>
      <c r="Q34" s="187"/>
      <c r="R34" s="245" t="b">
        <f t="shared" si="0"/>
        <v>0</v>
      </c>
      <c r="S34" s="246">
        <f t="shared" si="1"/>
        <v>1</v>
      </c>
    </row>
    <row r="35" spans="2:19" s="14" customFormat="1" x14ac:dyDescent="0.3">
      <c r="B35" s="90">
        <v>22</v>
      </c>
      <c r="C35" s="91"/>
      <c r="D35" s="92"/>
      <c r="E35" s="93"/>
      <c r="F35" s="92"/>
      <c r="G35" s="93"/>
      <c r="H35" s="94"/>
      <c r="I35" s="67"/>
      <c r="J35" s="67"/>
      <c r="P35" s="187"/>
      <c r="Q35" s="187"/>
      <c r="R35" s="245" t="b">
        <f t="shared" si="0"/>
        <v>0</v>
      </c>
      <c r="S35" s="246">
        <f t="shared" si="1"/>
        <v>1</v>
      </c>
    </row>
    <row r="36" spans="2:19" s="14" customFormat="1" x14ac:dyDescent="0.3">
      <c r="B36" s="90">
        <v>23</v>
      </c>
      <c r="C36" s="91"/>
      <c r="D36" s="92"/>
      <c r="E36" s="93"/>
      <c r="F36" s="92"/>
      <c r="G36" s="93"/>
      <c r="H36" s="94"/>
      <c r="I36" s="67"/>
      <c r="J36" s="67"/>
      <c r="P36" s="187"/>
      <c r="Q36" s="187"/>
      <c r="R36" s="245" t="b">
        <f t="shared" si="0"/>
        <v>0</v>
      </c>
      <c r="S36" s="246">
        <f t="shared" si="1"/>
        <v>1</v>
      </c>
    </row>
    <row r="37" spans="2:19" s="14" customFormat="1" x14ac:dyDescent="0.3">
      <c r="B37" s="90">
        <v>24</v>
      </c>
      <c r="C37" s="91"/>
      <c r="D37" s="92"/>
      <c r="E37" s="93"/>
      <c r="F37" s="92"/>
      <c r="G37" s="93"/>
      <c r="H37" s="94"/>
      <c r="I37" s="67"/>
      <c r="J37" s="67"/>
      <c r="P37" s="187"/>
      <c r="Q37" s="187"/>
      <c r="R37" s="245" t="b">
        <f t="shared" si="0"/>
        <v>0</v>
      </c>
      <c r="S37" s="246">
        <f t="shared" si="1"/>
        <v>1</v>
      </c>
    </row>
    <row r="38" spans="2:19" s="14" customFormat="1" x14ac:dyDescent="0.3">
      <c r="B38" s="90">
        <v>25</v>
      </c>
      <c r="C38" s="91"/>
      <c r="D38" s="92"/>
      <c r="E38" s="93"/>
      <c r="F38" s="92"/>
      <c r="G38" s="93"/>
      <c r="H38" s="94"/>
      <c r="I38" s="67"/>
      <c r="J38" s="67"/>
      <c r="P38" s="187"/>
      <c r="Q38" s="187"/>
      <c r="R38" s="245" t="b">
        <f t="shared" si="0"/>
        <v>0</v>
      </c>
      <c r="S38" s="246">
        <f t="shared" si="1"/>
        <v>1</v>
      </c>
    </row>
    <row r="39" spans="2:19" s="14" customFormat="1" x14ac:dyDescent="0.3">
      <c r="B39" s="90">
        <v>26</v>
      </c>
      <c r="C39" s="91"/>
      <c r="D39" s="92"/>
      <c r="E39" s="93"/>
      <c r="F39" s="92"/>
      <c r="G39" s="93"/>
      <c r="H39" s="94"/>
      <c r="I39" s="67"/>
      <c r="J39" s="67"/>
      <c r="P39" s="187"/>
      <c r="Q39" s="187"/>
      <c r="R39" s="245" t="b">
        <f t="shared" si="0"/>
        <v>0</v>
      </c>
      <c r="S39" s="246">
        <f t="shared" si="1"/>
        <v>1</v>
      </c>
    </row>
    <row r="40" spans="2:19" s="14" customFormat="1" x14ac:dyDescent="0.3">
      <c r="B40" s="90">
        <v>27</v>
      </c>
      <c r="C40" s="91"/>
      <c r="D40" s="92"/>
      <c r="E40" s="93"/>
      <c r="F40" s="92"/>
      <c r="G40" s="93"/>
      <c r="H40" s="94"/>
      <c r="I40" s="67"/>
      <c r="J40" s="67"/>
      <c r="P40" s="187"/>
      <c r="Q40" s="187"/>
      <c r="R40" s="245" t="b">
        <f t="shared" si="0"/>
        <v>0</v>
      </c>
      <c r="S40" s="246">
        <f t="shared" si="1"/>
        <v>1</v>
      </c>
    </row>
    <row r="41" spans="2:19" s="14" customFormat="1" x14ac:dyDescent="0.3">
      <c r="B41" s="90">
        <v>28</v>
      </c>
      <c r="C41" s="91"/>
      <c r="D41" s="92"/>
      <c r="E41" s="93"/>
      <c r="F41" s="92"/>
      <c r="G41" s="93"/>
      <c r="H41" s="94"/>
      <c r="I41" s="67"/>
      <c r="J41" s="67"/>
      <c r="P41" s="187"/>
      <c r="Q41" s="187"/>
      <c r="R41" s="245" t="b">
        <f t="shared" si="0"/>
        <v>0</v>
      </c>
      <c r="S41" s="246">
        <f t="shared" si="1"/>
        <v>1</v>
      </c>
    </row>
    <row r="42" spans="2:19" s="14" customFormat="1" x14ac:dyDescent="0.3">
      <c r="B42" s="90">
        <v>29</v>
      </c>
      <c r="C42" s="91"/>
      <c r="D42" s="92"/>
      <c r="E42" s="93"/>
      <c r="F42" s="92"/>
      <c r="G42" s="93"/>
      <c r="H42" s="94"/>
      <c r="I42" s="67"/>
      <c r="J42" s="67"/>
      <c r="P42" s="187"/>
      <c r="Q42" s="187"/>
      <c r="R42" s="245" t="b">
        <f t="shared" si="0"/>
        <v>0</v>
      </c>
      <c r="S42" s="246">
        <f t="shared" si="1"/>
        <v>1</v>
      </c>
    </row>
    <row r="43" spans="2:19" s="14" customFormat="1" ht="15" thickBot="1" x14ac:dyDescent="0.35">
      <c r="B43" s="90">
        <v>30</v>
      </c>
      <c r="C43" s="95"/>
      <c r="D43" s="96"/>
      <c r="E43" s="97"/>
      <c r="F43" s="96"/>
      <c r="G43" s="97"/>
      <c r="H43" s="98"/>
      <c r="I43" s="67"/>
      <c r="J43" s="67"/>
      <c r="P43" s="187"/>
      <c r="Q43" s="187"/>
      <c r="R43" s="245" t="b">
        <f t="shared" si="0"/>
        <v>0</v>
      </c>
      <c r="S43" s="246">
        <f t="shared" si="1"/>
        <v>1</v>
      </c>
    </row>
    <row r="44" spans="2:19" s="14" customFormat="1" x14ac:dyDescent="0.3">
      <c r="B44" s="85">
        <v>31</v>
      </c>
      <c r="C44" s="99"/>
      <c r="D44" s="100"/>
      <c r="E44" s="101"/>
      <c r="F44" s="100"/>
      <c r="G44" s="101"/>
      <c r="H44" s="102"/>
      <c r="I44" s="67"/>
      <c r="J44" s="67"/>
      <c r="P44" s="187"/>
      <c r="Q44" s="187"/>
      <c r="R44" s="245" t="b">
        <f t="shared" si="0"/>
        <v>0</v>
      </c>
      <c r="S44" s="246">
        <f t="shared" si="1"/>
        <v>1</v>
      </c>
    </row>
    <row r="45" spans="2:19" s="14" customFormat="1" x14ac:dyDescent="0.3">
      <c r="B45" s="90">
        <v>32</v>
      </c>
      <c r="C45" s="91"/>
      <c r="D45" s="92"/>
      <c r="E45" s="93"/>
      <c r="F45" s="92"/>
      <c r="G45" s="93"/>
      <c r="H45" s="94"/>
      <c r="I45" s="67"/>
      <c r="J45" s="67"/>
      <c r="P45" s="187"/>
      <c r="Q45" s="187"/>
      <c r="R45" s="245" t="b">
        <f t="shared" si="0"/>
        <v>0</v>
      </c>
      <c r="S45" s="246">
        <f t="shared" si="1"/>
        <v>1</v>
      </c>
    </row>
    <row r="46" spans="2:19" s="14" customFormat="1" x14ac:dyDescent="0.3">
      <c r="B46" s="90">
        <v>33</v>
      </c>
      <c r="C46" s="91"/>
      <c r="D46" s="92"/>
      <c r="E46" s="93"/>
      <c r="F46" s="92"/>
      <c r="G46" s="93"/>
      <c r="H46" s="94"/>
      <c r="I46" s="67"/>
      <c r="J46" s="67"/>
      <c r="P46" s="187"/>
      <c r="Q46" s="187"/>
      <c r="R46" s="245" t="b">
        <f t="shared" ref="R46:R77" si="2">$G$6&lt;B46</f>
        <v>0</v>
      </c>
      <c r="S46" s="246">
        <f t="shared" si="1"/>
        <v>1</v>
      </c>
    </row>
    <row r="47" spans="2:19" s="14" customFormat="1" x14ac:dyDescent="0.3">
      <c r="B47" s="90">
        <v>34</v>
      </c>
      <c r="C47" s="91"/>
      <c r="D47" s="92"/>
      <c r="E47" s="93"/>
      <c r="F47" s="92"/>
      <c r="G47" s="93"/>
      <c r="H47" s="94"/>
      <c r="I47" s="67"/>
      <c r="J47" s="67"/>
      <c r="P47" s="187"/>
      <c r="Q47" s="187"/>
      <c r="R47" s="245" t="b">
        <f t="shared" si="2"/>
        <v>0</v>
      </c>
      <c r="S47" s="246">
        <f t="shared" si="1"/>
        <v>1</v>
      </c>
    </row>
    <row r="48" spans="2:19" s="14" customFormat="1" x14ac:dyDescent="0.3">
      <c r="B48" s="90">
        <v>35</v>
      </c>
      <c r="C48" s="91"/>
      <c r="D48" s="92"/>
      <c r="E48" s="93"/>
      <c r="F48" s="92"/>
      <c r="G48" s="93"/>
      <c r="H48" s="94"/>
      <c r="I48" s="67"/>
      <c r="J48" s="67"/>
      <c r="P48" s="187"/>
      <c r="Q48" s="187"/>
      <c r="R48" s="245" t="b">
        <f t="shared" si="2"/>
        <v>0</v>
      </c>
      <c r="S48" s="246">
        <f t="shared" si="1"/>
        <v>1</v>
      </c>
    </row>
    <row r="49" spans="2:19" s="14" customFormat="1" x14ac:dyDescent="0.3">
      <c r="B49" s="90">
        <v>36</v>
      </c>
      <c r="C49" s="91"/>
      <c r="D49" s="92"/>
      <c r="E49" s="93"/>
      <c r="F49" s="92"/>
      <c r="G49" s="93"/>
      <c r="H49" s="94"/>
      <c r="I49" s="67"/>
      <c r="J49" s="67"/>
      <c r="P49" s="187"/>
      <c r="Q49" s="187"/>
      <c r="R49" s="245" t="b">
        <f t="shared" si="2"/>
        <v>0</v>
      </c>
      <c r="S49" s="246">
        <f t="shared" si="1"/>
        <v>1</v>
      </c>
    </row>
    <row r="50" spans="2:19" s="14" customFormat="1" x14ac:dyDescent="0.3">
      <c r="B50" s="90">
        <v>37</v>
      </c>
      <c r="C50" s="91"/>
      <c r="D50" s="92"/>
      <c r="E50" s="93"/>
      <c r="F50" s="92"/>
      <c r="G50" s="93"/>
      <c r="H50" s="94"/>
      <c r="I50" s="67"/>
      <c r="J50" s="67"/>
      <c r="P50" s="187"/>
      <c r="Q50" s="187"/>
      <c r="R50" s="245" t="b">
        <f t="shared" si="2"/>
        <v>0</v>
      </c>
      <c r="S50" s="246">
        <f t="shared" si="1"/>
        <v>1</v>
      </c>
    </row>
    <row r="51" spans="2:19" s="14" customFormat="1" x14ac:dyDescent="0.3">
      <c r="B51" s="90">
        <v>38</v>
      </c>
      <c r="C51" s="91"/>
      <c r="D51" s="92"/>
      <c r="E51" s="93"/>
      <c r="F51" s="92"/>
      <c r="G51" s="93"/>
      <c r="H51" s="94"/>
      <c r="I51" s="67"/>
      <c r="J51" s="67"/>
      <c r="P51" s="187"/>
      <c r="Q51" s="187"/>
      <c r="R51" s="245" t="b">
        <f t="shared" si="2"/>
        <v>0</v>
      </c>
      <c r="S51" s="246">
        <f t="shared" si="1"/>
        <v>1</v>
      </c>
    </row>
    <row r="52" spans="2:19" s="14" customFormat="1" x14ac:dyDescent="0.3">
      <c r="B52" s="90">
        <v>39</v>
      </c>
      <c r="C52" s="91"/>
      <c r="D52" s="92"/>
      <c r="E52" s="93"/>
      <c r="F52" s="92"/>
      <c r="G52" s="93"/>
      <c r="H52" s="94"/>
      <c r="I52" s="67"/>
      <c r="J52" s="67"/>
      <c r="P52" s="187"/>
      <c r="Q52" s="187"/>
      <c r="R52" s="245" t="b">
        <f t="shared" si="2"/>
        <v>0</v>
      </c>
      <c r="S52" s="246">
        <f t="shared" si="1"/>
        <v>1</v>
      </c>
    </row>
    <row r="53" spans="2:19" s="14" customFormat="1" ht="15" thickBot="1" x14ac:dyDescent="0.35">
      <c r="B53" s="90">
        <v>40</v>
      </c>
      <c r="C53" s="95"/>
      <c r="D53" s="96"/>
      <c r="E53" s="97"/>
      <c r="F53" s="96"/>
      <c r="G53" s="97"/>
      <c r="H53" s="98"/>
      <c r="I53" s="67"/>
      <c r="J53" s="67"/>
      <c r="P53" s="187"/>
      <c r="Q53" s="187"/>
      <c r="R53" s="245" t="b">
        <f t="shared" si="2"/>
        <v>0</v>
      </c>
      <c r="S53" s="246">
        <f t="shared" si="1"/>
        <v>1</v>
      </c>
    </row>
    <row r="54" spans="2:19" s="14" customFormat="1" x14ac:dyDescent="0.3">
      <c r="B54" s="85">
        <v>41</v>
      </c>
      <c r="C54" s="99"/>
      <c r="D54" s="100"/>
      <c r="E54" s="101"/>
      <c r="F54" s="100"/>
      <c r="G54" s="101"/>
      <c r="H54" s="102"/>
      <c r="I54" s="67"/>
      <c r="J54" s="67"/>
      <c r="P54" s="187"/>
      <c r="Q54" s="187"/>
      <c r="R54" s="245" t="b">
        <f t="shared" si="2"/>
        <v>0</v>
      </c>
      <c r="S54" s="246">
        <f t="shared" si="1"/>
        <v>1</v>
      </c>
    </row>
    <row r="55" spans="2:19" s="14" customFormat="1" x14ac:dyDescent="0.3">
      <c r="B55" s="90">
        <v>42</v>
      </c>
      <c r="C55" s="91"/>
      <c r="D55" s="92"/>
      <c r="E55" s="93"/>
      <c r="F55" s="92"/>
      <c r="G55" s="93"/>
      <c r="H55" s="94"/>
      <c r="I55" s="67"/>
      <c r="J55" s="67"/>
      <c r="P55" s="187"/>
      <c r="Q55" s="187"/>
      <c r="R55" s="245" t="b">
        <f t="shared" si="2"/>
        <v>0</v>
      </c>
      <c r="S55" s="246">
        <f t="shared" si="1"/>
        <v>1</v>
      </c>
    </row>
    <row r="56" spans="2:19" s="14" customFormat="1" x14ac:dyDescent="0.3">
      <c r="B56" s="90">
        <v>43</v>
      </c>
      <c r="C56" s="91"/>
      <c r="D56" s="92"/>
      <c r="E56" s="93"/>
      <c r="F56" s="92"/>
      <c r="G56" s="93"/>
      <c r="H56" s="94"/>
      <c r="I56" s="67"/>
      <c r="J56" s="67"/>
      <c r="P56" s="187"/>
      <c r="Q56" s="187"/>
      <c r="R56" s="245" t="b">
        <f t="shared" si="2"/>
        <v>0</v>
      </c>
      <c r="S56" s="246">
        <f t="shared" si="1"/>
        <v>1</v>
      </c>
    </row>
    <row r="57" spans="2:19" s="14" customFormat="1" x14ac:dyDescent="0.3">
      <c r="B57" s="90">
        <v>44</v>
      </c>
      <c r="C57" s="91"/>
      <c r="D57" s="92"/>
      <c r="E57" s="93"/>
      <c r="F57" s="92"/>
      <c r="G57" s="93"/>
      <c r="H57" s="94"/>
      <c r="I57" s="67"/>
      <c r="J57" s="67"/>
      <c r="P57" s="187"/>
      <c r="Q57" s="187"/>
      <c r="R57" s="245" t="b">
        <f t="shared" si="2"/>
        <v>0</v>
      </c>
      <c r="S57" s="246">
        <f t="shared" si="1"/>
        <v>1</v>
      </c>
    </row>
    <row r="58" spans="2:19" s="14" customFormat="1" x14ac:dyDescent="0.3">
      <c r="B58" s="90">
        <v>45</v>
      </c>
      <c r="C58" s="91"/>
      <c r="D58" s="92"/>
      <c r="E58" s="93"/>
      <c r="F58" s="92"/>
      <c r="G58" s="93"/>
      <c r="H58" s="94"/>
      <c r="I58" s="67"/>
      <c r="J58" s="67"/>
      <c r="P58" s="187"/>
      <c r="Q58" s="187"/>
      <c r="R58" s="245" t="b">
        <f t="shared" si="2"/>
        <v>0</v>
      </c>
      <c r="S58" s="246">
        <f t="shared" si="1"/>
        <v>1</v>
      </c>
    </row>
    <row r="59" spans="2:19" s="14" customFormat="1" x14ac:dyDescent="0.3">
      <c r="B59" s="90">
        <v>46</v>
      </c>
      <c r="C59" s="91"/>
      <c r="D59" s="92"/>
      <c r="E59" s="93"/>
      <c r="F59" s="92"/>
      <c r="G59" s="93"/>
      <c r="H59" s="94"/>
      <c r="I59" s="67"/>
      <c r="J59" s="67"/>
      <c r="P59" s="187"/>
      <c r="Q59" s="187"/>
      <c r="R59" s="245" t="b">
        <f t="shared" si="2"/>
        <v>0</v>
      </c>
      <c r="S59" s="246">
        <f t="shared" si="1"/>
        <v>1</v>
      </c>
    </row>
    <row r="60" spans="2:19" s="14" customFormat="1" x14ac:dyDescent="0.3">
      <c r="B60" s="90">
        <v>47</v>
      </c>
      <c r="C60" s="91"/>
      <c r="D60" s="92"/>
      <c r="E60" s="93"/>
      <c r="F60" s="92"/>
      <c r="G60" s="93"/>
      <c r="H60" s="94"/>
      <c r="I60" s="67"/>
      <c r="J60" s="67"/>
      <c r="P60" s="187"/>
      <c r="Q60" s="187"/>
      <c r="R60" s="245" t="b">
        <f t="shared" si="2"/>
        <v>0</v>
      </c>
      <c r="S60" s="246">
        <f t="shared" si="1"/>
        <v>1</v>
      </c>
    </row>
    <row r="61" spans="2:19" s="14" customFormat="1" x14ac:dyDescent="0.3">
      <c r="B61" s="90">
        <v>48</v>
      </c>
      <c r="C61" s="91"/>
      <c r="D61" s="92"/>
      <c r="E61" s="93"/>
      <c r="F61" s="92"/>
      <c r="G61" s="93"/>
      <c r="H61" s="94"/>
      <c r="I61" s="67"/>
      <c r="J61" s="67"/>
      <c r="P61" s="187"/>
      <c r="Q61" s="187"/>
      <c r="R61" s="245" t="b">
        <f t="shared" si="2"/>
        <v>0</v>
      </c>
      <c r="S61" s="246">
        <f t="shared" si="1"/>
        <v>1</v>
      </c>
    </row>
    <row r="62" spans="2:19" s="14" customFormat="1" x14ac:dyDescent="0.3">
      <c r="B62" s="90">
        <v>49</v>
      </c>
      <c r="C62" s="91"/>
      <c r="D62" s="92"/>
      <c r="E62" s="93"/>
      <c r="F62" s="92"/>
      <c r="G62" s="93"/>
      <c r="H62" s="94"/>
      <c r="I62" s="67"/>
      <c r="J62" s="67"/>
      <c r="P62" s="187"/>
      <c r="Q62" s="187"/>
      <c r="R62" s="245" t="b">
        <f t="shared" si="2"/>
        <v>0</v>
      </c>
      <c r="S62" s="246">
        <f t="shared" si="1"/>
        <v>1</v>
      </c>
    </row>
    <row r="63" spans="2:19" s="14" customFormat="1" ht="15" thickBot="1" x14ac:dyDescent="0.35">
      <c r="B63" s="90">
        <v>50</v>
      </c>
      <c r="C63" s="95"/>
      <c r="D63" s="96"/>
      <c r="E63" s="97"/>
      <c r="F63" s="96"/>
      <c r="G63" s="97"/>
      <c r="H63" s="98"/>
      <c r="I63" s="67"/>
      <c r="J63" s="67"/>
      <c r="P63" s="187"/>
      <c r="Q63" s="187"/>
      <c r="R63" s="245" t="b">
        <f t="shared" si="2"/>
        <v>0</v>
      </c>
      <c r="S63" s="246">
        <f t="shared" si="1"/>
        <v>1</v>
      </c>
    </row>
    <row r="64" spans="2:19" s="14" customFormat="1" x14ac:dyDescent="0.3">
      <c r="B64" s="85">
        <v>51</v>
      </c>
      <c r="C64" s="99"/>
      <c r="D64" s="100"/>
      <c r="E64" s="101"/>
      <c r="F64" s="100"/>
      <c r="G64" s="101"/>
      <c r="H64" s="102"/>
      <c r="I64" s="67"/>
      <c r="J64" s="67"/>
      <c r="P64" s="187"/>
      <c r="Q64" s="187"/>
      <c r="R64" s="245" t="b">
        <f t="shared" si="2"/>
        <v>0</v>
      </c>
      <c r="S64" s="246">
        <f t="shared" si="1"/>
        <v>1</v>
      </c>
    </row>
    <row r="65" spans="2:19" s="14" customFormat="1" x14ac:dyDescent="0.3">
      <c r="B65" s="90">
        <v>52</v>
      </c>
      <c r="C65" s="91"/>
      <c r="D65" s="92"/>
      <c r="E65" s="93"/>
      <c r="F65" s="92"/>
      <c r="G65" s="93"/>
      <c r="H65" s="94"/>
      <c r="I65" s="67"/>
      <c r="J65" s="67"/>
      <c r="P65" s="187"/>
      <c r="Q65" s="187"/>
      <c r="R65" s="245" t="b">
        <f t="shared" si="2"/>
        <v>0</v>
      </c>
      <c r="S65" s="246">
        <f t="shared" si="1"/>
        <v>1</v>
      </c>
    </row>
    <row r="66" spans="2:19" s="14" customFormat="1" x14ac:dyDescent="0.3">
      <c r="B66" s="90">
        <v>53</v>
      </c>
      <c r="C66" s="91"/>
      <c r="D66" s="92"/>
      <c r="E66" s="93"/>
      <c r="F66" s="92"/>
      <c r="G66" s="93"/>
      <c r="H66" s="94"/>
      <c r="I66" s="67"/>
      <c r="J66" s="67"/>
      <c r="P66" s="187"/>
      <c r="Q66" s="187"/>
      <c r="R66" s="245" t="b">
        <f t="shared" si="2"/>
        <v>0</v>
      </c>
      <c r="S66" s="246">
        <f t="shared" si="1"/>
        <v>1</v>
      </c>
    </row>
    <row r="67" spans="2:19" s="14" customFormat="1" x14ac:dyDescent="0.3">
      <c r="B67" s="90">
        <v>54</v>
      </c>
      <c r="C67" s="91"/>
      <c r="D67" s="92"/>
      <c r="E67" s="93"/>
      <c r="F67" s="92"/>
      <c r="G67" s="93"/>
      <c r="H67" s="94"/>
      <c r="I67" s="67"/>
      <c r="J67" s="67"/>
      <c r="P67" s="187"/>
      <c r="Q67" s="187"/>
      <c r="R67" s="245" t="b">
        <f t="shared" si="2"/>
        <v>0</v>
      </c>
      <c r="S67" s="246">
        <f t="shared" si="1"/>
        <v>1</v>
      </c>
    </row>
    <row r="68" spans="2:19" s="14" customFormat="1" x14ac:dyDescent="0.3">
      <c r="B68" s="90">
        <v>55</v>
      </c>
      <c r="C68" s="91"/>
      <c r="D68" s="92"/>
      <c r="E68" s="93"/>
      <c r="F68" s="92"/>
      <c r="G68" s="93"/>
      <c r="H68" s="94"/>
      <c r="I68" s="67"/>
      <c r="J68" s="67"/>
      <c r="P68" s="187"/>
      <c r="Q68" s="187"/>
      <c r="R68" s="245" t="b">
        <f t="shared" si="2"/>
        <v>0</v>
      </c>
      <c r="S68" s="246">
        <f t="shared" si="1"/>
        <v>1</v>
      </c>
    </row>
    <row r="69" spans="2:19" s="14" customFormat="1" x14ac:dyDescent="0.3">
      <c r="B69" s="90">
        <v>56</v>
      </c>
      <c r="C69" s="91"/>
      <c r="D69" s="92"/>
      <c r="E69" s="93"/>
      <c r="F69" s="92"/>
      <c r="G69" s="93"/>
      <c r="H69" s="94"/>
      <c r="I69" s="67"/>
      <c r="J69" s="67"/>
      <c r="P69" s="187"/>
      <c r="Q69" s="187"/>
      <c r="R69" s="245" t="b">
        <f t="shared" si="2"/>
        <v>0</v>
      </c>
      <c r="S69" s="246">
        <f t="shared" si="1"/>
        <v>1</v>
      </c>
    </row>
    <row r="70" spans="2:19" s="14" customFormat="1" x14ac:dyDescent="0.3">
      <c r="B70" s="90">
        <v>57</v>
      </c>
      <c r="C70" s="91"/>
      <c r="D70" s="92"/>
      <c r="E70" s="93"/>
      <c r="F70" s="92"/>
      <c r="G70" s="93"/>
      <c r="H70" s="94"/>
      <c r="I70" s="67"/>
      <c r="J70" s="67"/>
      <c r="P70" s="187"/>
      <c r="Q70" s="187"/>
      <c r="R70" s="245" t="b">
        <f t="shared" si="2"/>
        <v>0</v>
      </c>
      <c r="S70" s="246">
        <f t="shared" si="1"/>
        <v>1</v>
      </c>
    </row>
    <row r="71" spans="2:19" s="14" customFormat="1" x14ac:dyDescent="0.3">
      <c r="B71" s="90">
        <v>58</v>
      </c>
      <c r="C71" s="91"/>
      <c r="D71" s="92"/>
      <c r="E71" s="93"/>
      <c r="F71" s="92"/>
      <c r="G71" s="93"/>
      <c r="H71" s="94"/>
      <c r="I71" s="67"/>
      <c r="J71" s="67"/>
      <c r="P71" s="187"/>
      <c r="Q71" s="187"/>
      <c r="R71" s="245" t="b">
        <f t="shared" si="2"/>
        <v>0</v>
      </c>
      <c r="S71" s="246">
        <f t="shared" si="1"/>
        <v>1</v>
      </c>
    </row>
    <row r="72" spans="2:19" s="14" customFormat="1" x14ac:dyDescent="0.3">
      <c r="B72" s="90">
        <v>59</v>
      </c>
      <c r="C72" s="91"/>
      <c r="D72" s="92"/>
      <c r="E72" s="93"/>
      <c r="F72" s="92"/>
      <c r="G72" s="93"/>
      <c r="H72" s="94"/>
      <c r="I72" s="67"/>
      <c r="J72" s="67"/>
      <c r="P72" s="187"/>
      <c r="Q72" s="187"/>
      <c r="R72" s="245" t="b">
        <f t="shared" si="2"/>
        <v>0</v>
      </c>
      <c r="S72" s="246">
        <f t="shared" si="1"/>
        <v>1</v>
      </c>
    </row>
    <row r="73" spans="2:19" s="14" customFormat="1" ht="15" thickBot="1" x14ac:dyDescent="0.35">
      <c r="B73" s="90">
        <v>60</v>
      </c>
      <c r="C73" s="95"/>
      <c r="D73" s="96"/>
      <c r="E73" s="97"/>
      <c r="F73" s="96"/>
      <c r="G73" s="97"/>
      <c r="H73" s="98"/>
      <c r="I73" s="67"/>
      <c r="J73" s="67"/>
      <c r="P73" s="187"/>
      <c r="Q73" s="187"/>
      <c r="R73" s="245" t="b">
        <f t="shared" si="2"/>
        <v>0</v>
      </c>
      <c r="S73" s="246">
        <f t="shared" si="1"/>
        <v>1</v>
      </c>
    </row>
    <row r="74" spans="2:19" s="14" customFormat="1" x14ac:dyDescent="0.3">
      <c r="B74" s="85">
        <v>61</v>
      </c>
      <c r="C74" s="99"/>
      <c r="D74" s="100"/>
      <c r="E74" s="101"/>
      <c r="F74" s="100"/>
      <c r="G74" s="101"/>
      <c r="H74" s="102"/>
      <c r="I74" s="67"/>
      <c r="J74" s="67"/>
      <c r="P74" s="187"/>
      <c r="Q74" s="187"/>
      <c r="R74" s="245" t="b">
        <f t="shared" si="2"/>
        <v>0</v>
      </c>
      <c r="S74" s="246">
        <f t="shared" si="1"/>
        <v>1</v>
      </c>
    </row>
    <row r="75" spans="2:19" s="14" customFormat="1" x14ac:dyDescent="0.3">
      <c r="B75" s="90">
        <v>62</v>
      </c>
      <c r="C75" s="91"/>
      <c r="D75" s="92"/>
      <c r="E75" s="93"/>
      <c r="F75" s="92"/>
      <c r="G75" s="93"/>
      <c r="H75" s="94"/>
      <c r="I75" s="67"/>
      <c r="J75" s="67"/>
      <c r="P75" s="187"/>
      <c r="Q75" s="187"/>
      <c r="R75" s="245" t="b">
        <f t="shared" si="2"/>
        <v>0</v>
      </c>
      <c r="S75" s="246">
        <f t="shared" si="1"/>
        <v>1</v>
      </c>
    </row>
    <row r="76" spans="2:19" s="14" customFormat="1" x14ac:dyDescent="0.3">
      <c r="B76" s="90">
        <v>63</v>
      </c>
      <c r="C76" s="91"/>
      <c r="D76" s="92"/>
      <c r="E76" s="93"/>
      <c r="F76" s="92"/>
      <c r="G76" s="93"/>
      <c r="H76" s="94"/>
      <c r="I76" s="67"/>
      <c r="J76" s="67"/>
      <c r="P76" s="187"/>
      <c r="Q76" s="187"/>
      <c r="R76" s="245" t="b">
        <f t="shared" si="2"/>
        <v>0</v>
      </c>
      <c r="S76" s="246">
        <f t="shared" si="1"/>
        <v>1</v>
      </c>
    </row>
    <row r="77" spans="2:19" s="14" customFormat="1" x14ac:dyDescent="0.3">
      <c r="B77" s="90">
        <v>64</v>
      </c>
      <c r="C77" s="91"/>
      <c r="D77" s="92"/>
      <c r="E77" s="93"/>
      <c r="F77" s="92"/>
      <c r="G77" s="93"/>
      <c r="H77" s="94"/>
      <c r="I77" s="67"/>
      <c r="J77" s="67"/>
      <c r="P77" s="187"/>
      <c r="Q77" s="187"/>
      <c r="R77" s="245" t="b">
        <f t="shared" si="2"/>
        <v>0</v>
      </c>
      <c r="S77" s="246">
        <f t="shared" si="1"/>
        <v>1</v>
      </c>
    </row>
    <row r="78" spans="2:19" s="14" customFormat="1" x14ac:dyDescent="0.3">
      <c r="B78" s="90">
        <v>65</v>
      </c>
      <c r="C78" s="91"/>
      <c r="D78" s="92"/>
      <c r="E78" s="93"/>
      <c r="F78" s="92"/>
      <c r="G78" s="93"/>
      <c r="H78" s="94"/>
      <c r="I78" s="67"/>
      <c r="J78" s="67"/>
      <c r="P78" s="187"/>
      <c r="Q78" s="187"/>
      <c r="R78" s="245" t="b">
        <f t="shared" ref="R78:R113" si="3">$G$6&lt;B78</f>
        <v>0</v>
      </c>
      <c r="S78" s="246">
        <f t="shared" si="1"/>
        <v>1</v>
      </c>
    </row>
    <row r="79" spans="2:19" s="14" customFormat="1" x14ac:dyDescent="0.3">
      <c r="B79" s="90">
        <v>66</v>
      </c>
      <c r="C79" s="91"/>
      <c r="D79" s="92"/>
      <c r="E79" s="93"/>
      <c r="F79" s="92"/>
      <c r="G79" s="93"/>
      <c r="H79" s="94"/>
      <c r="I79" s="67"/>
      <c r="J79" s="67"/>
      <c r="P79" s="187"/>
      <c r="Q79" s="187"/>
      <c r="R79" s="245" t="b">
        <f t="shared" si="3"/>
        <v>0</v>
      </c>
      <c r="S79" s="246">
        <f t="shared" ref="S79:S113" si="4">IF(C79="Yes",DATE(2023,4,1),DATE(1900,1,1))</f>
        <v>1</v>
      </c>
    </row>
    <row r="80" spans="2:19" s="14" customFormat="1" x14ac:dyDescent="0.3">
      <c r="B80" s="90">
        <v>67</v>
      </c>
      <c r="C80" s="91"/>
      <c r="D80" s="92"/>
      <c r="E80" s="93"/>
      <c r="F80" s="92"/>
      <c r="G80" s="93"/>
      <c r="H80" s="94"/>
      <c r="I80" s="67"/>
      <c r="J80" s="67"/>
      <c r="P80" s="187"/>
      <c r="Q80" s="187"/>
      <c r="R80" s="245" t="b">
        <f t="shared" si="3"/>
        <v>0</v>
      </c>
      <c r="S80" s="246">
        <f t="shared" si="4"/>
        <v>1</v>
      </c>
    </row>
    <row r="81" spans="2:19" s="14" customFormat="1" x14ac:dyDescent="0.3">
      <c r="B81" s="90">
        <v>68</v>
      </c>
      <c r="C81" s="91"/>
      <c r="D81" s="92"/>
      <c r="E81" s="93"/>
      <c r="F81" s="92"/>
      <c r="G81" s="93"/>
      <c r="H81" s="94"/>
      <c r="I81" s="67"/>
      <c r="J81" s="67"/>
      <c r="P81" s="187"/>
      <c r="Q81" s="187"/>
      <c r="R81" s="245" t="b">
        <f t="shared" si="3"/>
        <v>0</v>
      </c>
      <c r="S81" s="246">
        <f t="shared" si="4"/>
        <v>1</v>
      </c>
    </row>
    <row r="82" spans="2:19" s="14" customFormat="1" x14ac:dyDescent="0.3">
      <c r="B82" s="90">
        <v>69</v>
      </c>
      <c r="C82" s="91"/>
      <c r="D82" s="92"/>
      <c r="E82" s="93"/>
      <c r="F82" s="92"/>
      <c r="G82" s="93"/>
      <c r="H82" s="94"/>
      <c r="I82" s="67"/>
      <c r="J82" s="67"/>
      <c r="P82" s="187"/>
      <c r="Q82" s="187"/>
      <c r="R82" s="245" t="b">
        <f t="shared" si="3"/>
        <v>0</v>
      </c>
      <c r="S82" s="246">
        <f t="shared" si="4"/>
        <v>1</v>
      </c>
    </row>
    <row r="83" spans="2:19" s="14" customFormat="1" ht="15" thickBot="1" x14ac:dyDescent="0.35">
      <c r="B83" s="90">
        <v>70</v>
      </c>
      <c r="C83" s="95"/>
      <c r="D83" s="96"/>
      <c r="E83" s="97"/>
      <c r="F83" s="96"/>
      <c r="G83" s="97"/>
      <c r="H83" s="98"/>
      <c r="I83" s="67"/>
      <c r="J83" s="67"/>
      <c r="P83" s="187"/>
      <c r="Q83" s="187"/>
      <c r="R83" s="245" t="b">
        <f t="shared" si="3"/>
        <v>0</v>
      </c>
      <c r="S83" s="246">
        <f t="shared" si="4"/>
        <v>1</v>
      </c>
    </row>
    <row r="84" spans="2:19" s="14" customFormat="1" x14ac:dyDescent="0.3">
      <c r="B84" s="85">
        <v>71</v>
      </c>
      <c r="C84" s="99"/>
      <c r="D84" s="100"/>
      <c r="E84" s="101"/>
      <c r="F84" s="100"/>
      <c r="G84" s="101"/>
      <c r="H84" s="102"/>
      <c r="I84" s="67"/>
      <c r="J84" s="67"/>
      <c r="P84" s="187"/>
      <c r="Q84" s="187"/>
      <c r="R84" s="245" t="b">
        <f t="shared" si="3"/>
        <v>0</v>
      </c>
      <c r="S84" s="246">
        <f t="shared" si="4"/>
        <v>1</v>
      </c>
    </row>
    <row r="85" spans="2:19" s="14" customFormat="1" x14ac:dyDescent="0.3">
      <c r="B85" s="90">
        <v>72</v>
      </c>
      <c r="C85" s="91"/>
      <c r="D85" s="92"/>
      <c r="E85" s="93"/>
      <c r="F85" s="92"/>
      <c r="G85" s="93"/>
      <c r="H85" s="94"/>
      <c r="I85" s="67"/>
      <c r="J85" s="67"/>
      <c r="P85" s="187"/>
      <c r="Q85" s="187"/>
      <c r="R85" s="245" t="b">
        <f t="shared" si="3"/>
        <v>0</v>
      </c>
      <c r="S85" s="246">
        <f t="shared" si="4"/>
        <v>1</v>
      </c>
    </row>
    <row r="86" spans="2:19" s="14" customFormat="1" x14ac:dyDescent="0.3">
      <c r="B86" s="90">
        <v>73</v>
      </c>
      <c r="C86" s="91"/>
      <c r="D86" s="92"/>
      <c r="E86" s="93"/>
      <c r="F86" s="92"/>
      <c r="G86" s="93"/>
      <c r="H86" s="94"/>
      <c r="I86" s="67"/>
      <c r="J86" s="67"/>
      <c r="P86" s="187"/>
      <c r="Q86" s="187"/>
      <c r="R86" s="245" t="b">
        <f t="shared" si="3"/>
        <v>0</v>
      </c>
      <c r="S86" s="246">
        <f t="shared" si="4"/>
        <v>1</v>
      </c>
    </row>
    <row r="87" spans="2:19" s="14" customFormat="1" x14ac:dyDescent="0.3">
      <c r="B87" s="90">
        <v>74</v>
      </c>
      <c r="C87" s="91"/>
      <c r="D87" s="92"/>
      <c r="E87" s="93"/>
      <c r="F87" s="92"/>
      <c r="G87" s="93"/>
      <c r="H87" s="94"/>
      <c r="I87" s="67"/>
      <c r="J87" s="67"/>
      <c r="P87" s="187"/>
      <c r="Q87" s="187"/>
      <c r="R87" s="245" t="b">
        <f t="shared" si="3"/>
        <v>0</v>
      </c>
      <c r="S87" s="246">
        <f t="shared" si="4"/>
        <v>1</v>
      </c>
    </row>
    <row r="88" spans="2:19" s="14" customFormat="1" x14ac:dyDescent="0.3">
      <c r="B88" s="90">
        <v>75</v>
      </c>
      <c r="C88" s="91"/>
      <c r="D88" s="92"/>
      <c r="E88" s="93"/>
      <c r="F88" s="92"/>
      <c r="G88" s="93"/>
      <c r="H88" s="94"/>
      <c r="I88" s="67"/>
      <c r="J88" s="67"/>
      <c r="P88" s="187"/>
      <c r="Q88" s="187"/>
      <c r="R88" s="245" t="b">
        <f t="shared" si="3"/>
        <v>0</v>
      </c>
      <c r="S88" s="246">
        <f t="shared" si="4"/>
        <v>1</v>
      </c>
    </row>
    <row r="89" spans="2:19" s="14" customFormat="1" x14ac:dyDescent="0.3">
      <c r="B89" s="90">
        <v>76</v>
      </c>
      <c r="C89" s="91"/>
      <c r="D89" s="92"/>
      <c r="E89" s="93"/>
      <c r="F89" s="92"/>
      <c r="G89" s="93"/>
      <c r="H89" s="94"/>
      <c r="I89" s="67"/>
      <c r="J89" s="67"/>
      <c r="P89" s="187"/>
      <c r="Q89" s="187"/>
      <c r="R89" s="245" t="b">
        <f t="shared" si="3"/>
        <v>0</v>
      </c>
      <c r="S89" s="246">
        <f t="shared" si="4"/>
        <v>1</v>
      </c>
    </row>
    <row r="90" spans="2:19" s="14" customFormat="1" x14ac:dyDescent="0.3">
      <c r="B90" s="90">
        <v>77</v>
      </c>
      <c r="C90" s="91"/>
      <c r="D90" s="92"/>
      <c r="E90" s="93"/>
      <c r="F90" s="92"/>
      <c r="G90" s="93"/>
      <c r="H90" s="94"/>
      <c r="I90" s="67"/>
      <c r="J90" s="67"/>
      <c r="P90" s="187"/>
      <c r="Q90" s="187"/>
      <c r="R90" s="245" t="b">
        <f t="shared" si="3"/>
        <v>0</v>
      </c>
      <c r="S90" s="246">
        <f t="shared" si="4"/>
        <v>1</v>
      </c>
    </row>
    <row r="91" spans="2:19" s="14" customFormat="1" x14ac:dyDescent="0.3">
      <c r="B91" s="90">
        <v>78</v>
      </c>
      <c r="C91" s="91"/>
      <c r="D91" s="92"/>
      <c r="E91" s="93"/>
      <c r="F91" s="92"/>
      <c r="G91" s="93"/>
      <c r="H91" s="94"/>
      <c r="I91" s="67"/>
      <c r="J91" s="67"/>
      <c r="P91" s="187"/>
      <c r="Q91" s="187"/>
      <c r="R91" s="245" t="b">
        <f t="shared" si="3"/>
        <v>0</v>
      </c>
      <c r="S91" s="246">
        <f t="shared" si="4"/>
        <v>1</v>
      </c>
    </row>
    <row r="92" spans="2:19" s="14" customFormat="1" x14ac:dyDescent="0.3">
      <c r="B92" s="90">
        <v>79</v>
      </c>
      <c r="C92" s="91"/>
      <c r="D92" s="92"/>
      <c r="E92" s="93"/>
      <c r="F92" s="92"/>
      <c r="G92" s="93"/>
      <c r="H92" s="94"/>
      <c r="I92" s="67"/>
      <c r="J92" s="67"/>
      <c r="P92" s="187"/>
      <c r="Q92" s="187"/>
      <c r="R92" s="245" t="b">
        <f t="shared" si="3"/>
        <v>0</v>
      </c>
      <c r="S92" s="246">
        <f t="shared" si="4"/>
        <v>1</v>
      </c>
    </row>
    <row r="93" spans="2:19" s="14" customFormat="1" ht="15" thickBot="1" x14ac:dyDescent="0.35">
      <c r="B93" s="90">
        <v>80</v>
      </c>
      <c r="C93" s="95"/>
      <c r="D93" s="96"/>
      <c r="E93" s="97"/>
      <c r="F93" s="96"/>
      <c r="G93" s="97"/>
      <c r="H93" s="98"/>
      <c r="I93" s="67"/>
      <c r="J93" s="67"/>
      <c r="P93" s="187"/>
      <c r="Q93" s="187"/>
      <c r="R93" s="245" t="b">
        <f t="shared" si="3"/>
        <v>0</v>
      </c>
      <c r="S93" s="246">
        <f t="shared" si="4"/>
        <v>1</v>
      </c>
    </row>
    <row r="94" spans="2:19" s="14" customFormat="1" x14ac:dyDescent="0.3">
      <c r="B94" s="85">
        <v>81</v>
      </c>
      <c r="C94" s="99"/>
      <c r="D94" s="100"/>
      <c r="E94" s="101"/>
      <c r="F94" s="100"/>
      <c r="G94" s="101"/>
      <c r="H94" s="102"/>
      <c r="I94" s="67"/>
      <c r="J94" s="67"/>
      <c r="P94" s="187"/>
      <c r="Q94" s="187"/>
      <c r="R94" s="245" t="b">
        <f t="shared" si="3"/>
        <v>0</v>
      </c>
      <c r="S94" s="246">
        <f t="shared" si="4"/>
        <v>1</v>
      </c>
    </row>
    <row r="95" spans="2:19" s="14" customFormat="1" x14ac:dyDescent="0.3">
      <c r="B95" s="90">
        <v>82</v>
      </c>
      <c r="C95" s="91"/>
      <c r="D95" s="92"/>
      <c r="E95" s="93"/>
      <c r="F95" s="92"/>
      <c r="G95" s="93"/>
      <c r="H95" s="94"/>
      <c r="I95" s="67"/>
      <c r="J95" s="67"/>
      <c r="P95" s="187"/>
      <c r="Q95" s="187"/>
      <c r="R95" s="245" t="b">
        <f t="shared" si="3"/>
        <v>0</v>
      </c>
      <c r="S95" s="246">
        <f t="shared" si="4"/>
        <v>1</v>
      </c>
    </row>
    <row r="96" spans="2:19" s="14" customFormat="1" x14ac:dyDescent="0.3">
      <c r="B96" s="90">
        <v>83</v>
      </c>
      <c r="C96" s="91"/>
      <c r="D96" s="92"/>
      <c r="E96" s="93"/>
      <c r="F96" s="92"/>
      <c r="G96" s="93"/>
      <c r="H96" s="94"/>
      <c r="I96" s="67"/>
      <c r="J96" s="67"/>
      <c r="P96" s="187"/>
      <c r="Q96" s="187"/>
      <c r="R96" s="245" t="b">
        <f t="shared" si="3"/>
        <v>0</v>
      </c>
      <c r="S96" s="246">
        <f t="shared" si="4"/>
        <v>1</v>
      </c>
    </row>
    <row r="97" spans="2:19" s="14" customFormat="1" x14ac:dyDescent="0.3">
      <c r="B97" s="90">
        <v>84</v>
      </c>
      <c r="C97" s="91"/>
      <c r="D97" s="92"/>
      <c r="E97" s="93"/>
      <c r="F97" s="92"/>
      <c r="G97" s="93"/>
      <c r="H97" s="94"/>
      <c r="I97" s="67"/>
      <c r="J97" s="67"/>
      <c r="P97" s="187"/>
      <c r="Q97" s="187"/>
      <c r="R97" s="245" t="b">
        <f t="shared" si="3"/>
        <v>0</v>
      </c>
      <c r="S97" s="246">
        <f t="shared" si="4"/>
        <v>1</v>
      </c>
    </row>
    <row r="98" spans="2:19" s="14" customFormat="1" x14ac:dyDescent="0.3">
      <c r="B98" s="90">
        <v>85</v>
      </c>
      <c r="C98" s="91"/>
      <c r="D98" s="92"/>
      <c r="E98" s="93"/>
      <c r="F98" s="92"/>
      <c r="G98" s="93"/>
      <c r="H98" s="94"/>
      <c r="I98" s="67"/>
      <c r="J98" s="67"/>
      <c r="P98" s="187"/>
      <c r="Q98" s="187"/>
      <c r="R98" s="245" t="b">
        <f t="shared" si="3"/>
        <v>0</v>
      </c>
      <c r="S98" s="246">
        <f t="shared" si="4"/>
        <v>1</v>
      </c>
    </row>
    <row r="99" spans="2:19" s="14" customFormat="1" x14ac:dyDescent="0.3">
      <c r="B99" s="90">
        <v>86</v>
      </c>
      <c r="C99" s="91"/>
      <c r="D99" s="92"/>
      <c r="E99" s="93"/>
      <c r="F99" s="92"/>
      <c r="G99" s="93"/>
      <c r="H99" s="94"/>
      <c r="I99" s="67"/>
      <c r="J99" s="67"/>
      <c r="P99" s="187"/>
      <c r="Q99" s="187"/>
      <c r="R99" s="245" t="b">
        <f t="shared" si="3"/>
        <v>0</v>
      </c>
      <c r="S99" s="246">
        <f t="shared" si="4"/>
        <v>1</v>
      </c>
    </row>
    <row r="100" spans="2:19" s="14" customFormat="1" x14ac:dyDescent="0.3">
      <c r="B100" s="90">
        <v>87</v>
      </c>
      <c r="C100" s="91"/>
      <c r="D100" s="92"/>
      <c r="E100" s="93"/>
      <c r="F100" s="92"/>
      <c r="G100" s="93"/>
      <c r="H100" s="94"/>
      <c r="I100" s="67"/>
      <c r="J100" s="67"/>
      <c r="P100" s="187"/>
      <c r="Q100" s="187"/>
      <c r="R100" s="245" t="b">
        <f t="shared" si="3"/>
        <v>0</v>
      </c>
      <c r="S100" s="246">
        <f t="shared" si="4"/>
        <v>1</v>
      </c>
    </row>
    <row r="101" spans="2:19" s="14" customFormat="1" x14ac:dyDescent="0.3">
      <c r="B101" s="90">
        <v>88</v>
      </c>
      <c r="C101" s="91"/>
      <c r="D101" s="92"/>
      <c r="E101" s="93"/>
      <c r="F101" s="92"/>
      <c r="G101" s="93"/>
      <c r="H101" s="94"/>
      <c r="I101" s="67"/>
      <c r="J101" s="67"/>
      <c r="P101" s="187"/>
      <c r="Q101" s="187"/>
      <c r="R101" s="245" t="b">
        <f t="shared" si="3"/>
        <v>0</v>
      </c>
      <c r="S101" s="246">
        <f t="shared" si="4"/>
        <v>1</v>
      </c>
    </row>
    <row r="102" spans="2:19" s="14" customFormat="1" x14ac:dyDescent="0.3">
      <c r="B102" s="90">
        <v>89</v>
      </c>
      <c r="C102" s="91"/>
      <c r="D102" s="92"/>
      <c r="E102" s="93"/>
      <c r="F102" s="92"/>
      <c r="G102" s="93"/>
      <c r="H102" s="94"/>
      <c r="I102" s="67"/>
      <c r="J102" s="67"/>
      <c r="P102" s="187"/>
      <c r="Q102" s="187"/>
      <c r="R102" s="245" t="b">
        <f t="shared" si="3"/>
        <v>0</v>
      </c>
      <c r="S102" s="246">
        <f t="shared" si="4"/>
        <v>1</v>
      </c>
    </row>
    <row r="103" spans="2:19" s="14" customFormat="1" ht="15" thickBot="1" x14ac:dyDescent="0.35">
      <c r="B103" s="90">
        <v>90</v>
      </c>
      <c r="C103" s="95"/>
      <c r="D103" s="96"/>
      <c r="E103" s="97"/>
      <c r="F103" s="96"/>
      <c r="G103" s="97"/>
      <c r="H103" s="98"/>
      <c r="I103" s="67"/>
      <c r="J103" s="67"/>
      <c r="P103" s="187"/>
      <c r="Q103" s="187"/>
      <c r="R103" s="245" t="b">
        <f t="shared" si="3"/>
        <v>0</v>
      </c>
      <c r="S103" s="246">
        <f t="shared" si="4"/>
        <v>1</v>
      </c>
    </row>
    <row r="104" spans="2:19" s="14" customFormat="1" x14ac:dyDescent="0.3">
      <c r="B104" s="85">
        <v>91</v>
      </c>
      <c r="C104" s="99"/>
      <c r="D104" s="100"/>
      <c r="E104" s="101"/>
      <c r="F104" s="100"/>
      <c r="G104" s="101"/>
      <c r="H104" s="102"/>
      <c r="I104" s="67"/>
      <c r="J104" s="67"/>
      <c r="P104" s="187"/>
      <c r="Q104" s="187"/>
      <c r="R104" s="245" t="b">
        <f t="shared" si="3"/>
        <v>0</v>
      </c>
      <c r="S104" s="246">
        <f t="shared" si="4"/>
        <v>1</v>
      </c>
    </row>
    <row r="105" spans="2:19" s="14" customFormat="1" x14ac:dyDescent="0.3">
      <c r="B105" s="90">
        <v>92</v>
      </c>
      <c r="C105" s="91"/>
      <c r="D105" s="92"/>
      <c r="E105" s="93"/>
      <c r="F105" s="92"/>
      <c r="G105" s="93"/>
      <c r="H105" s="94"/>
      <c r="I105" s="67"/>
      <c r="J105" s="67"/>
      <c r="P105" s="187"/>
      <c r="Q105" s="187"/>
      <c r="R105" s="245" t="b">
        <f t="shared" si="3"/>
        <v>0</v>
      </c>
      <c r="S105" s="246">
        <f t="shared" si="4"/>
        <v>1</v>
      </c>
    </row>
    <row r="106" spans="2:19" s="14" customFormat="1" x14ac:dyDescent="0.3">
      <c r="B106" s="90">
        <v>93</v>
      </c>
      <c r="C106" s="91"/>
      <c r="D106" s="92"/>
      <c r="E106" s="93"/>
      <c r="F106" s="92"/>
      <c r="G106" s="93"/>
      <c r="H106" s="94"/>
      <c r="I106" s="67"/>
      <c r="J106" s="67"/>
      <c r="P106" s="187"/>
      <c r="Q106" s="187"/>
      <c r="R106" s="245" t="b">
        <f t="shared" si="3"/>
        <v>0</v>
      </c>
      <c r="S106" s="246">
        <f t="shared" si="4"/>
        <v>1</v>
      </c>
    </row>
    <row r="107" spans="2:19" s="14" customFormat="1" x14ac:dyDescent="0.3">
      <c r="B107" s="90">
        <v>94</v>
      </c>
      <c r="C107" s="91"/>
      <c r="D107" s="92"/>
      <c r="E107" s="93"/>
      <c r="F107" s="92"/>
      <c r="G107" s="93"/>
      <c r="H107" s="94"/>
      <c r="I107" s="67"/>
      <c r="J107" s="67"/>
      <c r="P107" s="187"/>
      <c r="Q107" s="187"/>
      <c r="R107" s="245" t="b">
        <f t="shared" si="3"/>
        <v>0</v>
      </c>
      <c r="S107" s="246">
        <f t="shared" si="4"/>
        <v>1</v>
      </c>
    </row>
    <row r="108" spans="2:19" s="14" customFormat="1" x14ac:dyDescent="0.3">
      <c r="B108" s="90">
        <v>95</v>
      </c>
      <c r="C108" s="91"/>
      <c r="D108" s="92"/>
      <c r="E108" s="93"/>
      <c r="F108" s="92"/>
      <c r="G108" s="93"/>
      <c r="H108" s="94"/>
      <c r="I108" s="67"/>
      <c r="J108" s="67"/>
      <c r="P108" s="187"/>
      <c r="Q108" s="187"/>
      <c r="R108" s="245" t="b">
        <f t="shared" si="3"/>
        <v>0</v>
      </c>
      <c r="S108" s="246">
        <f t="shared" si="4"/>
        <v>1</v>
      </c>
    </row>
    <row r="109" spans="2:19" s="14" customFormat="1" x14ac:dyDescent="0.3">
      <c r="B109" s="90">
        <v>96</v>
      </c>
      <c r="C109" s="91"/>
      <c r="D109" s="92"/>
      <c r="E109" s="93"/>
      <c r="F109" s="92"/>
      <c r="G109" s="93"/>
      <c r="H109" s="94"/>
      <c r="I109" s="67"/>
      <c r="J109" s="67"/>
      <c r="P109" s="187"/>
      <c r="Q109" s="187"/>
      <c r="R109" s="245" t="b">
        <f t="shared" si="3"/>
        <v>0</v>
      </c>
      <c r="S109" s="246">
        <f t="shared" si="4"/>
        <v>1</v>
      </c>
    </row>
    <row r="110" spans="2:19" s="14" customFormat="1" x14ac:dyDescent="0.3">
      <c r="B110" s="90">
        <v>97</v>
      </c>
      <c r="C110" s="91"/>
      <c r="D110" s="92"/>
      <c r="E110" s="93"/>
      <c r="F110" s="92"/>
      <c r="G110" s="93"/>
      <c r="H110" s="94"/>
      <c r="I110" s="67"/>
      <c r="J110" s="67"/>
      <c r="P110" s="187"/>
      <c r="Q110" s="187"/>
      <c r="R110" s="245" t="b">
        <f t="shared" si="3"/>
        <v>0</v>
      </c>
      <c r="S110" s="246">
        <f t="shared" si="4"/>
        <v>1</v>
      </c>
    </row>
    <row r="111" spans="2:19" s="14" customFormat="1" x14ac:dyDescent="0.3">
      <c r="B111" s="90">
        <v>98</v>
      </c>
      <c r="C111" s="91"/>
      <c r="D111" s="92"/>
      <c r="E111" s="93"/>
      <c r="F111" s="92"/>
      <c r="G111" s="93"/>
      <c r="H111" s="94"/>
      <c r="I111" s="67"/>
      <c r="J111" s="67"/>
      <c r="P111" s="187"/>
      <c r="Q111" s="187"/>
      <c r="R111" s="245" t="b">
        <f t="shared" si="3"/>
        <v>0</v>
      </c>
      <c r="S111" s="246">
        <f t="shared" si="4"/>
        <v>1</v>
      </c>
    </row>
    <row r="112" spans="2:19" s="14" customFormat="1" x14ac:dyDescent="0.3">
      <c r="B112" s="90">
        <v>99</v>
      </c>
      <c r="C112" s="91"/>
      <c r="D112" s="92"/>
      <c r="E112" s="93"/>
      <c r="F112" s="92"/>
      <c r="G112" s="93"/>
      <c r="H112" s="94"/>
      <c r="I112" s="67"/>
      <c r="J112" s="67"/>
      <c r="P112" s="187"/>
      <c r="Q112" s="187"/>
      <c r="R112" s="245" t="b">
        <f t="shared" si="3"/>
        <v>0</v>
      </c>
      <c r="S112" s="246">
        <f t="shared" si="4"/>
        <v>1</v>
      </c>
    </row>
    <row r="113" spans="2:19" s="14" customFormat="1" ht="15" thickBot="1" x14ac:dyDescent="0.35">
      <c r="B113" s="103">
        <v>100</v>
      </c>
      <c r="C113" s="104"/>
      <c r="D113" s="106"/>
      <c r="E113" s="105"/>
      <c r="F113" s="106"/>
      <c r="G113" s="105"/>
      <c r="H113" s="107"/>
      <c r="I113" s="67"/>
      <c r="J113" s="67"/>
      <c r="P113" s="187"/>
      <c r="Q113" s="187"/>
      <c r="R113" s="245" t="b">
        <f t="shared" si="3"/>
        <v>0</v>
      </c>
      <c r="S113" s="246">
        <f t="shared" si="4"/>
        <v>1</v>
      </c>
    </row>
    <row r="114" spans="2:19" s="14" customFormat="1" x14ac:dyDescent="0.3">
      <c r="B114" s="85">
        <v>101</v>
      </c>
      <c r="C114" s="99"/>
      <c r="D114" s="100"/>
      <c r="E114" s="101"/>
      <c r="F114" s="100"/>
      <c r="G114" s="101"/>
      <c r="H114" s="102"/>
      <c r="P114" s="187"/>
      <c r="Q114" s="187"/>
      <c r="R114" s="245" t="b">
        <f t="shared" ref="R114:R177" si="5">$G$6&lt;B114</f>
        <v>0</v>
      </c>
      <c r="S114" s="246">
        <f t="shared" ref="S114:S177" si="6">IF(C114="Yes",DATE(2023,4,1),DATE(1900,1,1))</f>
        <v>1</v>
      </c>
    </row>
    <row r="115" spans="2:19" s="14" customFormat="1" x14ac:dyDescent="0.3">
      <c r="B115" s="90">
        <v>102</v>
      </c>
      <c r="C115" s="91"/>
      <c r="D115" s="92"/>
      <c r="E115" s="93"/>
      <c r="F115" s="92"/>
      <c r="G115" s="93"/>
      <c r="H115" s="94"/>
      <c r="P115" s="187"/>
      <c r="Q115" s="187"/>
      <c r="R115" s="245" t="b">
        <f t="shared" si="5"/>
        <v>0</v>
      </c>
      <c r="S115" s="246">
        <f t="shared" si="6"/>
        <v>1</v>
      </c>
    </row>
    <row r="116" spans="2:19" s="14" customFormat="1" x14ac:dyDescent="0.3">
      <c r="B116" s="90">
        <v>103</v>
      </c>
      <c r="C116" s="91"/>
      <c r="D116" s="92"/>
      <c r="E116" s="93"/>
      <c r="F116" s="92"/>
      <c r="G116" s="93"/>
      <c r="H116" s="94"/>
      <c r="P116" s="187"/>
      <c r="Q116" s="187"/>
      <c r="R116" s="245" t="b">
        <f t="shared" si="5"/>
        <v>0</v>
      </c>
      <c r="S116" s="246">
        <f t="shared" si="6"/>
        <v>1</v>
      </c>
    </row>
    <row r="117" spans="2:19" s="14" customFormat="1" x14ac:dyDescent="0.3">
      <c r="B117" s="90">
        <v>104</v>
      </c>
      <c r="C117" s="91"/>
      <c r="D117" s="92"/>
      <c r="E117" s="93"/>
      <c r="F117" s="92"/>
      <c r="G117" s="93"/>
      <c r="H117" s="94"/>
      <c r="P117" s="187"/>
      <c r="Q117" s="187"/>
      <c r="R117" s="245" t="b">
        <f t="shared" si="5"/>
        <v>0</v>
      </c>
      <c r="S117" s="246">
        <f t="shared" si="6"/>
        <v>1</v>
      </c>
    </row>
    <row r="118" spans="2:19" s="14" customFormat="1" x14ac:dyDescent="0.3">
      <c r="B118" s="90">
        <v>105</v>
      </c>
      <c r="C118" s="91"/>
      <c r="D118" s="92"/>
      <c r="E118" s="93"/>
      <c r="F118" s="92"/>
      <c r="G118" s="93"/>
      <c r="H118" s="94"/>
      <c r="P118" s="187"/>
      <c r="Q118" s="187"/>
      <c r="R118" s="245" t="b">
        <f t="shared" si="5"/>
        <v>0</v>
      </c>
      <c r="S118" s="246">
        <f t="shared" si="6"/>
        <v>1</v>
      </c>
    </row>
    <row r="119" spans="2:19" s="14" customFormat="1" x14ac:dyDescent="0.3">
      <c r="B119" s="90">
        <v>106</v>
      </c>
      <c r="C119" s="91"/>
      <c r="D119" s="92"/>
      <c r="E119" s="93"/>
      <c r="F119" s="92"/>
      <c r="G119" s="93"/>
      <c r="H119" s="94"/>
      <c r="P119" s="187"/>
      <c r="Q119" s="187"/>
      <c r="R119" s="245" t="b">
        <f t="shared" si="5"/>
        <v>0</v>
      </c>
      <c r="S119" s="246">
        <f t="shared" si="6"/>
        <v>1</v>
      </c>
    </row>
    <row r="120" spans="2:19" s="14" customFormat="1" x14ac:dyDescent="0.3">
      <c r="B120" s="90">
        <v>107</v>
      </c>
      <c r="C120" s="91"/>
      <c r="D120" s="92"/>
      <c r="E120" s="93"/>
      <c r="F120" s="92"/>
      <c r="G120" s="93"/>
      <c r="H120" s="94"/>
      <c r="P120" s="187"/>
      <c r="Q120" s="187"/>
      <c r="R120" s="245" t="b">
        <f t="shared" si="5"/>
        <v>0</v>
      </c>
      <c r="S120" s="246">
        <f t="shared" si="6"/>
        <v>1</v>
      </c>
    </row>
    <row r="121" spans="2:19" s="14" customFormat="1" x14ac:dyDescent="0.3">
      <c r="B121" s="90">
        <v>108</v>
      </c>
      <c r="C121" s="91"/>
      <c r="D121" s="92"/>
      <c r="E121" s="93"/>
      <c r="F121" s="92"/>
      <c r="G121" s="93"/>
      <c r="H121" s="94"/>
      <c r="P121" s="187"/>
      <c r="Q121" s="187"/>
      <c r="R121" s="245" t="b">
        <f t="shared" si="5"/>
        <v>0</v>
      </c>
      <c r="S121" s="246">
        <f t="shared" si="6"/>
        <v>1</v>
      </c>
    </row>
    <row r="122" spans="2:19" s="14" customFormat="1" x14ac:dyDescent="0.3">
      <c r="B122" s="90">
        <v>109</v>
      </c>
      <c r="C122" s="91"/>
      <c r="D122" s="92"/>
      <c r="E122" s="93"/>
      <c r="F122" s="92"/>
      <c r="G122" s="93"/>
      <c r="H122" s="94"/>
      <c r="P122" s="187"/>
      <c r="Q122" s="187"/>
      <c r="R122" s="245" t="b">
        <f t="shared" si="5"/>
        <v>0</v>
      </c>
      <c r="S122" s="246">
        <f t="shared" si="6"/>
        <v>1</v>
      </c>
    </row>
    <row r="123" spans="2:19" s="14" customFormat="1" ht="15" thickBot="1" x14ac:dyDescent="0.35">
      <c r="B123" s="103">
        <v>110</v>
      </c>
      <c r="C123" s="104"/>
      <c r="D123" s="106"/>
      <c r="E123" s="105"/>
      <c r="F123" s="106"/>
      <c r="G123" s="105"/>
      <c r="H123" s="107"/>
      <c r="P123" s="187"/>
      <c r="Q123" s="187"/>
      <c r="R123" s="245" t="b">
        <f t="shared" si="5"/>
        <v>0</v>
      </c>
      <c r="S123" s="246">
        <f t="shared" si="6"/>
        <v>1</v>
      </c>
    </row>
    <row r="124" spans="2:19" s="14" customFormat="1" x14ac:dyDescent="0.3">
      <c r="B124" s="85">
        <v>111</v>
      </c>
      <c r="C124" s="99"/>
      <c r="D124" s="100"/>
      <c r="E124" s="101"/>
      <c r="F124" s="100"/>
      <c r="G124" s="101"/>
      <c r="H124" s="102"/>
      <c r="P124" s="187"/>
      <c r="Q124" s="187"/>
      <c r="R124" s="245" t="b">
        <f t="shared" si="5"/>
        <v>0</v>
      </c>
      <c r="S124" s="246">
        <f t="shared" si="6"/>
        <v>1</v>
      </c>
    </row>
    <row r="125" spans="2:19" s="14" customFormat="1" x14ac:dyDescent="0.3">
      <c r="B125" s="90">
        <v>112</v>
      </c>
      <c r="C125" s="91"/>
      <c r="D125" s="92"/>
      <c r="E125" s="93"/>
      <c r="F125" s="92"/>
      <c r="G125" s="93"/>
      <c r="H125" s="94"/>
      <c r="P125" s="187"/>
      <c r="Q125" s="187"/>
      <c r="R125" s="245" t="b">
        <f t="shared" si="5"/>
        <v>0</v>
      </c>
      <c r="S125" s="246">
        <f t="shared" si="6"/>
        <v>1</v>
      </c>
    </row>
    <row r="126" spans="2:19" s="14" customFormat="1" x14ac:dyDescent="0.3">
      <c r="B126" s="90">
        <v>113</v>
      </c>
      <c r="C126" s="91"/>
      <c r="D126" s="92"/>
      <c r="E126" s="93"/>
      <c r="F126" s="92"/>
      <c r="G126" s="93"/>
      <c r="H126" s="94"/>
      <c r="P126" s="187"/>
      <c r="Q126" s="187"/>
      <c r="R126" s="245" t="b">
        <f t="shared" si="5"/>
        <v>0</v>
      </c>
      <c r="S126" s="246">
        <f t="shared" si="6"/>
        <v>1</v>
      </c>
    </row>
    <row r="127" spans="2:19" s="14" customFormat="1" x14ac:dyDescent="0.3">
      <c r="B127" s="90">
        <v>114</v>
      </c>
      <c r="C127" s="91"/>
      <c r="D127" s="92"/>
      <c r="E127" s="93"/>
      <c r="F127" s="92"/>
      <c r="G127" s="93"/>
      <c r="H127" s="94"/>
      <c r="P127" s="187"/>
      <c r="Q127" s="187"/>
      <c r="R127" s="245" t="b">
        <f t="shared" si="5"/>
        <v>0</v>
      </c>
      <c r="S127" s="246">
        <f t="shared" si="6"/>
        <v>1</v>
      </c>
    </row>
    <row r="128" spans="2:19" s="14" customFormat="1" x14ac:dyDescent="0.3">
      <c r="B128" s="90">
        <v>115</v>
      </c>
      <c r="C128" s="91"/>
      <c r="D128" s="92"/>
      <c r="E128" s="93"/>
      <c r="F128" s="92"/>
      <c r="G128" s="93"/>
      <c r="H128" s="94"/>
      <c r="P128" s="187"/>
      <c r="Q128" s="187"/>
      <c r="R128" s="245" t="b">
        <f t="shared" si="5"/>
        <v>0</v>
      </c>
      <c r="S128" s="246">
        <f t="shared" si="6"/>
        <v>1</v>
      </c>
    </row>
    <row r="129" spans="2:19" s="14" customFormat="1" x14ac:dyDescent="0.3">
      <c r="B129" s="90">
        <v>116</v>
      </c>
      <c r="C129" s="91"/>
      <c r="D129" s="92"/>
      <c r="E129" s="93"/>
      <c r="F129" s="92"/>
      <c r="G129" s="93"/>
      <c r="H129" s="94"/>
      <c r="P129" s="187"/>
      <c r="Q129" s="187"/>
      <c r="R129" s="245" t="b">
        <f t="shared" si="5"/>
        <v>0</v>
      </c>
      <c r="S129" s="246">
        <f t="shared" si="6"/>
        <v>1</v>
      </c>
    </row>
    <row r="130" spans="2:19" s="14" customFormat="1" x14ac:dyDescent="0.3">
      <c r="B130" s="90">
        <v>117</v>
      </c>
      <c r="C130" s="91"/>
      <c r="D130" s="92"/>
      <c r="E130" s="93"/>
      <c r="F130" s="92"/>
      <c r="G130" s="93"/>
      <c r="H130" s="94"/>
      <c r="P130" s="187"/>
      <c r="Q130" s="187"/>
      <c r="R130" s="245" t="b">
        <f t="shared" si="5"/>
        <v>0</v>
      </c>
      <c r="S130" s="246">
        <f t="shared" si="6"/>
        <v>1</v>
      </c>
    </row>
    <row r="131" spans="2:19" s="14" customFormat="1" x14ac:dyDescent="0.3">
      <c r="B131" s="90">
        <v>118</v>
      </c>
      <c r="C131" s="91"/>
      <c r="D131" s="92"/>
      <c r="E131" s="93"/>
      <c r="F131" s="92"/>
      <c r="G131" s="93"/>
      <c r="H131" s="94"/>
      <c r="P131" s="187"/>
      <c r="Q131" s="187"/>
      <c r="R131" s="245" t="b">
        <f t="shared" si="5"/>
        <v>0</v>
      </c>
      <c r="S131" s="246">
        <f t="shared" si="6"/>
        <v>1</v>
      </c>
    </row>
    <row r="132" spans="2:19" s="14" customFormat="1" x14ac:dyDescent="0.3">
      <c r="B132" s="90">
        <v>119</v>
      </c>
      <c r="C132" s="91"/>
      <c r="D132" s="92"/>
      <c r="E132" s="93"/>
      <c r="F132" s="92"/>
      <c r="G132" s="93"/>
      <c r="H132" s="94"/>
      <c r="P132" s="187"/>
      <c r="Q132" s="187"/>
      <c r="R132" s="245" t="b">
        <f t="shared" si="5"/>
        <v>0</v>
      </c>
      <c r="S132" s="246">
        <f t="shared" si="6"/>
        <v>1</v>
      </c>
    </row>
    <row r="133" spans="2:19" s="14" customFormat="1" ht="15" thickBot="1" x14ac:dyDescent="0.35">
      <c r="B133" s="103">
        <v>120</v>
      </c>
      <c r="C133" s="104"/>
      <c r="D133" s="106"/>
      <c r="E133" s="105"/>
      <c r="F133" s="106"/>
      <c r="G133" s="105"/>
      <c r="H133" s="107"/>
      <c r="P133" s="187"/>
      <c r="Q133" s="187"/>
      <c r="R133" s="245" t="b">
        <f t="shared" si="5"/>
        <v>0</v>
      </c>
      <c r="S133" s="246">
        <f t="shared" si="6"/>
        <v>1</v>
      </c>
    </row>
    <row r="134" spans="2:19" s="14" customFormat="1" x14ac:dyDescent="0.3">
      <c r="B134" s="85">
        <v>121</v>
      </c>
      <c r="C134" s="99"/>
      <c r="D134" s="100"/>
      <c r="E134" s="101"/>
      <c r="F134" s="100"/>
      <c r="G134" s="101"/>
      <c r="H134" s="102"/>
      <c r="P134" s="187"/>
      <c r="Q134" s="187"/>
      <c r="R134" s="245" t="b">
        <f t="shared" si="5"/>
        <v>0</v>
      </c>
      <c r="S134" s="246">
        <f t="shared" si="6"/>
        <v>1</v>
      </c>
    </row>
    <row r="135" spans="2:19" s="14" customFormat="1" x14ac:dyDescent="0.3">
      <c r="B135" s="90">
        <v>122</v>
      </c>
      <c r="C135" s="91"/>
      <c r="D135" s="92"/>
      <c r="E135" s="93"/>
      <c r="F135" s="92"/>
      <c r="G135" s="93"/>
      <c r="H135" s="94"/>
      <c r="P135" s="187"/>
      <c r="Q135" s="187"/>
      <c r="R135" s="245" t="b">
        <f t="shared" si="5"/>
        <v>0</v>
      </c>
      <c r="S135" s="246">
        <f t="shared" si="6"/>
        <v>1</v>
      </c>
    </row>
    <row r="136" spans="2:19" s="14" customFormat="1" x14ac:dyDescent="0.3">
      <c r="B136" s="90">
        <v>123</v>
      </c>
      <c r="C136" s="91"/>
      <c r="D136" s="92"/>
      <c r="E136" s="93"/>
      <c r="F136" s="92"/>
      <c r="G136" s="93"/>
      <c r="H136" s="94"/>
      <c r="P136" s="187"/>
      <c r="Q136" s="187"/>
      <c r="R136" s="245" t="b">
        <f t="shared" si="5"/>
        <v>0</v>
      </c>
      <c r="S136" s="246">
        <f t="shared" si="6"/>
        <v>1</v>
      </c>
    </row>
    <row r="137" spans="2:19" s="14" customFormat="1" x14ac:dyDescent="0.3">
      <c r="B137" s="90">
        <v>124</v>
      </c>
      <c r="C137" s="91"/>
      <c r="D137" s="92"/>
      <c r="E137" s="93"/>
      <c r="F137" s="92"/>
      <c r="G137" s="93"/>
      <c r="H137" s="94"/>
      <c r="P137" s="187"/>
      <c r="Q137" s="187"/>
      <c r="R137" s="245" t="b">
        <f t="shared" si="5"/>
        <v>0</v>
      </c>
      <c r="S137" s="246">
        <f t="shared" si="6"/>
        <v>1</v>
      </c>
    </row>
    <row r="138" spans="2:19" s="14" customFormat="1" x14ac:dyDescent="0.3">
      <c r="B138" s="90">
        <v>125</v>
      </c>
      <c r="C138" s="91"/>
      <c r="D138" s="92"/>
      <c r="E138" s="93"/>
      <c r="F138" s="92"/>
      <c r="G138" s="93"/>
      <c r="H138" s="94"/>
      <c r="P138" s="187"/>
      <c r="Q138" s="187"/>
      <c r="R138" s="245" t="b">
        <f t="shared" si="5"/>
        <v>0</v>
      </c>
      <c r="S138" s="246">
        <f t="shared" si="6"/>
        <v>1</v>
      </c>
    </row>
    <row r="139" spans="2:19" s="14" customFormat="1" x14ac:dyDescent="0.3">
      <c r="B139" s="90">
        <v>126</v>
      </c>
      <c r="C139" s="91"/>
      <c r="D139" s="92"/>
      <c r="E139" s="93"/>
      <c r="F139" s="92"/>
      <c r="G139" s="93"/>
      <c r="H139" s="94"/>
      <c r="P139" s="187"/>
      <c r="Q139" s="187"/>
      <c r="R139" s="245" t="b">
        <f t="shared" si="5"/>
        <v>0</v>
      </c>
      <c r="S139" s="246">
        <f t="shared" si="6"/>
        <v>1</v>
      </c>
    </row>
    <row r="140" spans="2:19" s="14" customFormat="1" x14ac:dyDescent="0.3">
      <c r="B140" s="90">
        <v>127</v>
      </c>
      <c r="C140" s="91"/>
      <c r="D140" s="92"/>
      <c r="E140" s="93"/>
      <c r="F140" s="92"/>
      <c r="G140" s="93"/>
      <c r="H140" s="94"/>
      <c r="P140" s="187"/>
      <c r="Q140" s="187"/>
      <c r="R140" s="245" t="b">
        <f t="shared" si="5"/>
        <v>0</v>
      </c>
      <c r="S140" s="246">
        <f t="shared" si="6"/>
        <v>1</v>
      </c>
    </row>
    <row r="141" spans="2:19" s="14" customFormat="1" x14ac:dyDescent="0.3">
      <c r="B141" s="90">
        <v>128</v>
      </c>
      <c r="C141" s="91"/>
      <c r="D141" s="92"/>
      <c r="E141" s="93"/>
      <c r="F141" s="92"/>
      <c r="G141" s="93"/>
      <c r="H141" s="94"/>
      <c r="P141" s="187"/>
      <c r="Q141" s="187"/>
      <c r="R141" s="245" t="b">
        <f t="shared" si="5"/>
        <v>0</v>
      </c>
      <c r="S141" s="246">
        <f t="shared" si="6"/>
        <v>1</v>
      </c>
    </row>
    <row r="142" spans="2:19" s="14" customFormat="1" x14ac:dyDescent="0.3">
      <c r="B142" s="90">
        <v>129</v>
      </c>
      <c r="C142" s="91"/>
      <c r="D142" s="92"/>
      <c r="E142" s="93"/>
      <c r="F142" s="92"/>
      <c r="G142" s="93"/>
      <c r="H142" s="94"/>
      <c r="P142" s="187"/>
      <c r="Q142" s="187"/>
      <c r="R142" s="245" t="b">
        <f t="shared" si="5"/>
        <v>0</v>
      </c>
      <c r="S142" s="246">
        <f t="shared" si="6"/>
        <v>1</v>
      </c>
    </row>
    <row r="143" spans="2:19" s="14" customFormat="1" ht="15" thickBot="1" x14ac:dyDescent="0.35">
      <c r="B143" s="103">
        <v>130</v>
      </c>
      <c r="C143" s="104"/>
      <c r="D143" s="106"/>
      <c r="E143" s="105"/>
      <c r="F143" s="106"/>
      <c r="G143" s="105"/>
      <c r="H143" s="107"/>
      <c r="P143" s="187"/>
      <c r="Q143" s="187"/>
      <c r="R143" s="245" t="b">
        <f t="shared" si="5"/>
        <v>0</v>
      </c>
      <c r="S143" s="246">
        <f t="shared" si="6"/>
        <v>1</v>
      </c>
    </row>
    <row r="144" spans="2:19" s="14" customFormat="1" x14ac:dyDescent="0.3">
      <c r="B144" s="85">
        <v>131</v>
      </c>
      <c r="C144" s="99"/>
      <c r="D144" s="100"/>
      <c r="E144" s="101"/>
      <c r="F144" s="100"/>
      <c r="G144" s="101"/>
      <c r="H144" s="102"/>
      <c r="P144" s="187"/>
      <c r="Q144" s="187"/>
      <c r="R144" s="245" t="b">
        <f t="shared" si="5"/>
        <v>0</v>
      </c>
      <c r="S144" s="246">
        <f t="shared" si="6"/>
        <v>1</v>
      </c>
    </row>
    <row r="145" spans="2:19" s="14" customFormat="1" x14ac:dyDescent="0.3">
      <c r="B145" s="90">
        <v>132</v>
      </c>
      <c r="C145" s="91"/>
      <c r="D145" s="92"/>
      <c r="E145" s="93"/>
      <c r="F145" s="92"/>
      <c r="G145" s="93"/>
      <c r="H145" s="94"/>
      <c r="P145" s="187"/>
      <c r="Q145" s="187"/>
      <c r="R145" s="245" t="b">
        <f t="shared" si="5"/>
        <v>0</v>
      </c>
      <c r="S145" s="246">
        <f t="shared" si="6"/>
        <v>1</v>
      </c>
    </row>
    <row r="146" spans="2:19" s="14" customFormat="1" x14ac:dyDescent="0.3">
      <c r="B146" s="90">
        <v>133</v>
      </c>
      <c r="C146" s="91"/>
      <c r="D146" s="92"/>
      <c r="E146" s="93"/>
      <c r="F146" s="92"/>
      <c r="G146" s="93"/>
      <c r="H146" s="94"/>
      <c r="P146" s="187"/>
      <c r="Q146" s="187"/>
      <c r="R146" s="245" t="b">
        <f t="shared" si="5"/>
        <v>0</v>
      </c>
      <c r="S146" s="246">
        <f t="shared" si="6"/>
        <v>1</v>
      </c>
    </row>
    <row r="147" spans="2:19" s="14" customFormat="1" x14ac:dyDescent="0.3">
      <c r="B147" s="90">
        <v>134</v>
      </c>
      <c r="C147" s="91"/>
      <c r="D147" s="92"/>
      <c r="E147" s="93"/>
      <c r="F147" s="92"/>
      <c r="G147" s="93"/>
      <c r="H147" s="94"/>
      <c r="P147" s="187"/>
      <c r="Q147" s="187"/>
      <c r="R147" s="245" t="b">
        <f t="shared" si="5"/>
        <v>0</v>
      </c>
      <c r="S147" s="246">
        <f t="shared" si="6"/>
        <v>1</v>
      </c>
    </row>
    <row r="148" spans="2:19" s="14" customFormat="1" x14ac:dyDescent="0.3">
      <c r="B148" s="90">
        <v>135</v>
      </c>
      <c r="C148" s="91"/>
      <c r="D148" s="92"/>
      <c r="E148" s="93"/>
      <c r="F148" s="92"/>
      <c r="G148" s="93"/>
      <c r="H148" s="94"/>
      <c r="P148" s="187"/>
      <c r="Q148" s="187"/>
      <c r="R148" s="245" t="b">
        <f t="shared" si="5"/>
        <v>0</v>
      </c>
      <c r="S148" s="246">
        <f t="shared" si="6"/>
        <v>1</v>
      </c>
    </row>
    <row r="149" spans="2:19" s="14" customFormat="1" x14ac:dyDescent="0.3">
      <c r="B149" s="90">
        <v>136</v>
      </c>
      <c r="C149" s="91"/>
      <c r="D149" s="92"/>
      <c r="E149" s="93"/>
      <c r="F149" s="92"/>
      <c r="G149" s="93"/>
      <c r="H149" s="94"/>
      <c r="P149" s="187"/>
      <c r="Q149" s="187"/>
      <c r="R149" s="245" t="b">
        <f t="shared" si="5"/>
        <v>0</v>
      </c>
      <c r="S149" s="246">
        <f t="shared" si="6"/>
        <v>1</v>
      </c>
    </row>
    <row r="150" spans="2:19" s="14" customFormat="1" x14ac:dyDescent="0.3">
      <c r="B150" s="90">
        <v>137</v>
      </c>
      <c r="C150" s="91"/>
      <c r="D150" s="92"/>
      <c r="E150" s="93"/>
      <c r="F150" s="92"/>
      <c r="G150" s="93"/>
      <c r="H150" s="94"/>
      <c r="P150" s="187"/>
      <c r="Q150" s="187"/>
      <c r="R150" s="245" t="b">
        <f t="shared" si="5"/>
        <v>0</v>
      </c>
      <c r="S150" s="246">
        <f t="shared" si="6"/>
        <v>1</v>
      </c>
    </row>
    <row r="151" spans="2:19" s="14" customFormat="1" x14ac:dyDescent="0.3">
      <c r="B151" s="90">
        <v>138</v>
      </c>
      <c r="C151" s="91"/>
      <c r="D151" s="92"/>
      <c r="E151" s="93"/>
      <c r="F151" s="92"/>
      <c r="G151" s="93"/>
      <c r="H151" s="94"/>
      <c r="P151" s="187"/>
      <c r="Q151" s="187"/>
      <c r="R151" s="245" t="b">
        <f t="shared" si="5"/>
        <v>0</v>
      </c>
      <c r="S151" s="246">
        <f t="shared" si="6"/>
        <v>1</v>
      </c>
    </row>
    <row r="152" spans="2:19" s="14" customFormat="1" x14ac:dyDescent="0.3">
      <c r="B152" s="90">
        <v>139</v>
      </c>
      <c r="C152" s="91"/>
      <c r="D152" s="92"/>
      <c r="E152" s="93"/>
      <c r="F152" s="92"/>
      <c r="G152" s="93"/>
      <c r="H152" s="94"/>
      <c r="P152" s="187"/>
      <c r="Q152" s="187"/>
      <c r="R152" s="245" t="b">
        <f t="shared" si="5"/>
        <v>0</v>
      </c>
      <c r="S152" s="246">
        <f t="shared" si="6"/>
        <v>1</v>
      </c>
    </row>
    <row r="153" spans="2:19" s="14" customFormat="1" ht="15" thickBot="1" x14ac:dyDescent="0.35">
      <c r="B153" s="103">
        <v>140</v>
      </c>
      <c r="C153" s="104"/>
      <c r="D153" s="106"/>
      <c r="E153" s="105"/>
      <c r="F153" s="106"/>
      <c r="G153" s="105"/>
      <c r="H153" s="107"/>
      <c r="P153" s="187"/>
      <c r="Q153" s="187"/>
      <c r="R153" s="245" t="b">
        <f t="shared" si="5"/>
        <v>0</v>
      </c>
      <c r="S153" s="246">
        <f t="shared" si="6"/>
        <v>1</v>
      </c>
    </row>
    <row r="154" spans="2:19" s="14" customFormat="1" x14ac:dyDescent="0.3">
      <c r="B154" s="85">
        <v>141</v>
      </c>
      <c r="C154" s="99"/>
      <c r="D154" s="100"/>
      <c r="E154" s="101"/>
      <c r="F154" s="100"/>
      <c r="G154" s="101"/>
      <c r="H154" s="102"/>
      <c r="P154" s="187"/>
      <c r="Q154" s="187"/>
      <c r="R154" s="245" t="b">
        <f t="shared" si="5"/>
        <v>0</v>
      </c>
      <c r="S154" s="246">
        <f t="shared" si="6"/>
        <v>1</v>
      </c>
    </row>
    <row r="155" spans="2:19" s="14" customFormat="1" x14ac:dyDescent="0.3">
      <c r="B155" s="90">
        <v>142</v>
      </c>
      <c r="C155" s="91"/>
      <c r="D155" s="92"/>
      <c r="E155" s="93"/>
      <c r="F155" s="92"/>
      <c r="G155" s="93"/>
      <c r="H155" s="94"/>
      <c r="P155" s="187"/>
      <c r="Q155" s="187"/>
      <c r="R155" s="245" t="b">
        <f t="shared" si="5"/>
        <v>0</v>
      </c>
      <c r="S155" s="246">
        <f t="shared" si="6"/>
        <v>1</v>
      </c>
    </row>
    <row r="156" spans="2:19" s="14" customFormat="1" x14ac:dyDescent="0.3">
      <c r="B156" s="90">
        <v>143</v>
      </c>
      <c r="C156" s="91"/>
      <c r="D156" s="92"/>
      <c r="E156" s="93"/>
      <c r="F156" s="92"/>
      <c r="G156" s="93"/>
      <c r="H156" s="94"/>
      <c r="P156" s="187"/>
      <c r="Q156" s="187"/>
      <c r="R156" s="245" t="b">
        <f t="shared" si="5"/>
        <v>0</v>
      </c>
      <c r="S156" s="246">
        <f t="shared" si="6"/>
        <v>1</v>
      </c>
    </row>
    <row r="157" spans="2:19" s="14" customFormat="1" x14ac:dyDescent="0.3">
      <c r="B157" s="90">
        <v>144</v>
      </c>
      <c r="C157" s="91"/>
      <c r="D157" s="92"/>
      <c r="E157" s="93"/>
      <c r="F157" s="92"/>
      <c r="G157" s="93"/>
      <c r="H157" s="94"/>
      <c r="P157" s="187"/>
      <c r="Q157" s="187"/>
      <c r="R157" s="245" t="b">
        <f t="shared" si="5"/>
        <v>0</v>
      </c>
      <c r="S157" s="246">
        <f t="shared" si="6"/>
        <v>1</v>
      </c>
    </row>
    <row r="158" spans="2:19" s="14" customFormat="1" x14ac:dyDescent="0.3">
      <c r="B158" s="90">
        <v>145</v>
      </c>
      <c r="C158" s="91"/>
      <c r="D158" s="92"/>
      <c r="E158" s="93"/>
      <c r="F158" s="92"/>
      <c r="G158" s="93"/>
      <c r="H158" s="94"/>
      <c r="P158" s="187"/>
      <c r="Q158" s="187"/>
      <c r="R158" s="245" t="b">
        <f t="shared" si="5"/>
        <v>0</v>
      </c>
      <c r="S158" s="246">
        <f t="shared" si="6"/>
        <v>1</v>
      </c>
    </row>
    <row r="159" spans="2:19" s="14" customFormat="1" x14ac:dyDescent="0.3">
      <c r="B159" s="90">
        <v>146</v>
      </c>
      <c r="C159" s="91"/>
      <c r="D159" s="92"/>
      <c r="E159" s="93"/>
      <c r="F159" s="92"/>
      <c r="G159" s="93"/>
      <c r="H159" s="94"/>
      <c r="P159" s="187"/>
      <c r="Q159" s="187"/>
      <c r="R159" s="245" t="b">
        <f t="shared" si="5"/>
        <v>0</v>
      </c>
      <c r="S159" s="246">
        <f t="shared" si="6"/>
        <v>1</v>
      </c>
    </row>
    <row r="160" spans="2:19" s="14" customFormat="1" x14ac:dyDescent="0.3">
      <c r="B160" s="90">
        <v>147</v>
      </c>
      <c r="C160" s="91"/>
      <c r="D160" s="92"/>
      <c r="E160" s="93"/>
      <c r="F160" s="92"/>
      <c r="G160" s="93"/>
      <c r="H160" s="94"/>
      <c r="P160" s="187"/>
      <c r="Q160" s="187"/>
      <c r="R160" s="245" t="b">
        <f t="shared" si="5"/>
        <v>0</v>
      </c>
      <c r="S160" s="246">
        <f t="shared" si="6"/>
        <v>1</v>
      </c>
    </row>
    <row r="161" spans="2:19" s="14" customFormat="1" x14ac:dyDescent="0.3">
      <c r="B161" s="90">
        <v>148</v>
      </c>
      <c r="C161" s="91"/>
      <c r="D161" s="92"/>
      <c r="E161" s="93"/>
      <c r="F161" s="92"/>
      <c r="G161" s="93"/>
      <c r="H161" s="94"/>
      <c r="P161" s="187"/>
      <c r="Q161" s="187"/>
      <c r="R161" s="245" t="b">
        <f t="shared" si="5"/>
        <v>0</v>
      </c>
      <c r="S161" s="246">
        <f t="shared" si="6"/>
        <v>1</v>
      </c>
    </row>
    <row r="162" spans="2:19" s="14" customFormat="1" x14ac:dyDescent="0.3">
      <c r="B162" s="90">
        <v>149</v>
      </c>
      <c r="C162" s="91"/>
      <c r="D162" s="92"/>
      <c r="E162" s="93"/>
      <c r="F162" s="92"/>
      <c r="G162" s="93"/>
      <c r="H162" s="94"/>
      <c r="P162" s="187"/>
      <c r="Q162" s="187"/>
      <c r="R162" s="245" t="b">
        <f t="shared" si="5"/>
        <v>0</v>
      </c>
      <c r="S162" s="246">
        <f t="shared" si="6"/>
        <v>1</v>
      </c>
    </row>
    <row r="163" spans="2:19" s="14" customFormat="1" ht="15" thickBot="1" x14ac:dyDescent="0.35">
      <c r="B163" s="103">
        <v>150</v>
      </c>
      <c r="C163" s="104"/>
      <c r="D163" s="106"/>
      <c r="E163" s="105"/>
      <c r="F163" s="106"/>
      <c r="G163" s="105"/>
      <c r="H163" s="107"/>
      <c r="P163" s="187"/>
      <c r="Q163" s="187"/>
      <c r="R163" s="245" t="b">
        <f t="shared" si="5"/>
        <v>0</v>
      </c>
      <c r="S163" s="246">
        <f t="shared" si="6"/>
        <v>1</v>
      </c>
    </row>
    <row r="164" spans="2:19" s="14" customFormat="1" x14ac:dyDescent="0.3">
      <c r="B164" s="85">
        <v>151</v>
      </c>
      <c r="C164" s="99"/>
      <c r="D164" s="100"/>
      <c r="E164" s="101"/>
      <c r="F164" s="100"/>
      <c r="G164" s="101"/>
      <c r="H164" s="102"/>
      <c r="P164" s="187"/>
      <c r="Q164" s="187"/>
      <c r="R164" s="245" t="b">
        <f t="shared" si="5"/>
        <v>0</v>
      </c>
      <c r="S164" s="246">
        <f t="shared" si="6"/>
        <v>1</v>
      </c>
    </row>
    <row r="165" spans="2:19" s="14" customFormat="1" x14ac:dyDescent="0.3">
      <c r="B165" s="90">
        <v>152</v>
      </c>
      <c r="C165" s="91"/>
      <c r="D165" s="92"/>
      <c r="E165" s="93"/>
      <c r="F165" s="92"/>
      <c r="G165" s="93"/>
      <c r="H165" s="94"/>
      <c r="P165" s="187"/>
      <c r="Q165" s="187"/>
      <c r="R165" s="245" t="b">
        <f t="shared" si="5"/>
        <v>0</v>
      </c>
      <c r="S165" s="246">
        <f t="shared" si="6"/>
        <v>1</v>
      </c>
    </row>
    <row r="166" spans="2:19" s="14" customFormat="1" x14ac:dyDescent="0.3">
      <c r="B166" s="90">
        <v>153</v>
      </c>
      <c r="C166" s="91"/>
      <c r="D166" s="92"/>
      <c r="E166" s="93"/>
      <c r="F166" s="92"/>
      <c r="G166" s="93"/>
      <c r="H166" s="94"/>
      <c r="P166" s="187"/>
      <c r="Q166" s="187"/>
      <c r="R166" s="245" t="b">
        <f t="shared" si="5"/>
        <v>0</v>
      </c>
      <c r="S166" s="246">
        <f t="shared" si="6"/>
        <v>1</v>
      </c>
    </row>
    <row r="167" spans="2:19" s="14" customFormat="1" x14ac:dyDescent="0.3">
      <c r="B167" s="90">
        <v>154</v>
      </c>
      <c r="C167" s="91"/>
      <c r="D167" s="92"/>
      <c r="E167" s="93"/>
      <c r="F167" s="92"/>
      <c r="G167" s="93"/>
      <c r="H167" s="94"/>
      <c r="P167" s="187"/>
      <c r="Q167" s="187"/>
      <c r="R167" s="245" t="b">
        <f t="shared" si="5"/>
        <v>0</v>
      </c>
      <c r="S167" s="246">
        <f t="shared" si="6"/>
        <v>1</v>
      </c>
    </row>
    <row r="168" spans="2:19" s="14" customFormat="1" x14ac:dyDescent="0.3">
      <c r="B168" s="90">
        <v>155</v>
      </c>
      <c r="C168" s="91"/>
      <c r="D168" s="92"/>
      <c r="E168" s="93"/>
      <c r="F168" s="92"/>
      <c r="G168" s="93"/>
      <c r="H168" s="94"/>
      <c r="P168" s="187"/>
      <c r="Q168" s="187"/>
      <c r="R168" s="245" t="b">
        <f t="shared" si="5"/>
        <v>0</v>
      </c>
      <c r="S168" s="246">
        <f t="shared" si="6"/>
        <v>1</v>
      </c>
    </row>
    <row r="169" spans="2:19" s="14" customFormat="1" x14ac:dyDescent="0.3">
      <c r="B169" s="90">
        <v>156</v>
      </c>
      <c r="C169" s="91"/>
      <c r="D169" s="92"/>
      <c r="E169" s="93"/>
      <c r="F169" s="92"/>
      <c r="G169" s="93"/>
      <c r="H169" s="94"/>
      <c r="P169" s="187"/>
      <c r="Q169" s="187"/>
      <c r="R169" s="245" t="b">
        <f t="shared" si="5"/>
        <v>0</v>
      </c>
      <c r="S169" s="246">
        <f t="shared" si="6"/>
        <v>1</v>
      </c>
    </row>
    <row r="170" spans="2:19" s="14" customFormat="1" x14ac:dyDescent="0.3">
      <c r="B170" s="90">
        <v>157</v>
      </c>
      <c r="C170" s="91"/>
      <c r="D170" s="92"/>
      <c r="E170" s="93"/>
      <c r="F170" s="92"/>
      <c r="G170" s="93"/>
      <c r="H170" s="94"/>
      <c r="P170" s="187"/>
      <c r="Q170" s="187"/>
      <c r="R170" s="245" t="b">
        <f t="shared" si="5"/>
        <v>0</v>
      </c>
      <c r="S170" s="246">
        <f t="shared" si="6"/>
        <v>1</v>
      </c>
    </row>
    <row r="171" spans="2:19" s="14" customFormat="1" x14ac:dyDescent="0.3">
      <c r="B171" s="90">
        <v>158</v>
      </c>
      <c r="C171" s="91"/>
      <c r="D171" s="92"/>
      <c r="E171" s="93"/>
      <c r="F171" s="92"/>
      <c r="G171" s="93"/>
      <c r="H171" s="94"/>
      <c r="P171" s="187"/>
      <c r="Q171" s="187"/>
      <c r="R171" s="245" t="b">
        <f t="shared" si="5"/>
        <v>0</v>
      </c>
      <c r="S171" s="246">
        <f t="shared" si="6"/>
        <v>1</v>
      </c>
    </row>
    <row r="172" spans="2:19" s="14" customFormat="1" x14ac:dyDescent="0.3">
      <c r="B172" s="90">
        <v>159</v>
      </c>
      <c r="C172" s="91"/>
      <c r="D172" s="92"/>
      <c r="E172" s="93"/>
      <c r="F172" s="92"/>
      <c r="G172" s="93"/>
      <c r="H172" s="94"/>
      <c r="P172" s="187"/>
      <c r="Q172" s="187"/>
      <c r="R172" s="245" t="b">
        <f t="shared" si="5"/>
        <v>0</v>
      </c>
      <c r="S172" s="246">
        <f t="shared" si="6"/>
        <v>1</v>
      </c>
    </row>
    <row r="173" spans="2:19" s="14" customFormat="1" ht="15" thickBot="1" x14ac:dyDescent="0.35">
      <c r="B173" s="103">
        <v>160</v>
      </c>
      <c r="C173" s="104"/>
      <c r="D173" s="106"/>
      <c r="E173" s="105"/>
      <c r="F173" s="106"/>
      <c r="G173" s="105"/>
      <c r="H173" s="107"/>
      <c r="P173" s="187"/>
      <c r="Q173" s="187"/>
      <c r="R173" s="245" t="b">
        <f t="shared" si="5"/>
        <v>0</v>
      </c>
      <c r="S173" s="246">
        <f t="shared" si="6"/>
        <v>1</v>
      </c>
    </row>
    <row r="174" spans="2:19" s="14" customFormat="1" x14ac:dyDescent="0.3">
      <c r="B174" s="85">
        <v>161</v>
      </c>
      <c r="C174" s="99"/>
      <c r="D174" s="100"/>
      <c r="E174" s="101"/>
      <c r="F174" s="100"/>
      <c r="G174" s="101"/>
      <c r="H174" s="102"/>
      <c r="P174" s="187"/>
      <c r="Q174" s="187"/>
      <c r="R174" s="245" t="b">
        <f t="shared" si="5"/>
        <v>0</v>
      </c>
      <c r="S174" s="246">
        <f t="shared" si="6"/>
        <v>1</v>
      </c>
    </row>
    <row r="175" spans="2:19" s="14" customFormat="1" x14ac:dyDescent="0.3">
      <c r="B175" s="90">
        <v>162</v>
      </c>
      <c r="C175" s="91"/>
      <c r="D175" s="92"/>
      <c r="E175" s="93"/>
      <c r="F175" s="92"/>
      <c r="G175" s="93"/>
      <c r="H175" s="94"/>
      <c r="P175" s="187"/>
      <c r="Q175" s="187"/>
      <c r="R175" s="245" t="b">
        <f t="shared" si="5"/>
        <v>0</v>
      </c>
      <c r="S175" s="246">
        <f t="shared" si="6"/>
        <v>1</v>
      </c>
    </row>
    <row r="176" spans="2:19" s="14" customFormat="1" x14ac:dyDescent="0.3">
      <c r="B176" s="90">
        <v>163</v>
      </c>
      <c r="C176" s="91"/>
      <c r="D176" s="92"/>
      <c r="E176" s="93"/>
      <c r="F176" s="92"/>
      <c r="G176" s="93"/>
      <c r="H176" s="94"/>
      <c r="P176" s="187"/>
      <c r="Q176" s="187"/>
      <c r="R176" s="245" t="b">
        <f t="shared" si="5"/>
        <v>0</v>
      </c>
      <c r="S176" s="246">
        <f t="shared" si="6"/>
        <v>1</v>
      </c>
    </row>
    <row r="177" spans="2:19" s="14" customFormat="1" x14ac:dyDescent="0.3">
      <c r="B177" s="90">
        <v>164</v>
      </c>
      <c r="C177" s="91"/>
      <c r="D177" s="92"/>
      <c r="E177" s="93"/>
      <c r="F177" s="92"/>
      <c r="G177" s="93"/>
      <c r="H177" s="94"/>
      <c r="P177" s="187"/>
      <c r="Q177" s="187"/>
      <c r="R177" s="245" t="b">
        <f t="shared" si="5"/>
        <v>0</v>
      </c>
      <c r="S177" s="246">
        <f t="shared" si="6"/>
        <v>1</v>
      </c>
    </row>
    <row r="178" spans="2:19" s="14" customFormat="1" x14ac:dyDescent="0.3">
      <c r="B178" s="90">
        <v>165</v>
      </c>
      <c r="C178" s="91"/>
      <c r="D178" s="92"/>
      <c r="E178" s="93"/>
      <c r="F178" s="92"/>
      <c r="G178" s="93"/>
      <c r="H178" s="94"/>
      <c r="P178" s="187"/>
      <c r="Q178" s="187"/>
      <c r="R178" s="245" t="b">
        <f t="shared" ref="R178:R213" si="7">$G$6&lt;B178</f>
        <v>0</v>
      </c>
      <c r="S178" s="246">
        <f t="shared" ref="S178:S213" si="8">IF(C178="Yes",DATE(2023,4,1),DATE(1900,1,1))</f>
        <v>1</v>
      </c>
    </row>
    <row r="179" spans="2:19" s="14" customFormat="1" x14ac:dyDescent="0.3">
      <c r="B179" s="90">
        <v>166</v>
      </c>
      <c r="C179" s="91"/>
      <c r="D179" s="92"/>
      <c r="E179" s="93"/>
      <c r="F179" s="92"/>
      <c r="G179" s="93"/>
      <c r="H179" s="94"/>
      <c r="P179" s="187"/>
      <c r="Q179" s="187"/>
      <c r="R179" s="245" t="b">
        <f t="shared" si="7"/>
        <v>0</v>
      </c>
      <c r="S179" s="246">
        <f t="shared" si="8"/>
        <v>1</v>
      </c>
    </row>
    <row r="180" spans="2:19" s="14" customFormat="1" x14ac:dyDescent="0.3">
      <c r="B180" s="90">
        <v>167</v>
      </c>
      <c r="C180" s="91"/>
      <c r="D180" s="92"/>
      <c r="E180" s="93"/>
      <c r="F180" s="92"/>
      <c r="G180" s="93"/>
      <c r="H180" s="94"/>
      <c r="P180" s="187"/>
      <c r="Q180" s="187"/>
      <c r="R180" s="245" t="b">
        <f t="shared" si="7"/>
        <v>0</v>
      </c>
      <c r="S180" s="246">
        <f t="shared" si="8"/>
        <v>1</v>
      </c>
    </row>
    <row r="181" spans="2:19" s="14" customFormat="1" x14ac:dyDescent="0.3">
      <c r="B181" s="90">
        <v>168</v>
      </c>
      <c r="C181" s="91"/>
      <c r="D181" s="92"/>
      <c r="E181" s="93"/>
      <c r="F181" s="92"/>
      <c r="G181" s="93"/>
      <c r="H181" s="94"/>
      <c r="P181" s="187"/>
      <c r="Q181" s="187"/>
      <c r="R181" s="245" t="b">
        <f t="shared" si="7"/>
        <v>0</v>
      </c>
      <c r="S181" s="246">
        <f t="shared" si="8"/>
        <v>1</v>
      </c>
    </row>
    <row r="182" spans="2:19" s="14" customFormat="1" x14ac:dyDescent="0.3">
      <c r="B182" s="90">
        <v>169</v>
      </c>
      <c r="C182" s="91"/>
      <c r="D182" s="92"/>
      <c r="E182" s="93"/>
      <c r="F182" s="92"/>
      <c r="G182" s="93"/>
      <c r="H182" s="94"/>
      <c r="P182" s="187"/>
      <c r="Q182" s="187"/>
      <c r="R182" s="245" t="b">
        <f t="shared" si="7"/>
        <v>0</v>
      </c>
      <c r="S182" s="246">
        <f t="shared" si="8"/>
        <v>1</v>
      </c>
    </row>
    <row r="183" spans="2:19" s="14" customFormat="1" ht="15" thickBot="1" x14ac:dyDescent="0.35">
      <c r="B183" s="103">
        <v>170</v>
      </c>
      <c r="C183" s="104"/>
      <c r="D183" s="106"/>
      <c r="E183" s="105"/>
      <c r="F183" s="106"/>
      <c r="G183" s="105"/>
      <c r="H183" s="107"/>
      <c r="P183" s="187"/>
      <c r="Q183" s="187"/>
      <c r="R183" s="245" t="b">
        <f t="shared" si="7"/>
        <v>0</v>
      </c>
      <c r="S183" s="246">
        <f t="shared" si="8"/>
        <v>1</v>
      </c>
    </row>
    <row r="184" spans="2:19" s="14" customFormat="1" x14ac:dyDescent="0.3">
      <c r="B184" s="85">
        <v>171</v>
      </c>
      <c r="C184" s="99"/>
      <c r="D184" s="100"/>
      <c r="E184" s="101"/>
      <c r="F184" s="100"/>
      <c r="G184" s="101"/>
      <c r="H184" s="102"/>
      <c r="P184" s="187"/>
      <c r="Q184" s="187"/>
      <c r="R184" s="245" t="b">
        <f t="shared" si="7"/>
        <v>0</v>
      </c>
      <c r="S184" s="246">
        <f t="shared" si="8"/>
        <v>1</v>
      </c>
    </row>
    <row r="185" spans="2:19" s="14" customFormat="1" x14ac:dyDescent="0.3">
      <c r="B185" s="90">
        <v>172</v>
      </c>
      <c r="C185" s="91"/>
      <c r="D185" s="92"/>
      <c r="E185" s="93"/>
      <c r="F185" s="92"/>
      <c r="G185" s="93"/>
      <c r="H185" s="94"/>
      <c r="P185" s="187"/>
      <c r="Q185" s="187"/>
      <c r="R185" s="245" t="b">
        <f t="shared" si="7"/>
        <v>0</v>
      </c>
      <c r="S185" s="246">
        <f t="shared" si="8"/>
        <v>1</v>
      </c>
    </row>
    <row r="186" spans="2:19" s="14" customFormat="1" x14ac:dyDescent="0.3">
      <c r="B186" s="90">
        <v>173</v>
      </c>
      <c r="C186" s="91"/>
      <c r="D186" s="92"/>
      <c r="E186" s="93"/>
      <c r="F186" s="92"/>
      <c r="G186" s="93"/>
      <c r="H186" s="94"/>
      <c r="P186" s="187"/>
      <c r="Q186" s="187"/>
      <c r="R186" s="245" t="b">
        <f t="shared" si="7"/>
        <v>0</v>
      </c>
      <c r="S186" s="246">
        <f t="shared" si="8"/>
        <v>1</v>
      </c>
    </row>
    <row r="187" spans="2:19" s="14" customFormat="1" x14ac:dyDescent="0.3">
      <c r="B187" s="90">
        <v>174</v>
      </c>
      <c r="C187" s="91"/>
      <c r="D187" s="92"/>
      <c r="E187" s="93"/>
      <c r="F187" s="92"/>
      <c r="G187" s="93"/>
      <c r="H187" s="94"/>
      <c r="P187" s="187"/>
      <c r="Q187" s="187"/>
      <c r="R187" s="245" t="b">
        <f t="shared" si="7"/>
        <v>0</v>
      </c>
      <c r="S187" s="246">
        <f t="shared" si="8"/>
        <v>1</v>
      </c>
    </row>
    <row r="188" spans="2:19" s="14" customFormat="1" x14ac:dyDescent="0.3">
      <c r="B188" s="90">
        <v>175</v>
      </c>
      <c r="C188" s="91"/>
      <c r="D188" s="92"/>
      <c r="E188" s="93"/>
      <c r="F188" s="92"/>
      <c r="G188" s="93"/>
      <c r="H188" s="94"/>
      <c r="P188" s="187"/>
      <c r="Q188" s="187"/>
      <c r="R188" s="245" t="b">
        <f t="shared" si="7"/>
        <v>0</v>
      </c>
      <c r="S188" s="246">
        <f t="shared" si="8"/>
        <v>1</v>
      </c>
    </row>
    <row r="189" spans="2:19" s="14" customFormat="1" x14ac:dyDescent="0.3">
      <c r="B189" s="90">
        <v>176</v>
      </c>
      <c r="C189" s="91"/>
      <c r="D189" s="92"/>
      <c r="E189" s="93"/>
      <c r="F189" s="92"/>
      <c r="G189" s="93"/>
      <c r="H189" s="94"/>
      <c r="P189" s="187"/>
      <c r="Q189" s="187"/>
      <c r="R189" s="245" t="b">
        <f t="shared" si="7"/>
        <v>0</v>
      </c>
      <c r="S189" s="246">
        <f t="shared" si="8"/>
        <v>1</v>
      </c>
    </row>
    <row r="190" spans="2:19" s="14" customFormat="1" x14ac:dyDescent="0.3">
      <c r="B190" s="90">
        <v>177</v>
      </c>
      <c r="C190" s="91"/>
      <c r="D190" s="92"/>
      <c r="E190" s="93"/>
      <c r="F190" s="92"/>
      <c r="G190" s="93"/>
      <c r="H190" s="94"/>
      <c r="P190" s="187"/>
      <c r="Q190" s="187"/>
      <c r="R190" s="245" t="b">
        <f t="shared" si="7"/>
        <v>0</v>
      </c>
      <c r="S190" s="246">
        <f t="shared" si="8"/>
        <v>1</v>
      </c>
    </row>
    <row r="191" spans="2:19" s="14" customFormat="1" x14ac:dyDescent="0.3">
      <c r="B191" s="90">
        <v>178</v>
      </c>
      <c r="C191" s="91"/>
      <c r="D191" s="92"/>
      <c r="E191" s="93"/>
      <c r="F191" s="92"/>
      <c r="G191" s="93"/>
      <c r="H191" s="94"/>
      <c r="P191" s="187"/>
      <c r="Q191" s="187"/>
      <c r="R191" s="245" t="b">
        <f t="shared" si="7"/>
        <v>0</v>
      </c>
      <c r="S191" s="246">
        <f t="shared" si="8"/>
        <v>1</v>
      </c>
    </row>
    <row r="192" spans="2:19" s="14" customFormat="1" x14ac:dyDescent="0.3">
      <c r="B192" s="90">
        <v>179</v>
      </c>
      <c r="C192" s="91"/>
      <c r="D192" s="92"/>
      <c r="E192" s="93"/>
      <c r="F192" s="92"/>
      <c r="G192" s="93"/>
      <c r="H192" s="94"/>
      <c r="P192" s="187"/>
      <c r="Q192" s="187"/>
      <c r="R192" s="245" t="b">
        <f t="shared" si="7"/>
        <v>0</v>
      </c>
      <c r="S192" s="246">
        <f t="shared" si="8"/>
        <v>1</v>
      </c>
    </row>
    <row r="193" spans="2:19" s="14" customFormat="1" ht="15" thickBot="1" x14ac:dyDescent="0.35">
      <c r="B193" s="103">
        <v>180</v>
      </c>
      <c r="C193" s="104"/>
      <c r="D193" s="106"/>
      <c r="E193" s="105"/>
      <c r="F193" s="106"/>
      <c r="G193" s="105"/>
      <c r="H193" s="107"/>
      <c r="P193" s="187"/>
      <c r="Q193" s="187"/>
      <c r="R193" s="245" t="b">
        <f t="shared" si="7"/>
        <v>0</v>
      </c>
      <c r="S193" s="246">
        <f t="shared" si="8"/>
        <v>1</v>
      </c>
    </row>
    <row r="194" spans="2:19" s="14" customFormat="1" x14ac:dyDescent="0.3">
      <c r="B194" s="85">
        <v>181</v>
      </c>
      <c r="C194" s="99"/>
      <c r="D194" s="100"/>
      <c r="E194" s="101"/>
      <c r="F194" s="100"/>
      <c r="G194" s="101"/>
      <c r="H194" s="102"/>
      <c r="P194" s="187"/>
      <c r="Q194" s="187"/>
      <c r="R194" s="245" t="b">
        <f t="shared" si="7"/>
        <v>0</v>
      </c>
      <c r="S194" s="246">
        <f t="shared" si="8"/>
        <v>1</v>
      </c>
    </row>
    <row r="195" spans="2:19" s="14" customFormat="1" x14ac:dyDescent="0.3">
      <c r="B195" s="90">
        <v>182</v>
      </c>
      <c r="C195" s="91"/>
      <c r="D195" s="92"/>
      <c r="E195" s="93"/>
      <c r="F195" s="92"/>
      <c r="G195" s="93"/>
      <c r="H195" s="94"/>
      <c r="P195" s="187"/>
      <c r="Q195" s="187"/>
      <c r="R195" s="245" t="b">
        <f t="shared" si="7"/>
        <v>0</v>
      </c>
      <c r="S195" s="246">
        <f t="shared" si="8"/>
        <v>1</v>
      </c>
    </row>
    <row r="196" spans="2:19" s="14" customFormat="1" x14ac:dyDescent="0.3">
      <c r="B196" s="90">
        <v>183</v>
      </c>
      <c r="C196" s="91"/>
      <c r="D196" s="92"/>
      <c r="E196" s="93"/>
      <c r="F196" s="92"/>
      <c r="G196" s="93"/>
      <c r="H196" s="94"/>
      <c r="P196" s="187"/>
      <c r="Q196" s="187"/>
      <c r="R196" s="245" t="b">
        <f t="shared" si="7"/>
        <v>0</v>
      </c>
      <c r="S196" s="246">
        <f t="shared" si="8"/>
        <v>1</v>
      </c>
    </row>
    <row r="197" spans="2:19" s="14" customFormat="1" x14ac:dyDescent="0.3">
      <c r="B197" s="90">
        <v>184</v>
      </c>
      <c r="C197" s="91"/>
      <c r="D197" s="92"/>
      <c r="E197" s="93"/>
      <c r="F197" s="92"/>
      <c r="G197" s="93"/>
      <c r="H197" s="94"/>
      <c r="P197" s="187"/>
      <c r="Q197" s="187"/>
      <c r="R197" s="245" t="b">
        <f t="shared" si="7"/>
        <v>0</v>
      </c>
      <c r="S197" s="246">
        <f t="shared" si="8"/>
        <v>1</v>
      </c>
    </row>
    <row r="198" spans="2:19" s="14" customFormat="1" x14ac:dyDescent="0.3">
      <c r="B198" s="90">
        <v>185</v>
      </c>
      <c r="C198" s="91"/>
      <c r="D198" s="92"/>
      <c r="E198" s="93"/>
      <c r="F198" s="92"/>
      <c r="G198" s="93"/>
      <c r="H198" s="94"/>
      <c r="P198" s="187"/>
      <c r="Q198" s="187"/>
      <c r="R198" s="245" t="b">
        <f t="shared" si="7"/>
        <v>0</v>
      </c>
      <c r="S198" s="246">
        <f t="shared" si="8"/>
        <v>1</v>
      </c>
    </row>
    <row r="199" spans="2:19" s="14" customFormat="1" x14ac:dyDescent="0.3">
      <c r="B199" s="90">
        <v>186</v>
      </c>
      <c r="C199" s="91"/>
      <c r="D199" s="92"/>
      <c r="E199" s="93"/>
      <c r="F199" s="92"/>
      <c r="G199" s="93"/>
      <c r="H199" s="94"/>
      <c r="P199" s="187"/>
      <c r="Q199" s="187"/>
      <c r="R199" s="245" t="b">
        <f t="shared" si="7"/>
        <v>0</v>
      </c>
      <c r="S199" s="246">
        <f t="shared" si="8"/>
        <v>1</v>
      </c>
    </row>
    <row r="200" spans="2:19" s="14" customFormat="1" x14ac:dyDescent="0.3">
      <c r="B200" s="90">
        <v>187</v>
      </c>
      <c r="C200" s="91"/>
      <c r="D200" s="92"/>
      <c r="E200" s="93"/>
      <c r="F200" s="92"/>
      <c r="G200" s="93"/>
      <c r="H200" s="94"/>
      <c r="P200" s="187"/>
      <c r="Q200" s="187"/>
      <c r="R200" s="245" t="b">
        <f t="shared" si="7"/>
        <v>0</v>
      </c>
      <c r="S200" s="246">
        <f t="shared" si="8"/>
        <v>1</v>
      </c>
    </row>
    <row r="201" spans="2:19" s="14" customFormat="1" x14ac:dyDescent="0.3">
      <c r="B201" s="90">
        <v>188</v>
      </c>
      <c r="C201" s="91"/>
      <c r="D201" s="92"/>
      <c r="E201" s="93"/>
      <c r="F201" s="92"/>
      <c r="G201" s="93"/>
      <c r="H201" s="94"/>
      <c r="P201" s="187"/>
      <c r="Q201" s="187"/>
      <c r="R201" s="245" t="b">
        <f t="shared" si="7"/>
        <v>0</v>
      </c>
      <c r="S201" s="246">
        <f t="shared" si="8"/>
        <v>1</v>
      </c>
    </row>
    <row r="202" spans="2:19" s="14" customFormat="1" x14ac:dyDescent="0.3">
      <c r="B202" s="90">
        <v>189</v>
      </c>
      <c r="C202" s="91"/>
      <c r="D202" s="92"/>
      <c r="E202" s="93"/>
      <c r="F202" s="92"/>
      <c r="G202" s="93"/>
      <c r="H202" s="94"/>
      <c r="P202" s="187"/>
      <c r="Q202" s="187"/>
      <c r="R202" s="245" t="b">
        <f t="shared" si="7"/>
        <v>0</v>
      </c>
      <c r="S202" s="246">
        <f t="shared" si="8"/>
        <v>1</v>
      </c>
    </row>
    <row r="203" spans="2:19" s="14" customFormat="1" ht="15" thickBot="1" x14ac:dyDescent="0.35">
      <c r="B203" s="103">
        <v>190</v>
      </c>
      <c r="C203" s="104"/>
      <c r="D203" s="106"/>
      <c r="E203" s="105"/>
      <c r="F203" s="106"/>
      <c r="G203" s="105"/>
      <c r="H203" s="107"/>
      <c r="P203" s="187"/>
      <c r="Q203" s="187"/>
      <c r="R203" s="245" t="b">
        <f t="shared" si="7"/>
        <v>0</v>
      </c>
      <c r="S203" s="246">
        <f t="shared" si="8"/>
        <v>1</v>
      </c>
    </row>
    <row r="204" spans="2:19" s="14" customFormat="1" x14ac:dyDescent="0.3">
      <c r="B204" s="85">
        <v>191</v>
      </c>
      <c r="C204" s="99"/>
      <c r="D204" s="100"/>
      <c r="E204" s="101"/>
      <c r="F204" s="100"/>
      <c r="G204" s="101"/>
      <c r="H204" s="102"/>
      <c r="P204" s="187"/>
      <c r="Q204" s="187"/>
      <c r="R204" s="245" t="b">
        <f t="shared" si="7"/>
        <v>0</v>
      </c>
      <c r="S204" s="246">
        <f t="shared" si="8"/>
        <v>1</v>
      </c>
    </row>
    <row r="205" spans="2:19" s="14" customFormat="1" x14ac:dyDescent="0.3">
      <c r="B205" s="90">
        <v>192</v>
      </c>
      <c r="C205" s="91"/>
      <c r="D205" s="92"/>
      <c r="E205" s="93"/>
      <c r="F205" s="92"/>
      <c r="G205" s="93"/>
      <c r="H205" s="94"/>
      <c r="P205" s="187"/>
      <c r="Q205" s="187"/>
      <c r="R205" s="245" t="b">
        <f t="shared" si="7"/>
        <v>0</v>
      </c>
      <c r="S205" s="246">
        <f t="shared" si="8"/>
        <v>1</v>
      </c>
    </row>
    <row r="206" spans="2:19" s="14" customFormat="1" x14ac:dyDescent="0.3">
      <c r="B206" s="90">
        <v>193</v>
      </c>
      <c r="C206" s="91"/>
      <c r="D206" s="92"/>
      <c r="E206" s="93"/>
      <c r="F206" s="92"/>
      <c r="G206" s="93"/>
      <c r="H206" s="94"/>
      <c r="P206" s="187"/>
      <c r="Q206" s="187"/>
      <c r="R206" s="245" t="b">
        <f t="shared" si="7"/>
        <v>0</v>
      </c>
      <c r="S206" s="246">
        <f t="shared" si="8"/>
        <v>1</v>
      </c>
    </row>
    <row r="207" spans="2:19" s="14" customFormat="1" x14ac:dyDescent="0.3">
      <c r="B207" s="90">
        <v>194</v>
      </c>
      <c r="C207" s="91"/>
      <c r="D207" s="92"/>
      <c r="E207" s="93"/>
      <c r="F207" s="92"/>
      <c r="G207" s="93"/>
      <c r="H207" s="94"/>
      <c r="P207" s="187"/>
      <c r="Q207" s="187"/>
      <c r="R207" s="245" t="b">
        <f t="shared" si="7"/>
        <v>0</v>
      </c>
      <c r="S207" s="246">
        <f t="shared" si="8"/>
        <v>1</v>
      </c>
    </row>
    <row r="208" spans="2:19" s="14" customFormat="1" x14ac:dyDescent="0.3">
      <c r="B208" s="90">
        <v>195</v>
      </c>
      <c r="C208" s="91"/>
      <c r="D208" s="92"/>
      <c r="E208" s="93"/>
      <c r="F208" s="92"/>
      <c r="G208" s="93"/>
      <c r="H208" s="94"/>
      <c r="P208" s="187"/>
      <c r="Q208" s="187"/>
      <c r="R208" s="245" t="b">
        <f t="shared" si="7"/>
        <v>0</v>
      </c>
      <c r="S208" s="246">
        <f t="shared" si="8"/>
        <v>1</v>
      </c>
    </row>
    <row r="209" spans="1:19" s="14" customFormat="1" x14ac:dyDescent="0.3">
      <c r="B209" s="90">
        <v>196</v>
      </c>
      <c r="C209" s="91"/>
      <c r="D209" s="92"/>
      <c r="E209" s="93"/>
      <c r="F209" s="92"/>
      <c r="G209" s="93"/>
      <c r="H209" s="94"/>
      <c r="P209" s="187"/>
      <c r="Q209" s="187"/>
      <c r="R209" s="245" t="b">
        <f t="shared" si="7"/>
        <v>0</v>
      </c>
      <c r="S209" s="246">
        <f t="shared" si="8"/>
        <v>1</v>
      </c>
    </row>
    <row r="210" spans="1:19" s="14" customFormat="1" x14ac:dyDescent="0.3">
      <c r="B210" s="90">
        <v>197</v>
      </c>
      <c r="C210" s="91"/>
      <c r="D210" s="92"/>
      <c r="E210" s="93"/>
      <c r="F210" s="92"/>
      <c r="G210" s="93"/>
      <c r="H210" s="94"/>
      <c r="P210" s="187"/>
      <c r="Q210" s="187"/>
      <c r="R210" s="245" t="b">
        <f t="shared" si="7"/>
        <v>0</v>
      </c>
      <c r="S210" s="246">
        <f t="shared" si="8"/>
        <v>1</v>
      </c>
    </row>
    <row r="211" spans="1:19" s="14" customFormat="1" x14ac:dyDescent="0.3">
      <c r="B211" s="90">
        <v>198</v>
      </c>
      <c r="C211" s="91"/>
      <c r="D211" s="92"/>
      <c r="E211" s="93"/>
      <c r="F211" s="92"/>
      <c r="G211" s="93"/>
      <c r="H211" s="94"/>
      <c r="P211" s="187"/>
      <c r="Q211" s="187"/>
      <c r="R211" s="245" t="b">
        <f t="shared" si="7"/>
        <v>0</v>
      </c>
      <c r="S211" s="246">
        <f t="shared" si="8"/>
        <v>1</v>
      </c>
    </row>
    <row r="212" spans="1:19" s="14" customFormat="1" x14ac:dyDescent="0.3">
      <c r="B212" s="90">
        <v>199</v>
      </c>
      <c r="C212" s="91"/>
      <c r="D212" s="92"/>
      <c r="E212" s="93"/>
      <c r="F212" s="92"/>
      <c r="G212" s="93"/>
      <c r="H212" s="94"/>
      <c r="P212" s="187"/>
      <c r="Q212" s="187"/>
      <c r="R212" s="245" t="b">
        <f t="shared" si="7"/>
        <v>0</v>
      </c>
      <c r="S212" s="246">
        <f t="shared" si="8"/>
        <v>1</v>
      </c>
    </row>
    <row r="213" spans="1:19" s="14" customFormat="1" ht="15" thickBot="1" x14ac:dyDescent="0.35">
      <c r="B213" s="103">
        <v>200</v>
      </c>
      <c r="C213" s="104"/>
      <c r="D213" s="106"/>
      <c r="E213" s="105"/>
      <c r="F213" s="106"/>
      <c r="G213" s="105"/>
      <c r="H213" s="107"/>
      <c r="P213" s="187"/>
      <c r="Q213" s="187"/>
      <c r="R213" s="245" t="b">
        <f t="shared" si="7"/>
        <v>0</v>
      </c>
      <c r="S213" s="246">
        <f t="shared" si="8"/>
        <v>1</v>
      </c>
    </row>
    <row r="214" spans="1:19" s="14" customFormat="1" x14ac:dyDescent="0.3">
      <c r="B214" s="85">
        <v>201</v>
      </c>
      <c r="C214" s="99"/>
      <c r="D214" s="100"/>
      <c r="E214" s="101"/>
      <c r="F214" s="100"/>
      <c r="G214" s="101"/>
      <c r="H214" s="102"/>
      <c r="P214" s="187"/>
      <c r="Q214" s="187"/>
      <c r="R214" s="245" t="b">
        <f t="shared" ref="R214:R277" si="9">$G$6&lt;B214</f>
        <v>0</v>
      </c>
      <c r="S214" s="246">
        <f t="shared" ref="S214:S277" si="10">IF(C214="Yes",DATE(2023,4,1),DATE(1900,1,1))</f>
        <v>1</v>
      </c>
    </row>
    <row r="215" spans="1:19" s="14" customFormat="1" x14ac:dyDescent="0.3">
      <c r="B215" s="90">
        <v>202</v>
      </c>
      <c r="C215" s="91"/>
      <c r="D215" s="92"/>
      <c r="E215" s="93"/>
      <c r="F215" s="92"/>
      <c r="G215" s="93"/>
      <c r="H215" s="94"/>
      <c r="P215" s="187"/>
      <c r="Q215" s="187"/>
      <c r="R215" s="245" t="b">
        <f t="shared" si="9"/>
        <v>0</v>
      </c>
      <c r="S215" s="246">
        <f t="shared" si="10"/>
        <v>1</v>
      </c>
    </row>
    <row r="216" spans="1:19" x14ac:dyDescent="0.3">
      <c r="A216" s="14"/>
      <c r="B216" s="90">
        <v>203</v>
      </c>
      <c r="C216" s="91"/>
      <c r="D216" s="92"/>
      <c r="E216" s="93"/>
      <c r="F216" s="92"/>
      <c r="G216" s="93"/>
      <c r="H216" s="94"/>
      <c r="I216" s="14"/>
      <c r="J216" s="14"/>
      <c r="K216" s="14"/>
      <c r="L216" s="14"/>
      <c r="M216" s="14"/>
      <c r="N216" s="14"/>
      <c r="R216" s="245" t="b">
        <f t="shared" si="9"/>
        <v>0</v>
      </c>
      <c r="S216" s="246">
        <f t="shared" si="10"/>
        <v>1</v>
      </c>
    </row>
    <row r="217" spans="1:19" x14ac:dyDescent="0.3">
      <c r="A217" s="14"/>
      <c r="B217" s="90">
        <v>204</v>
      </c>
      <c r="C217" s="91"/>
      <c r="D217" s="92"/>
      <c r="E217" s="93"/>
      <c r="F217" s="92"/>
      <c r="G217" s="93"/>
      <c r="H217" s="94"/>
      <c r="I217" s="14"/>
      <c r="J217" s="14"/>
      <c r="K217" s="14"/>
      <c r="L217" s="14"/>
      <c r="M217" s="14"/>
      <c r="N217" s="14"/>
      <c r="R217" s="245" t="b">
        <f t="shared" si="9"/>
        <v>0</v>
      </c>
      <c r="S217" s="246">
        <f t="shared" si="10"/>
        <v>1</v>
      </c>
    </row>
    <row r="218" spans="1:19" x14ac:dyDescent="0.3">
      <c r="A218" s="14"/>
      <c r="B218" s="90">
        <v>205</v>
      </c>
      <c r="C218" s="91"/>
      <c r="D218" s="92"/>
      <c r="E218" s="93"/>
      <c r="F218" s="92"/>
      <c r="G218" s="93"/>
      <c r="H218" s="94"/>
      <c r="I218" s="14"/>
      <c r="J218" s="14"/>
      <c r="K218" s="14"/>
      <c r="L218" s="14"/>
      <c r="M218" s="14"/>
      <c r="N218" s="14"/>
      <c r="R218" s="245" t="b">
        <f t="shared" si="9"/>
        <v>0</v>
      </c>
      <c r="S218" s="246">
        <f t="shared" si="10"/>
        <v>1</v>
      </c>
    </row>
    <row r="219" spans="1:19" x14ac:dyDescent="0.3">
      <c r="A219" s="14"/>
      <c r="B219" s="90">
        <v>206</v>
      </c>
      <c r="C219" s="91"/>
      <c r="D219" s="92"/>
      <c r="E219" s="93"/>
      <c r="F219" s="92"/>
      <c r="G219" s="93"/>
      <c r="H219" s="94"/>
      <c r="I219" s="14"/>
      <c r="J219" s="14"/>
      <c r="K219" s="14"/>
      <c r="L219" s="14"/>
      <c r="M219" s="14"/>
      <c r="N219" s="14"/>
      <c r="R219" s="245" t="b">
        <f t="shared" si="9"/>
        <v>0</v>
      </c>
      <c r="S219" s="246">
        <f t="shared" si="10"/>
        <v>1</v>
      </c>
    </row>
    <row r="220" spans="1:19" x14ac:dyDescent="0.3">
      <c r="A220" s="14"/>
      <c r="B220" s="90">
        <v>207</v>
      </c>
      <c r="C220" s="91"/>
      <c r="D220" s="92"/>
      <c r="E220" s="93"/>
      <c r="F220" s="92"/>
      <c r="G220" s="93"/>
      <c r="H220" s="94"/>
      <c r="I220" s="14"/>
      <c r="J220" s="14"/>
      <c r="K220" s="14"/>
      <c r="L220" s="14"/>
      <c r="M220" s="14"/>
      <c r="N220" s="14"/>
      <c r="R220" s="245" t="b">
        <f t="shared" si="9"/>
        <v>0</v>
      </c>
      <c r="S220" s="246">
        <f t="shared" si="10"/>
        <v>1</v>
      </c>
    </row>
    <row r="221" spans="1:19" x14ac:dyDescent="0.3">
      <c r="A221" s="14"/>
      <c r="B221" s="90">
        <v>208</v>
      </c>
      <c r="C221" s="91"/>
      <c r="D221" s="92"/>
      <c r="E221" s="93"/>
      <c r="F221" s="92"/>
      <c r="G221" s="93"/>
      <c r="H221" s="94"/>
      <c r="I221" s="14"/>
      <c r="J221" s="14"/>
      <c r="K221" s="14"/>
      <c r="L221" s="14"/>
      <c r="M221" s="14"/>
      <c r="N221" s="14"/>
      <c r="R221" s="245" t="b">
        <f t="shared" si="9"/>
        <v>0</v>
      </c>
      <c r="S221" s="246">
        <f t="shared" si="10"/>
        <v>1</v>
      </c>
    </row>
    <row r="222" spans="1:19" x14ac:dyDescent="0.3">
      <c r="A222" s="14"/>
      <c r="B222" s="90">
        <v>209</v>
      </c>
      <c r="C222" s="91"/>
      <c r="D222" s="92"/>
      <c r="E222" s="93"/>
      <c r="F222" s="92"/>
      <c r="G222" s="93"/>
      <c r="H222" s="94"/>
      <c r="I222" s="14"/>
      <c r="J222" s="14"/>
      <c r="K222" s="14"/>
      <c r="L222" s="14"/>
      <c r="M222" s="14"/>
      <c r="N222" s="14"/>
      <c r="R222" s="245" t="b">
        <f t="shared" si="9"/>
        <v>0</v>
      </c>
      <c r="S222" s="246">
        <f t="shared" si="10"/>
        <v>1</v>
      </c>
    </row>
    <row r="223" spans="1:19" ht="15" thickBot="1" x14ac:dyDescent="0.35">
      <c r="A223" s="14"/>
      <c r="B223" s="103">
        <v>210</v>
      </c>
      <c r="C223" s="104"/>
      <c r="D223" s="106"/>
      <c r="E223" s="105"/>
      <c r="F223" s="106"/>
      <c r="G223" s="105"/>
      <c r="H223" s="107"/>
      <c r="I223" s="14"/>
      <c r="J223" s="14"/>
      <c r="K223" s="14"/>
      <c r="L223" s="14"/>
      <c r="M223" s="14"/>
      <c r="N223" s="14"/>
      <c r="R223" s="245" t="b">
        <f t="shared" si="9"/>
        <v>0</v>
      </c>
      <c r="S223" s="246">
        <f t="shared" si="10"/>
        <v>1</v>
      </c>
    </row>
    <row r="224" spans="1:19" x14ac:dyDescent="0.3">
      <c r="A224" s="14"/>
      <c r="B224" s="85">
        <v>211</v>
      </c>
      <c r="C224" s="99"/>
      <c r="D224" s="100"/>
      <c r="E224" s="101"/>
      <c r="F224" s="100"/>
      <c r="G224" s="101"/>
      <c r="H224" s="102"/>
      <c r="I224" s="14"/>
      <c r="J224" s="14"/>
      <c r="K224" s="14"/>
      <c r="L224" s="14"/>
      <c r="M224" s="14"/>
      <c r="N224" s="14"/>
      <c r="R224" s="245" t="b">
        <f t="shared" si="9"/>
        <v>0</v>
      </c>
      <c r="S224" s="246">
        <f t="shared" si="10"/>
        <v>1</v>
      </c>
    </row>
    <row r="225" spans="1:19" x14ac:dyDescent="0.3">
      <c r="A225" s="14"/>
      <c r="B225" s="90">
        <v>212</v>
      </c>
      <c r="C225" s="91"/>
      <c r="D225" s="92"/>
      <c r="E225" s="93"/>
      <c r="F225" s="92"/>
      <c r="G225" s="93"/>
      <c r="H225" s="94"/>
      <c r="I225" s="14"/>
      <c r="J225" s="14"/>
      <c r="K225" s="14"/>
      <c r="L225" s="14"/>
      <c r="M225" s="14"/>
      <c r="N225" s="14"/>
      <c r="R225" s="245" t="b">
        <f t="shared" si="9"/>
        <v>0</v>
      </c>
      <c r="S225" s="246">
        <f t="shared" si="10"/>
        <v>1</v>
      </c>
    </row>
    <row r="226" spans="1:19" x14ac:dyDescent="0.3">
      <c r="A226" s="14"/>
      <c r="B226" s="90">
        <v>213</v>
      </c>
      <c r="C226" s="91"/>
      <c r="D226" s="92"/>
      <c r="E226" s="93"/>
      <c r="F226" s="92"/>
      <c r="G226" s="93"/>
      <c r="H226" s="94"/>
      <c r="I226" s="14"/>
      <c r="J226" s="14"/>
      <c r="K226" s="14"/>
      <c r="L226" s="14"/>
      <c r="M226" s="14"/>
      <c r="N226" s="14"/>
      <c r="R226" s="245" t="b">
        <f t="shared" si="9"/>
        <v>0</v>
      </c>
      <c r="S226" s="246">
        <f t="shared" si="10"/>
        <v>1</v>
      </c>
    </row>
    <row r="227" spans="1:19" x14ac:dyDescent="0.3">
      <c r="A227" s="14"/>
      <c r="B227" s="90">
        <v>214</v>
      </c>
      <c r="C227" s="91"/>
      <c r="D227" s="92"/>
      <c r="E227" s="93"/>
      <c r="F227" s="92"/>
      <c r="G227" s="93"/>
      <c r="H227" s="94"/>
      <c r="I227" s="14"/>
      <c r="J227" s="14"/>
      <c r="K227" s="14"/>
      <c r="L227" s="14"/>
      <c r="M227" s="14"/>
      <c r="N227" s="14"/>
      <c r="R227" s="245" t="b">
        <f t="shared" si="9"/>
        <v>0</v>
      </c>
      <c r="S227" s="246">
        <f t="shared" si="10"/>
        <v>1</v>
      </c>
    </row>
    <row r="228" spans="1:19" x14ac:dyDescent="0.3">
      <c r="A228" s="14"/>
      <c r="B228" s="90">
        <v>215</v>
      </c>
      <c r="C228" s="91"/>
      <c r="D228" s="92"/>
      <c r="E228" s="93"/>
      <c r="F228" s="92"/>
      <c r="G228" s="93"/>
      <c r="H228" s="94"/>
      <c r="I228" s="14"/>
      <c r="J228" s="14"/>
      <c r="K228" s="14"/>
      <c r="L228" s="14"/>
      <c r="M228" s="14"/>
      <c r="N228" s="14"/>
      <c r="R228" s="245" t="b">
        <f t="shared" si="9"/>
        <v>0</v>
      </c>
      <c r="S228" s="246">
        <f t="shared" si="10"/>
        <v>1</v>
      </c>
    </row>
    <row r="229" spans="1:19" x14ac:dyDescent="0.3">
      <c r="A229" s="14"/>
      <c r="B229" s="90">
        <v>216</v>
      </c>
      <c r="C229" s="91"/>
      <c r="D229" s="92"/>
      <c r="E229" s="93"/>
      <c r="F229" s="92"/>
      <c r="G229" s="93"/>
      <c r="H229" s="94"/>
      <c r="I229" s="14"/>
      <c r="J229" s="14"/>
      <c r="K229" s="14"/>
      <c r="L229" s="14"/>
      <c r="M229" s="14"/>
      <c r="N229" s="14"/>
      <c r="R229" s="245" t="b">
        <f t="shared" si="9"/>
        <v>0</v>
      </c>
      <c r="S229" s="246">
        <f t="shared" si="10"/>
        <v>1</v>
      </c>
    </row>
    <row r="230" spans="1:19" x14ac:dyDescent="0.3">
      <c r="A230" s="14"/>
      <c r="B230" s="90">
        <v>217</v>
      </c>
      <c r="C230" s="91"/>
      <c r="D230" s="92"/>
      <c r="E230" s="93"/>
      <c r="F230" s="92"/>
      <c r="G230" s="93"/>
      <c r="H230" s="94"/>
      <c r="I230" s="14"/>
      <c r="J230" s="14"/>
      <c r="K230" s="14"/>
      <c r="L230" s="14"/>
      <c r="M230" s="14"/>
      <c r="N230" s="14"/>
      <c r="R230" s="245" t="b">
        <f t="shared" si="9"/>
        <v>0</v>
      </c>
      <c r="S230" s="246">
        <f t="shared" si="10"/>
        <v>1</v>
      </c>
    </row>
    <row r="231" spans="1:19" x14ac:dyDescent="0.3">
      <c r="A231" s="14"/>
      <c r="B231" s="90">
        <v>218</v>
      </c>
      <c r="C231" s="91"/>
      <c r="D231" s="92"/>
      <c r="E231" s="93"/>
      <c r="F231" s="92"/>
      <c r="G231" s="93"/>
      <c r="H231" s="94"/>
      <c r="I231" s="14"/>
      <c r="J231" s="14"/>
      <c r="K231" s="14"/>
      <c r="L231" s="14"/>
      <c r="M231" s="14"/>
      <c r="N231" s="14"/>
      <c r="R231" s="245" t="b">
        <f t="shared" si="9"/>
        <v>0</v>
      </c>
      <c r="S231" s="246">
        <f t="shared" si="10"/>
        <v>1</v>
      </c>
    </row>
    <row r="232" spans="1:19" x14ac:dyDescent="0.3">
      <c r="A232" s="14"/>
      <c r="B232" s="90">
        <v>219</v>
      </c>
      <c r="C232" s="91"/>
      <c r="D232" s="92"/>
      <c r="E232" s="93"/>
      <c r="F232" s="92"/>
      <c r="G232" s="93"/>
      <c r="H232" s="94"/>
      <c r="I232" s="14"/>
      <c r="J232" s="14"/>
      <c r="K232" s="14"/>
      <c r="L232" s="14"/>
      <c r="M232" s="14"/>
      <c r="N232" s="14"/>
      <c r="R232" s="245" t="b">
        <f t="shared" si="9"/>
        <v>0</v>
      </c>
      <c r="S232" s="246">
        <f t="shared" si="10"/>
        <v>1</v>
      </c>
    </row>
    <row r="233" spans="1:19" ht="15" thickBot="1" x14ac:dyDescent="0.35">
      <c r="A233" s="14"/>
      <c r="B233" s="103">
        <v>220</v>
      </c>
      <c r="C233" s="104"/>
      <c r="D233" s="106"/>
      <c r="E233" s="105"/>
      <c r="F233" s="106"/>
      <c r="G233" s="105"/>
      <c r="H233" s="107"/>
      <c r="I233" s="14"/>
      <c r="J233" s="14"/>
      <c r="K233" s="14"/>
      <c r="L233" s="14"/>
      <c r="M233" s="14"/>
      <c r="N233" s="14"/>
      <c r="R233" s="245" t="b">
        <f t="shared" si="9"/>
        <v>0</v>
      </c>
      <c r="S233" s="246">
        <f t="shared" si="10"/>
        <v>1</v>
      </c>
    </row>
    <row r="234" spans="1:19" x14ac:dyDescent="0.3">
      <c r="A234" s="14"/>
      <c r="B234" s="85">
        <v>221</v>
      </c>
      <c r="C234" s="99"/>
      <c r="D234" s="100"/>
      <c r="E234" s="101"/>
      <c r="F234" s="100"/>
      <c r="G234" s="101"/>
      <c r="H234" s="102"/>
      <c r="I234" s="14"/>
      <c r="J234" s="14"/>
      <c r="K234" s="14"/>
      <c r="L234" s="14"/>
      <c r="M234" s="14"/>
      <c r="N234" s="14"/>
      <c r="R234" s="245" t="b">
        <f t="shared" si="9"/>
        <v>0</v>
      </c>
      <c r="S234" s="246">
        <f t="shared" si="10"/>
        <v>1</v>
      </c>
    </row>
    <row r="235" spans="1:19" x14ac:dyDescent="0.3">
      <c r="A235" s="14"/>
      <c r="B235" s="90">
        <v>222</v>
      </c>
      <c r="C235" s="91"/>
      <c r="D235" s="92"/>
      <c r="E235" s="93"/>
      <c r="F235" s="92"/>
      <c r="G235" s="93"/>
      <c r="H235" s="94"/>
      <c r="I235" s="14"/>
      <c r="J235" s="14"/>
      <c r="K235" s="14"/>
      <c r="L235" s="14"/>
      <c r="M235" s="14"/>
      <c r="N235" s="14"/>
      <c r="R235" s="245" t="b">
        <f t="shared" si="9"/>
        <v>0</v>
      </c>
      <c r="S235" s="246">
        <f t="shared" si="10"/>
        <v>1</v>
      </c>
    </row>
    <row r="236" spans="1:19" x14ac:dyDescent="0.3">
      <c r="A236" s="14"/>
      <c r="B236" s="90">
        <v>223</v>
      </c>
      <c r="C236" s="91"/>
      <c r="D236" s="92"/>
      <c r="E236" s="93"/>
      <c r="F236" s="92"/>
      <c r="G236" s="93"/>
      <c r="H236" s="94"/>
      <c r="I236" s="14"/>
      <c r="J236" s="14"/>
      <c r="K236" s="14"/>
      <c r="L236" s="14"/>
      <c r="M236" s="14"/>
      <c r="N236" s="14"/>
      <c r="R236" s="245" t="b">
        <f t="shared" si="9"/>
        <v>0</v>
      </c>
      <c r="S236" s="246">
        <f t="shared" si="10"/>
        <v>1</v>
      </c>
    </row>
    <row r="237" spans="1:19" x14ac:dyDescent="0.3">
      <c r="A237" s="14"/>
      <c r="B237" s="90">
        <v>224</v>
      </c>
      <c r="C237" s="91"/>
      <c r="D237" s="92"/>
      <c r="E237" s="93"/>
      <c r="F237" s="92"/>
      <c r="G237" s="93"/>
      <c r="H237" s="94"/>
      <c r="I237" s="14"/>
      <c r="J237" s="14"/>
      <c r="K237" s="14"/>
      <c r="L237" s="14"/>
      <c r="M237" s="14"/>
      <c r="N237" s="14"/>
      <c r="R237" s="245" t="b">
        <f t="shared" si="9"/>
        <v>0</v>
      </c>
      <c r="S237" s="246">
        <f t="shared" si="10"/>
        <v>1</v>
      </c>
    </row>
    <row r="238" spans="1:19" x14ac:dyDescent="0.3">
      <c r="A238" s="14"/>
      <c r="B238" s="90">
        <v>225</v>
      </c>
      <c r="C238" s="91"/>
      <c r="D238" s="92"/>
      <c r="E238" s="93"/>
      <c r="F238" s="92"/>
      <c r="G238" s="93"/>
      <c r="H238" s="94"/>
      <c r="I238" s="14"/>
      <c r="J238" s="14"/>
      <c r="K238" s="14"/>
      <c r="L238" s="14"/>
      <c r="M238" s="14"/>
      <c r="N238" s="14"/>
      <c r="R238" s="245" t="b">
        <f t="shared" si="9"/>
        <v>0</v>
      </c>
      <c r="S238" s="246">
        <f t="shared" si="10"/>
        <v>1</v>
      </c>
    </row>
    <row r="239" spans="1:19" x14ac:dyDescent="0.3">
      <c r="A239" s="14"/>
      <c r="B239" s="90">
        <v>226</v>
      </c>
      <c r="C239" s="91"/>
      <c r="D239" s="92"/>
      <c r="E239" s="93"/>
      <c r="F239" s="92"/>
      <c r="G239" s="93"/>
      <c r="H239" s="94"/>
      <c r="I239" s="14"/>
      <c r="J239" s="14"/>
      <c r="K239" s="14"/>
      <c r="L239" s="14"/>
      <c r="M239" s="14"/>
      <c r="N239" s="14"/>
      <c r="R239" s="245" t="b">
        <f t="shared" si="9"/>
        <v>0</v>
      </c>
      <c r="S239" s="246">
        <f t="shared" si="10"/>
        <v>1</v>
      </c>
    </row>
    <row r="240" spans="1:19" x14ac:dyDescent="0.3">
      <c r="A240" s="14"/>
      <c r="B240" s="90">
        <v>227</v>
      </c>
      <c r="C240" s="91"/>
      <c r="D240" s="92"/>
      <c r="E240" s="93"/>
      <c r="F240" s="92"/>
      <c r="G240" s="93"/>
      <c r="H240" s="94"/>
      <c r="I240" s="14"/>
      <c r="J240" s="14"/>
      <c r="K240" s="14"/>
      <c r="L240" s="14"/>
      <c r="M240" s="14"/>
      <c r="N240" s="14"/>
      <c r="R240" s="245" t="b">
        <f t="shared" si="9"/>
        <v>0</v>
      </c>
      <c r="S240" s="246">
        <f t="shared" si="10"/>
        <v>1</v>
      </c>
    </row>
    <row r="241" spans="1:19" x14ac:dyDescent="0.3">
      <c r="A241" s="14"/>
      <c r="B241" s="90">
        <v>228</v>
      </c>
      <c r="C241" s="91"/>
      <c r="D241" s="92"/>
      <c r="E241" s="93"/>
      <c r="F241" s="92"/>
      <c r="G241" s="93"/>
      <c r="H241" s="94"/>
      <c r="I241" s="14"/>
      <c r="J241" s="14"/>
      <c r="K241" s="14"/>
      <c r="L241" s="14"/>
      <c r="M241" s="14"/>
      <c r="N241" s="14"/>
      <c r="R241" s="245" t="b">
        <f t="shared" si="9"/>
        <v>0</v>
      </c>
      <c r="S241" s="246">
        <f t="shared" si="10"/>
        <v>1</v>
      </c>
    </row>
    <row r="242" spans="1:19" x14ac:dyDescent="0.3">
      <c r="A242" s="14"/>
      <c r="B242" s="90">
        <v>229</v>
      </c>
      <c r="C242" s="91"/>
      <c r="D242" s="92"/>
      <c r="E242" s="93"/>
      <c r="F242" s="92"/>
      <c r="G242" s="93"/>
      <c r="H242" s="94"/>
      <c r="I242" s="14"/>
      <c r="J242" s="14"/>
      <c r="K242" s="14"/>
      <c r="L242" s="14"/>
      <c r="M242" s="14"/>
      <c r="N242" s="14"/>
      <c r="R242" s="245" t="b">
        <f t="shared" si="9"/>
        <v>0</v>
      </c>
      <c r="S242" s="246">
        <f t="shared" si="10"/>
        <v>1</v>
      </c>
    </row>
    <row r="243" spans="1:19" ht="15" thickBot="1" x14ac:dyDescent="0.35">
      <c r="A243" s="14"/>
      <c r="B243" s="103">
        <v>230</v>
      </c>
      <c r="C243" s="104"/>
      <c r="D243" s="106"/>
      <c r="E243" s="105"/>
      <c r="F243" s="106"/>
      <c r="G243" s="105"/>
      <c r="H243" s="107"/>
      <c r="I243" s="14"/>
      <c r="J243" s="14"/>
      <c r="K243" s="14"/>
      <c r="L243" s="14"/>
      <c r="M243" s="14"/>
      <c r="N243" s="14"/>
      <c r="R243" s="245" t="b">
        <f t="shared" si="9"/>
        <v>0</v>
      </c>
      <c r="S243" s="246">
        <f t="shared" si="10"/>
        <v>1</v>
      </c>
    </row>
    <row r="244" spans="1:19" x14ac:dyDescent="0.3">
      <c r="A244" s="14"/>
      <c r="B244" s="85">
        <v>231</v>
      </c>
      <c r="C244" s="99"/>
      <c r="D244" s="100"/>
      <c r="E244" s="101"/>
      <c r="F244" s="100"/>
      <c r="G244" s="101"/>
      <c r="H244" s="102"/>
      <c r="I244" s="14"/>
      <c r="J244" s="14"/>
      <c r="K244" s="14"/>
      <c r="L244" s="14"/>
      <c r="M244" s="14"/>
      <c r="N244" s="14"/>
      <c r="R244" s="245" t="b">
        <f t="shared" si="9"/>
        <v>0</v>
      </c>
      <c r="S244" s="246">
        <f t="shared" si="10"/>
        <v>1</v>
      </c>
    </row>
    <row r="245" spans="1:19" x14ac:dyDescent="0.3">
      <c r="A245" s="14"/>
      <c r="B245" s="90">
        <v>232</v>
      </c>
      <c r="C245" s="91"/>
      <c r="D245" s="92"/>
      <c r="E245" s="93"/>
      <c r="F245" s="92"/>
      <c r="G245" s="93"/>
      <c r="H245" s="94"/>
      <c r="I245" s="14"/>
      <c r="J245" s="14"/>
      <c r="K245" s="14"/>
      <c r="L245" s="14"/>
      <c r="M245" s="14"/>
      <c r="N245" s="14"/>
      <c r="R245" s="245" t="b">
        <f t="shared" si="9"/>
        <v>0</v>
      </c>
      <c r="S245" s="246">
        <f t="shared" si="10"/>
        <v>1</v>
      </c>
    </row>
    <row r="246" spans="1:19" x14ac:dyDescent="0.3">
      <c r="A246" s="14"/>
      <c r="B246" s="90">
        <v>233</v>
      </c>
      <c r="C246" s="91"/>
      <c r="D246" s="92"/>
      <c r="E246" s="93"/>
      <c r="F246" s="92"/>
      <c r="G246" s="93"/>
      <c r="H246" s="94"/>
      <c r="I246" s="14"/>
      <c r="J246" s="14"/>
      <c r="K246" s="14"/>
      <c r="L246" s="14"/>
      <c r="M246" s="14"/>
      <c r="N246" s="14"/>
      <c r="R246" s="245" t="b">
        <f t="shared" si="9"/>
        <v>0</v>
      </c>
      <c r="S246" s="246">
        <f t="shared" si="10"/>
        <v>1</v>
      </c>
    </row>
    <row r="247" spans="1:19" x14ac:dyDescent="0.3">
      <c r="A247" s="14"/>
      <c r="B247" s="90">
        <v>234</v>
      </c>
      <c r="C247" s="91"/>
      <c r="D247" s="92"/>
      <c r="E247" s="93"/>
      <c r="F247" s="92"/>
      <c r="G247" s="93"/>
      <c r="H247" s="94"/>
      <c r="I247" s="14"/>
      <c r="J247" s="14"/>
      <c r="K247" s="14"/>
      <c r="L247" s="14"/>
      <c r="M247" s="14"/>
      <c r="N247" s="14"/>
      <c r="R247" s="245" t="b">
        <f t="shared" si="9"/>
        <v>0</v>
      </c>
      <c r="S247" s="246">
        <f t="shared" si="10"/>
        <v>1</v>
      </c>
    </row>
    <row r="248" spans="1:19" x14ac:dyDescent="0.3">
      <c r="A248" s="14"/>
      <c r="B248" s="90">
        <v>235</v>
      </c>
      <c r="C248" s="91"/>
      <c r="D248" s="92"/>
      <c r="E248" s="93"/>
      <c r="F248" s="92"/>
      <c r="G248" s="93"/>
      <c r="H248" s="94"/>
      <c r="I248" s="14"/>
      <c r="J248" s="14"/>
      <c r="K248" s="14"/>
      <c r="L248" s="14"/>
      <c r="M248" s="14"/>
      <c r="N248" s="14"/>
      <c r="R248" s="245" t="b">
        <f t="shared" si="9"/>
        <v>0</v>
      </c>
      <c r="S248" s="246">
        <f t="shared" si="10"/>
        <v>1</v>
      </c>
    </row>
    <row r="249" spans="1:19" x14ac:dyDescent="0.3">
      <c r="A249" s="14"/>
      <c r="B249" s="90">
        <v>236</v>
      </c>
      <c r="C249" s="91"/>
      <c r="D249" s="92"/>
      <c r="E249" s="93"/>
      <c r="F249" s="92"/>
      <c r="G249" s="93"/>
      <c r="H249" s="94"/>
      <c r="I249" s="14"/>
      <c r="J249" s="14"/>
      <c r="K249" s="14"/>
      <c r="L249" s="14"/>
      <c r="M249" s="14"/>
      <c r="N249" s="14"/>
      <c r="R249" s="245" t="b">
        <f t="shared" si="9"/>
        <v>0</v>
      </c>
      <c r="S249" s="246">
        <f t="shared" si="10"/>
        <v>1</v>
      </c>
    </row>
    <row r="250" spans="1:19" x14ac:dyDescent="0.3">
      <c r="A250" s="14"/>
      <c r="B250" s="90">
        <v>237</v>
      </c>
      <c r="C250" s="91"/>
      <c r="D250" s="92"/>
      <c r="E250" s="93"/>
      <c r="F250" s="92"/>
      <c r="G250" s="93"/>
      <c r="H250" s="94"/>
      <c r="I250" s="14"/>
      <c r="J250" s="14"/>
      <c r="K250" s="14"/>
      <c r="L250" s="14"/>
      <c r="M250" s="14"/>
      <c r="N250" s="14"/>
      <c r="R250" s="245" t="b">
        <f t="shared" si="9"/>
        <v>0</v>
      </c>
      <c r="S250" s="246">
        <f t="shared" si="10"/>
        <v>1</v>
      </c>
    </row>
    <row r="251" spans="1:19" x14ac:dyDescent="0.3">
      <c r="A251" s="14"/>
      <c r="B251" s="90">
        <v>238</v>
      </c>
      <c r="C251" s="91"/>
      <c r="D251" s="92"/>
      <c r="E251" s="93"/>
      <c r="F251" s="92"/>
      <c r="G251" s="93"/>
      <c r="H251" s="94"/>
      <c r="I251" s="14"/>
      <c r="J251" s="14"/>
      <c r="K251" s="14"/>
      <c r="L251" s="14"/>
      <c r="M251" s="14"/>
      <c r="N251" s="14"/>
      <c r="R251" s="245" t="b">
        <f t="shared" si="9"/>
        <v>0</v>
      </c>
      <c r="S251" s="246">
        <f t="shared" si="10"/>
        <v>1</v>
      </c>
    </row>
    <row r="252" spans="1:19" x14ac:dyDescent="0.3">
      <c r="A252" s="14"/>
      <c r="B252" s="90">
        <v>239</v>
      </c>
      <c r="C252" s="91"/>
      <c r="D252" s="92"/>
      <c r="E252" s="93"/>
      <c r="F252" s="92"/>
      <c r="G252" s="93"/>
      <c r="H252" s="94"/>
      <c r="I252" s="14"/>
      <c r="J252" s="14"/>
      <c r="K252" s="14"/>
      <c r="L252" s="14"/>
      <c r="M252" s="14"/>
      <c r="N252" s="14"/>
      <c r="R252" s="245" t="b">
        <f t="shared" si="9"/>
        <v>0</v>
      </c>
      <c r="S252" s="246">
        <f t="shared" si="10"/>
        <v>1</v>
      </c>
    </row>
    <row r="253" spans="1:19" ht="15" thickBot="1" x14ac:dyDescent="0.35">
      <c r="A253" s="14"/>
      <c r="B253" s="103">
        <v>240</v>
      </c>
      <c r="C253" s="104"/>
      <c r="D253" s="106"/>
      <c r="E253" s="105"/>
      <c r="F253" s="106"/>
      <c r="G253" s="105"/>
      <c r="H253" s="107"/>
      <c r="I253" s="14"/>
      <c r="J253" s="14"/>
      <c r="K253" s="14"/>
      <c r="L253" s="14"/>
      <c r="M253" s="14"/>
      <c r="N253" s="14"/>
      <c r="R253" s="245" t="b">
        <f t="shared" si="9"/>
        <v>0</v>
      </c>
      <c r="S253" s="246">
        <f t="shared" si="10"/>
        <v>1</v>
      </c>
    </row>
    <row r="254" spans="1:19" x14ac:dyDescent="0.3">
      <c r="A254" s="14"/>
      <c r="B254" s="85">
        <v>241</v>
      </c>
      <c r="C254" s="99"/>
      <c r="D254" s="100"/>
      <c r="E254" s="101"/>
      <c r="F254" s="100"/>
      <c r="G254" s="101"/>
      <c r="H254" s="102"/>
      <c r="I254" s="14"/>
      <c r="J254" s="14"/>
      <c r="K254" s="14"/>
      <c r="L254" s="14"/>
      <c r="M254" s="14"/>
      <c r="N254" s="14"/>
      <c r="R254" s="245" t="b">
        <f t="shared" si="9"/>
        <v>0</v>
      </c>
      <c r="S254" s="246">
        <f t="shared" si="10"/>
        <v>1</v>
      </c>
    </row>
    <row r="255" spans="1:19" x14ac:dyDescent="0.3">
      <c r="A255" s="14"/>
      <c r="B255" s="90">
        <v>242</v>
      </c>
      <c r="C255" s="91"/>
      <c r="D255" s="92"/>
      <c r="E255" s="93"/>
      <c r="F255" s="92"/>
      <c r="G255" s="93"/>
      <c r="H255" s="94"/>
      <c r="I255" s="14"/>
      <c r="J255" s="14"/>
      <c r="K255" s="14"/>
      <c r="L255" s="14"/>
      <c r="M255" s="14"/>
      <c r="N255" s="14"/>
      <c r="R255" s="245" t="b">
        <f t="shared" si="9"/>
        <v>0</v>
      </c>
      <c r="S255" s="246">
        <f t="shared" si="10"/>
        <v>1</v>
      </c>
    </row>
    <row r="256" spans="1:19" x14ac:dyDescent="0.3">
      <c r="A256" s="14"/>
      <c r="B256" s="90">
        <v>243</v>
      </c>
      <c r="C256" s="91"/>
      <c r="D256" s="92"/>
      <c r="E256" s="93"/>
      <c r="F256" s="92"/>
      <c r="G256" s="93"/>
      <c r="H256" s="94"/>
      <c r="I256" s="14"/>
      <c r="J256" s="14"/>
      <c r="K256" s="14"/>
      <c r="L256" s="14"/>
      <c r="M256" s="14"/>
      <c r="N256" s="14"/>
      <c r="R256" s="245" t="b">
        <f t="shared" si="9"/>
        <v>0</v>
      </c>
      <c r="S256" s="246">
        <f t="shared" si="10"/>
        <v>1</v>
      </c>
    </row>
    <row r="257" spans="1:19" x14ac:dyDescent="0.3">
      <c r="A257" s="14"/>
      <c r="B257" s="90">
        <v>244</v>
      </c>
      <c r="C257" s="91"/>
      <c r="D257" s="92"/>
      <c r="E257" s="93"/>
      <c r="F257" s="92"/>
      <c r="G257" s="93"/>
      <c r="H257" s="94"/>
      <c r="I257" s="14"/>
      <c r="J257" s="14"/>
      <c r="K257" s="14"/>
      <c r="L257" s="14"/>
      <c r="M257" s="14"/>
      <c r="N257" s="14"/>
      <c r="R257" s="245" t="b">
        <f t="shared" si="9"/>
        <v>0</v>
      </c>
      <c r="S257" s="246">
        <f t="shared" si="10"/>
        <v>1</v>
      </c>
    </row>
    <row r="258" spans="1:19" x14ac:dyDescent="0.3">
      <c r="A258" s="14"/>
      <c r="B258" s="90">
        <v>245</v>
      </c>
      <c r="C258" s="91"/>
      <c r="D258" s="92"/>
      <c r="E258" s="93"/>
      <c r="F258" s="92"/>
      <c r="G258" s="93"/>
      <c r="H258" s="94"/>
      <c r="I258" s="14"/>
      <c r="J258" s="14"/>
      <c r="K258" s="14"/>
      <c r="L258" s="14"/>
      <c r="M258" s="14"/>
      <c r="N258" s="14"/>
      <c r="R258" s="245" t="b">
        <f t="shared" si="9"/>
        <v>0</v>
      </c>
      <c r="S258" s="246">
        <f t="shared" si="10"/>
        <v>1</v>
      </c>
    </row>
    <row r="259" spans="1:19" x14ac:dyDescent="0.3">
      <c r="A259" s="14"/>
      <c r="B259" s="90">
        <v>246</v>
      </c>
      <c r="C259" s="91"/>
      <c r="D259" s="92"/>
      <c r="E259" s="93"/>
      <c r="F259" s="92"/>
      <c r="G259" s="93"/>
      <c r="H259" s="94"/>
      <c r="I259" s="14"/>
      <c r="J259" s="14"/>
      <c r="K259" s="14"/>
      <c r="L259" s="14"/>
      <c r="M259" s="14"/>
      <c r="N259" s="14"/>
      <c r="R259" s="245" t="b">
        <f t="shared" si="9"/>
        <v>0</v>
      </c>
      <c r="S259" s="246">
        <f t="shared" si="10"/>
        <v>1</v>
      </c>
    </row>
    <row r="260" spans="1:19" x14ac:dyDescent="0.3">
      <c r="A260" s="14"/>
      <c r="B260" s="90">
        <v>247</v>
      </c>
      <c r="C260" s="91"/>
      <c r="D260" s="92"/>
      <c r="E260" s="93"/>
      <c r="F260" s="92"/>
      <c r="G260" s="93"/>
      <c r="H260" s="94"/>
      <c r="I260" s="14"/>
      <c r="J260" s="14"/>
      <c r="K260" s="14"/>
      <c r="L260" s="14"/>
      <c r="M260" s="14"/>
      <c r="N260" s="14"/>
      <c r="R260" s="245" t="b">
        <f t="shared" si="9"/>
        <v>0</v>
      </c>
      <c r="S260" s="246">
        <f t="shared" si="10"/>
        <v>1</v>
      </c>
    </row>
    <row r="261" spans="1:19" x14ac:dyDescent="0.3">
      <c r="A261" s="14"/>
      <c r="B261" s="90">
        <v>248</v>
      </c>
      <c r="C261" s="91"/>
      <c r="D261" s="92"/>
      <c r="E261" s="93"/>
      <c r="F261" s="92"/>
      <c r="G261" s="93"/>
      <c r="H261" s="94"/>
      <c r="I261" s="14"/>
      <c r="J261" s="14"/>
      <c r="K261" s="14"/>
      <c r="L261" s="14"/>
      <c r="M261" s="14"/>
      <c r="N261" s="14"/>
      <c r="R261" s="245" t="b">
        <f t="shared" si="9"/>
        <v>0</v>
      </c>
      <c r="S261" s="246">
        <f t="shared" si="10"/>
        <v>1</v>
      </c>
    </row>
    <row r="262" spans="1:19" x14ac:dyDescent="0.3">
      <c r="A262" s="14"/>
      <c r="B262" s="90">
        <v>249</v>
      </c>
      <c r="C262" s="91"/>
      <c r="D262" s="92"/>
      <c r="E262" s="93"/>
      <c r="F262" s="92"/>
      <c r="G262" s="93"/>
      <c r="H262" s="94"/>
      <c r="I262" s="14"/>
      <c r="J262" s="14"/>
      <c r="K262" s="14"/>
      <c r="L262" s="14"/>
      <c r="M262" s="14"/>
      <c r="N262" s="14"/>
      <c r="R262" s="245" t="b">
        <f t="shared" si="9"/>
        <v>0</v>
      </c>
      <c r="S262" s="246">
        <f t="shared" si="10"/>
        <v>1</v>
      </c>
    </row>
    <row r="263" spans="1:19" ht="15" thickBot="1" x14ac:dyDescent="0.35">
      <c r="A263" s="14"/>
      <c r="B263" s="103">
        <v>250</v>
      </c>
      <c r="C263" s="104"/>
      <c r="D263" s="106"/>
      <c r="E263" s="105"/>
      <c r="F263" s="106"/>
      <c r="G263" s="105"/>
      <c r="H263" s="107"/>
      <c r="I263" s="14"/>
      <c r="J263" s="14"/>
      <c r="K263" s="14"/>
      <c r="L263" s="14"/>
      <c r="M263" s="14"/>
      <c r="N263" s="14"/>
      <c r="R263" s="245" t="b">
        <f t="shared" si="9"/>
        <v>0</v>
      </c>
      <c r="S263" s="246">
        <f t="shared" si="10"/>
        <v>1</v>
      </c>
    </row>
    <row r="264" spans="1:19" x14ac:dyDescent="0.3">
      <c r="A264" s="14"/>
      <c r="B264" s="85">
        <v>251</v>
      </c>
      <c r="C264" s="99"/>
      <c r="D264" s="100"/>
      <c r="E264" s="101"/>
      <c r="F264" s="100"/>
      <c r="G264" s="101"/>
      <c r="H264" s="102"/>
      <c r="I264" s="14"/>
      <c r="J264" s="14"/>
      <c r="K264" s="14"/>
      <c r="L264" s="14"/>
      <c r="M264" s="14"/>
      <c r="N264" s="14"/>
      <c r="R264" s="245" t="b">
        <f t="shared" si="9"/>
        <v>0</v>
      </c>
      <c r="S264" s="246">
        <f t="shared" si="10"/>
        <v>1</v>
      </c>
    </row>
    <row r="265" spans="1:19" x14ac:dyDescent="0.3">
      <c r="A265" s="14"/>
      <c r="B265" s="90">
        <v>252</v>
      </c>
      <c r="C265" s="91"/>
      <c r="D265" s="92"/>
      <c r="E265" s="93"/>
      <c r="F265" s="92"/>
      <c r="G265" s="93"/>
      <c r="H265" s="94"/>
      <c r="I265" s="14"/>
      <c r="J265" s="14"/>
      <c r="K265" s="14"/>
      <c r="L265" s="14"/>
      <c r="M265" s="14"/>
      <c r="N265" s="14"/>
      <c r="R265" s="245" t="b">
        <f t="shared" si="9"/>
        <v>0</v>
      </c>
      <c r="S265" s="246">
        <f t="shared" si="10"/>
        <v>1</v>
      </c>
    </row>
    <row r="266" spans="1:19" x14ac:dyDescent="0.3">
      <c r="A266" s="14"/>
      <c r="B266" s="90">
        <v>253</v>
      </c>
      <c r="C266" s="91"/>
      <c r="D266" s="92"/>
      <c r="E266" s="93"/>
      <c r="F266" s="92"/>
      <c r="G266" s="93"/>
      <c r="H266" s="94"/>
      <c r="I266" s="14"/>
      <c r="J266" s="14"/>
      <c r="K266" s="14"/>
      <c r="L266" s="14"/>
      <c r="M266" s="14"/>
      <c r="N266" s="14"/>
      <c r="R266" s="245" t="b">
        <f t="shared" si="9"/>
        <v>0</v>
      </c>
      <c r="S266" s="246">
        <f t="shared" si="10"/>
        <v>1</v>
      </c>
    </row>
    <row r="267" spans="1:19" x14ac:dyDescent="0.3">
      <c r="A267" s="14"/>
      <c r="B267" s="90">
        <v>254</v>
      </c>
      <c r="C267" s="91"/>
      <c r="D267" s="92"/>
      <c r="E267" s="93"/>
      <c r="F267" s="92"/>
      <c r="G267" s="93"/>
      <c r="H267" s="94"/>
      <c r="I267" s="14"/>
      <c r="J267" s="14"/>
      <c r="K267" s="14"/>
      <c r="L267" s="14"/>
      <c r="M267" s="14"/>
      <c r="N267" s="14"/>
      <c r="R267" s="245" t="b">
        <f t="shared" si="9"/>
        <v>0</v>
      </c>
      <c r="S267" s="246">
        <f t="shared" si="10"/>
        <v>1</v>
      </c>
    </row>
    <row r="268" spans="1:19" x14ac:dyDescent="0.3">
      <c r="A268" s="14"/>
      <c r="B268" s="90">
        <v>255</v>
      </c>
      <c r="C268" s="91"/>
      <c r="D268" s="92"/>
      <c r="E268" s="93"/>
      <c r="F268" s="92"/>
      <c r="G268" s="93"/>
      <c r="H268" s="94"/>
      <c r="I268" s="14"/>
      <c r="J268" s="14"/>
      <c r="K268" s="14"/>
      <c r="L268" s="14"/>
      <c r="M268" s="14"/>
      <c r="N268" s="14"/>
      <c r="R268" s="245" t="b">
        <f t="shared" si="9"/>
        <v>0</v>
      </c>
      <c r="S268" s="246">
        <f t="shared" si="10"/>
        <v>1</v>
      </c>
    </row>
    <row r="269" spans="1:19" x14ac:dyDescent="0.3">
      <c r="A269" s="14"/>
      <c r="B269" s="90">
        <v>256</v>
      </c>
      <c r="C269" s="91"/>
      <c r="D269" s="92"/>
      <c r="E269" s="93"/>
      <c r="F269" s="92"/>
      <c r="G269" s="93"/>
      <c r="H269" s="94"/>
      <c r="I269" s="14"/>
      <c r="J269" s="14"/>
      <c r="K269" s="14"/>
      <c r="L269" s="14"/>
      <c r="M269" s="14"/>
      <c r="N269" s="14"/>
      <c r="R269" s="245" t="b">
        <f t="shared" si="9"/>
        <v>0</v>
      </c>
      <c r="S269" s="246">
        <f t="shared" si="10"/>
        <v>1</v>
      </c>
    </row>
    <row r="270" spans="1:19" x14ac:dyDescent="0.3">
      <c r="A270" s="14"/>
      <c r="B270" s="90">
        <v>257</v>
      </c>
      <c r="C270" s="91"/>
      <c r="D270" s="92"/>
      <c r="E270" s="93"/>
      <c r="F270" s="92"/>
      <c r="G270" s="93"/>
      <c r="H270" s="94"/>
      <c r="I270" s="14"/>
      <c r="J270" s="14"/>
      <c r="K270" s="14"/>
      <c r="L270" s="14"/>
      <c r="M270" s="14"/>
      <c r="N270" s="14"/>
      <c r="R270" s="245" t="b">
        <f t="shared" si="9"/>
        <v>0</v>
      </c>
      <c r="S270" s="246">
        <f t="shared" si="10"/>
        <v>1</v>
      </c>
    </row>
    <row r="271" spans="1:19" x14ac:dyDescent="0.3">
      <c r="A271" s="14"/>
      <c r="B271" s="90">
        <v>258</v>
      </c>
      <c r="C271" s="91"/>
      <c r="D271" s="92"/>
      <c r="E271" s="93"/>
      <c r="F271" s="92"/>
      <c r="G271" s="93"/>
      <c r="H271" s="94"/>
      <c r="I271" s="14"/>
      <c r="J271" s="14"/>
      <c r="K271" s="14"/>
      <c r="L271" s="14"/>
      <c r="M271" s="14"/>
      <c r="N271" s="14"/>
      <c r="R271" s="245" t="b">
        <f t="shared" si="9"/>
        <v>0</v>
      </c>
      <c r="S271" s="246">
        <f t="shared" si="10"/>
        <v>1</v>
      </c>
    </row>
    <row r="272" spans="1:19" x14ac:dyDescent="0.3">
      <c r="A272" s="14"/>
      <c r="B272" s="90">
        <v>259</v>
      </c>
      <c r="C272" s="91"/>
      <c r="D272" s="92"/>
      <c r="E272" s="93"/>
      <c r="F272" s="92"/>
      <c r="G272" s="93"/>
      <c r="H272" s="94"/>
      <c r="I272" s="14"/>
      <c r="J272" s="14"/>
      <c r="K272" s="14"/>
      <c r="L272" s="14"/>
      <c r="M272" s="14"/>
      <c r="N272" s="14"/>
      <c r="R272" s="245" t="b">
        <f t="shared" si="9"/>
        <v>0</v>
      </c>
      <c r="S272" s="246">
        <f t="shared" si="10"/>
        <v>1</v>
      </c>
    </row>
    <row r="273" spans="1:19" ht="15" thickBot="1" x14ac:dyDescent="0.35">
      <c r="A273" s="14"/>
      <c r="B273" s="103">
        <v>260</v>
      </c>
      <c r="C273" s="104"/>
      <c r="D273" s="106"/>
      <c r="E273" s="105"/>
      <c r="F273" s="106"/>
      <c r="G273" s="105"/>
      <c r="H273" s="107"/>
      <c r="I273" s="14"/>
      <c r="J273" s="14"/>
      <c r="K273" s="14"/>
      <c r="L273" s="14"/>
      <c r="M273" s="14"/>
      <c r="N273" s="14"/>
      <c r="R273" s="245" t="b">
        <f t="shared" si="9"/>
        <v>0</v>
      </c>
      <c r="S273" s="246">
        <f t="shared" si="10"/>
        <v>1</v>
      </c>
    </row>
    <row r="274" spans="1:19" x14ac:dyDescent="0.3">
      <c r="A274" s="14"/>
      <c r="B274" s="85">
        <v>261</v>
      </c>
      <c r="C274" s="99"/>
      <c r="D274" s="100"/>
      <c r="E274" s="101"/>
      <c r="F274" s="100"/>
      <c r="G274" s="101"/>
      <c r="H274" s="102"/>
      <c r="I274" s="14"/>
      <c r="J274" s="14"/>
      <c r="K274" s="14"/>
      <c r="L274" s="14"/>
      <c r="M274" s="14"/>
      <c r="N274" s="14"/>
      <c r="R274" s="245" t="b">
        <f t="shared" si="9"/>
        <v>0</v>
      </c>
      <c r="S274" s="246">
        <f t="shared" si="10"/>
        <v>1</v>
      </c>
    </row>
    <row r="275" spans="1:19" x14ac:dyDescent="0.3">
      <c r="A275" s="14"/>
      <c r="B275" s="90">
        <v>262</v>
      </c>
      <c r="C275" s="91"/>
      <c r="D275" s="92"/>
      <c r="E275" s="93"/>
      <c r="F275" s="92"/>
      <c r="G275" s="93"/>
      <c r="H275" s="94"/>
      <c r="I275" s="14"/>
      <c r="J275" s="14"/>
      <c r="K275" s="14"/>
      <c r="L275" s="14"/>
      <c r="M275" s="14"/>
      <c r="N275" s="14"/>
      <c r="R275" s="245" t="b">
        <f t="shared" si="9"/>
        <v>0</v>
      </c>
      <c r="S275" s="246">
        <f t="shared" si="10"/>
        <v>1</v>
      </c>
    </row>
    <row r="276" spans="1:19" x14ac:dyDescent="0.3">
      <c r="A276" s="14"/>
      <c r="B276" s="90">
        <v>263</v>
      </c>
      <c r="C276" s="91"/>
      <c r="D276" s="92"/>
      <c r="E276" s="93"/>
      <c r="F276" s="92"/>
      <c r="G276" s="93"/>
      <c r="H276" s="94"/>
      <c r="I276" s="14"/>
      <c r="J276" s="14"/>
      <c r="K276" s="14"/>
      <c r="L276" s="14"/>
      <c r="M276" s="14"/>
      <c r="N276" s="14"/>
      <c r="R276" s="245" t="b">
        <f t="shared" si="9"/>
        <v>0</v>
      </c>
      <c r="S276" s="246">
        <f t="shared" si="10"/>
        <v>1</v>
      </c>
    </row>
    <row r="277" spans="1:19" x14ac:dyDescent="0.3">
      <c r="A277" s="14"/>
      <c r="B277" s="90">
        <v>264</v>
      </c>
      <c r="C277" s="91"/>
      <c r="D277" s="92"/>
      <c r="E277" s="93"/>
      <c r="F277" s="92"/>
      <c r="G277" s="93"/>
      <c r="H277" s="94"/>
      <c r="I277" s="14"/>
      <c r="J277" s="14"/>
      <c r="K277" s="14"/>
      <c r="L277" s="14"/>
      <c r="M277" s="14"/>
      <c r="N277" s="14"/>
      <c r="R277" s="245" t="b">
        <f t="shared" si="9"/>
        <v>0</v>
      </c>
      <c r="S277" s="246">
        <f t="shared" si="10"/>
        <v>1</v>
      </c>
    </row>
    <row r="278" spans="1:19" x14ac:dyDescent="0.3">
      <c r="A278" s="14"/>
      <c r="B278" s="90">
        <v>265</v>
      </c>
      <c r="C278" s="91"/>
      <c r="D278" s="92"/>
      <c r="E278" s="93"/>
      <c r="F278" s="92"/>
      <c r="G278" s="93"/>
      <c r="H278" s="94"/>
      <c r="I278" s="14"/>
      <c r="J278" s="14"/>
      <c r="K278" s="14"/>
      <c r="L278" s="14"/>
      <c r="M278" s="14"/>
      <c r="N278" s="14"/>
      <c r="R278" s="245" t="b">
        <f t="shared" ref="R278:R313" si="11">$G$6&lt;B278</f>
        <v>0</v>
      </c>
      <c r="S278" s="246">
        <f t="shared" ref="S278:S313" si="12">IF(C278="Yes",DATE(2023,4,1),DATE(1900,1,1))</f>
        <v>1</v>
      </c>
    </row>
    <row r="279" spans="1:19" x14ac:dyDescent="0.3">
      <c r="A279" s="14"/>
      <c r="B279" s="90">
        <v>266</v>
      </c>
      <c r="C279" s="91"/>
      <c r="D279" s="92"/>
      <c r="E279" s="93"/>
      <c r="F279" s="92"/>
      <c r="G279" s="93"/>
      <c r="H279" s="94"/>
      <c r="I279" s="14"/>
      <c r="J279" s="14"/>
      <c r="K279" s="14"/>
      <c r="L279" s="14"/>
      <c r="M279" s="14"/>
      <c r="N279" s="14"/>
      <c r="R279" s="245" t="b">
        <f t="shared" si="11"/>
        <v>0</v>
      </c>
      <c r="S279" s="246">
        <f t="shared" si="12"/>
        <v>1</v>
      </c>
    </row>
    <row r="280" spans="1:19" x14ac:dyDescent="0.3">
      <c r="A280" s="14"/>
      <c r="B280" s="90">
        <v>267</v>
      </c>
      <c r="C280" s="91"/>
      <c r="D280" s="92"/>
      <c r="E280" s="93"/>
      <c r="F280" s="92"/>
      <c r="G280" s="93"/>
      <c r="H280" s="94"/>
      <c r="I280" s="14"/>
      <c r="J280" s="14"/>
      <c r="K280" s="14"/>
      <c r="L280" s="14"/>
      <c r="M280" s="14"/>
      <c r="N280" s="14"/>
      <c r="R280" s="245" t="b">
        <f t="shared" si="11"/>
        <v>0</v>
      </c>
      <c r="S280" s="246">
        <f t="shared" si="12"/>
        <v>1</v>
      </c>
    </row>
    <row r="281" spans="1:19" x14ac:dyDescent="0.3">
      <c r="A281" s="14"/>
      <c r="B281" s="90">
        <v>268</v>
      </c>
      <c r="C281" s="91"/>
      <c r="D281" s="92"/>
      <c r="E281" s="93"/>
      <c r="F281" s="92"/>
      <c r="G281" s="93"/>
      <c r="H281" s="94"/>
      <c r="I281" s="14"/>
      <c r="J281" s="14"/>
      <c r="K281" s="14"/>
      <c r="L281" s="14"/>
      <c r="M281" s="14"/>
      <c r="N281" s="14"/>
      <c r="R281" s="245" t="b">
        <f t="shared" si="11"/>
        <v>0</v>
      </c>
      <c r="S281" s="246">
        <f t="shared" si="12"/>
        <v>1</v>
      </c>
    </row>
    <row r="282" spans="1:19" x14ac:dyDescent="0.3">
      <c r="A282" s="14"/>
      <c r="B282" s="90">
        <v>269</v>
      </c>
      <c r="C282" s="91"/>
      <c r="D282" s="92"/>
      <c r="E282" s="93"/>
      <c r="F282" s="92"/>
      <c r="G282" s="93"/>
      <c r="H282" s="94"/>
      <c r="I282" s="14"/>
      <c r="J282" s="14"/>
      <c r="K282" s="14"/>
      <c r="L282" s="14"/>
      <c r="M282" s="14"/>
      <c r="N282" s="14"/>
      <c r="R282" s="245" t="b">
        <f t="shared" si="11"/>
        <v>0</v>
      </c>
      <c r="S282" s="246">
        <f t="shared" si="12"/>
        <v>1</v>
      </c>
    </row>
    <row r="283" spans="1:19" ht="15" thickBot="1" x14ac:dyDescent="0.35">
      <c r="A283" s="14"/>
      <c r="B283" s="103">
        <v>270</v>
      </c>
      <c r="C283" s="104"/>
      <c r="D283" s="106"/>
      <c r="E283" s="105"/>
      <c r="F283" s="106"/>
      <c r="G283" s="105"/>
      <c r="H283" s="107"/>
      <c r="I283" s="14"/>
      <c r="J283" s="14"/>
      <c r="K283" s="14"/>
      <c r="L283" s="14"/>
      <c r="M283" s="14"/>
      <c r="N283" s="14"/>
      <c r="R283" s="245" t="b">
        <f t="shared" si="11"/>
        <v>0</v>
      </c>
      <c r="S283" s="246">
        <f t="shared" si="12"/>
        <v>1</v>
      </c>
    </row>
    <row r="284" spans="1:19" x14ac:dyDescent="0.3">
      <c r="A284" s="14"/>
      <c r="B284" s="85">
        <v>271</v>
      </c>
      <c r="C284" s="99"/>
      <c r="D284" s="100"/>
      <c r="E284" s="101"/>
      <c r="F284" s="100"/>
      <c r="G284" s="101"/>
      <c r="H284" s="102"/>
      <c r="I284" s="14"/>
      <c r="J284" s="14"/>
      <c r="K284" s="14"/>
      <c r="L284" s="14"/>
      <c r="M284" s="14"/>
      <c r="N284" s="14"/>
      <c r="R284" s="245" t="b">
        <f t="shared" si="11"/>
        <v>0</v>
      </c>
      <c r="S284" s="246">
        <f t="shared" si="12"/>
        <v>1</v>
      </c>
    </row>
    <row r="285" spans="1:19" x14ac:dyDescent="0.3">
      <c r="A285" s="14"/>
      <c r="B285" s="90">
        <v>272</v>
      </c>
      <c r="C285" s="91"/>
      <c r="D285" s="92"/>
      <c r="E285" s="93"/>
      <c r="F285" s="92"/>
      <c r="G285" s="93"/>
      <c r="H285" s="94"/>
      <c r="I285" s="14"/>
      <c r="J285" s="14"/>
      <c r="K285" s="14"/>
      <c r="L285" s="14"/>
      <c r="M285" s="14"/>
      <c r="N285" s="14"/>
      <c r="R285" s="245" t="b">
        <f t="shared" si="11"/>
        <v>0</v>
      </c>
      <c r="S285" s="246">
        <f t="shared" si="12"/>
        <v>1</v>
      </c>
    </row>
    <row r="286" spans="1:19" x14ac:dyDescent="0.3">
      <c r="A286" s="14"/>
      <c r="B286" s="90">
        <v>273</v>
      </c>
      <c r="C286" s="91"/>
      <c r="D286" s="92"/>
      <c r="E286" s="93"/>
      <c r="F286" s="92"/>
      <c r="G286" s="93"/>
      <c r="H286" s="94"/>
      <c r="I286" s="14"/>
      <c r="J286" s="14"/>
      <c r="K286" s="14"/>
      <c r="L286" s="14"/>
      <c r="M286" s="14"/>
      <c r="N286" s="14"/>
      <c r="R286" s="245" t="b">
        <f t="shared" si="11"/>
        <v>0</v>
      </c>
      <c r="S286" s="246">
        <f t="shared" si="12"/>
        <v>1</v>
      </c>
    </row>
    <row r="287" spans="1:19" x14ac:dyDescent="0.3">
      <c r="A287" s="14"/>
      <c r="B287" s="90">
        <v>274</v>
      </c>
      <c r="C287" s="91"/>
      <c r="D287" s="92"/>
      <c r="E287" s="93"/>
      <c r="F287" s="92"/>
      <c r="G287" s="93"/>
      <c r="H287" s="94"/>
      <c r="I287" s="14"/>
      <c r="J287" s="14"/>
      <c r="K287" s="14"/>
      <c r="L287" s="14"/>
      <c r="M287" s="14"/>
      <c r="N287" s="14"/>
      <c r="R287" s="245" t="b">
        <f t="shared" si="11"/>
        <v>0</v>
      </c>
      <c r="S287" s="246">
        <f t="shared" si="12"/>
        <v>1</v>
      </c>
    </row>
    <row r="288" spans="1:19" x14ac:dyDescent="0.3">
      <c r="A288" s="14"/>
      <c r="B288" s="90">
        <v>275</v>
      </c>
      <c r="C288" s="91"/>
      <c r="D288" s="92"/>
      <c r="E288" s="93"/>
      <c r="F288" s="92"/>
      <c r="G288" s="93"/>
      <c r="H288" s="94"/>
      <c r="I288" s="14"/>
      <c r="J288" s="14"/>
      <c r="K288" s="14"/>
      <c r="L288" s="14"/>
      <c r="M288" s="14"/>
      <c r="N288" s="14"/>
      <c r="R288" s="245" t="b">
        <f t="shared" si="11"/>
        <v>0</v>
      </c>
      <c r="S288" s="246">
        <f t="shared" si="12"/>
        <v>1</v>
      </c>
    </row>
    <row r="289" spans="1:19" x14ac:dyDescent="0.3">
      <c r="A289" s="14"/>
      <c r="B289" s="90">
        <v>276</v>
      </c>
      <c r="C289" s="91"/>
      <c r="D289" s="92"/>
      <c r="E289" s="93"/>
      <c r="F289" s="92"/>
      <c r="G289" s="93"/>
      <c r="H289" s="94"/>
      <c r="I289" s="14"/>
      <c r="J289" s="14"/>
      <c r="K289" s="14"/>
      <c r="L289" s="14"/>
      <c r="M289" s="14"/>
      <c r="N289" s="14"/>
      <c r="R289" s="245" t="b">
        <f t="shared" si="11"/>
        <v>0</v>
      </c>
      <c r="S289" s="246">
        <f t="shared" si="12"/>
        <v>1</v>
      </c>
    </row>
    <row r="290" spans="1:19" x14ac:dyDescent="0.3">
      <c r="A290" s="14"/>
      <c r="B290" s="90">
        <v>277</v>
      </c>
      <c r="C290" s="91"/>
      <c r="D290" s="92"/>
      <c r="E290" s="93"/>
      <c r="F290" s="92"/>
      <c r="G290" s="93"/>
      <c r="H290" s="94"/>
      <c r="I290" s="14"/>
      <c r="J290" s="14"/>
      <c r="K290" s="14"/>
      <c r="L290" s="14"/>
      <c r="M290" s="14"/>
      <c r="N290" s="14"/>
      <c r="R290" s="245" t="b">
        <f t="shared" si="11"/>
        <v>0</v>
      </c>
      <c r="S290" s="246">
        <f t="shared" si="12"/>
        <v>1</v>
      </c>
    </row>
    <row r="291" spans="1:19" x14ac:dyDescent="0.3">
      <c r="A291" s="14"/>
      <c r="B291" s="90">
        <v>278</v>
      </c>
      <c r="C291" s="91"/>
      <c r="D291" s="92"/>
      <c r="E291" s="93"/>
      <c r="F291" s="92"/>
      <c r="G291" s="93"/>
      <c r="H291" s="94"/>
      <c r="I291" s="14"/>
      <c r="J291" s="14"/>
      <c r="K291" s="14"/>
      <c r="L291" s="14"/>
      <c r="M291" s="14"/>
      <c r="N291" s="14"/>
      <c r="R291" s="245" t="b">
        <f t="shared" si="11"/>
        <v>0</v>
      </c>
      <c r="S291" s="246">
        <f t="shared" si="12"/>
        <v>1</v>
      </c>
    </row>
    <row r="292" spans="1:19" x14ac:dyDescent="0.3">
      <c r="A292" s="14"/>
      <c r="B292" s="90">
        <v>279</v>
      </c>
      <c r="C292" s="91"/>
      <c r="D292" s="92"/>
      <c r="E292" s="93"/>
      <c r="F292" s="92"/>
      <c r="G292" s="93"/>
      <c r="H292" s="94"/>
      <c r="I292" s="14"/>
      <c r="J292" s="14"/>
      <c r="K292" s="14"/>
      <c r="L292" s="14"/>
      <c r="M292" s="14"/>
      <c r="N292" s="14"/>
      <c r="R292" s="245" t="b">
        <f t="shared" si="11"/>
        <v>0</v>
      </c>
      <c r="S292" s="246">
        <f t="shared" si="12"/>
        <v>1</v>
      </c>
    </row>
    <row r="293" spans="1:19" ht="15" thickBot="1" x14ac:dyDescent="0.35">
      <c r="A293" s="14"/>
      <c r="B293" s="103">
        <v>280</v>
      </c>
      <c r="C293" s="104"/>
      <c r="D293" s="106"/>
      <c r="E293" s="105"/>
      <c r="F293" s="106"/>
      <c r="G293" s="105"/>
      <c r="H293" s="107"/>
      <c r="I293" s="14"/>
      <c r="J293" s="14"/>
      <c r="K293" s="14"/>
      <c r="L293" s="14"/>
      <c r="M293" s="14"/>
      <c r="N293" s="14"/>
      <c r="R293" s="245" t="b">
        <f t="shared" si="11"/>
        <v>0</v>
      </c>
      <c r="S293" s="246">
        <f t="shared" si="12"/>
        <v>1</v>
      </c>
    </row>
    <row r="294" spans="1:19" x14ac:dyDescent="0.3">
      <c r="A294" s="14"/>
      <c r="B294" s="85">
        <v>281</v>
      </c>
      <c r="C294" s="99"/>
      <c r="D294" s="100"/>
      <c r="E294" s="101"/>
      <c r="F294" s="100"/>
      <c r="G294" s="101"/>
      <c r="H294" s="102"/>
      <c r="I294" s="14"/>
      <c r="J294" s="14"/>
      <c r="K294" s="14"/>
      <c r="L294" s="14"/>
      <c r="M294" s="14"/>
      <c r="N294" s="14"/>
      <c r="R294" s="245" t="b">
        <f t="shared" si="11"/>
        <v>0</v>
      </c>
      <c r="S294" s="246">
        <f t="shared" si="12"/>
        <v>1</v>
      </c>
    </row>
    <row r="295" spans="1:19" x14ac:dyDescent="0.3">
      <c r="A295" s="14"/>
      <c r="B295" s="90">
        <v>282</v>
      </c>
      <c r="C295" s="91"/>
      <c r="D295" s="92"/>
      <c r="E295" s="93"/>
      <c r="F295" s="92"/>
      <c r="G295" s="93"/>
      <c r="H295" s="94"/>
      <c r="I295" s="14"/>
      <c r="J295" s="14"/>
      <c r="K295" s="14"/>
      <c r="L295" s="14"/>
      <c r="M295" s="14"/>
      <c r="N295" s="14"/>
      <c r="R295" s="245" t="b">
        <f t="shared" si="11"/>
        <v>0</v>
      </c>
      <c r="S295" s="246">
        <f t="shared" si="12"/>
        <v>1</v>
      </c>
    </row>
    <row r="296" spans="1:19" x14ac:dyDescent="0.3">
      <c r="A296" s="14"/>
      <c r="B296" s="90">
        <v>283</v>
      </c>
      <c r="C296" s="91"/>
      <c r="D296" s="92"/>
      <c r="E296" s="93"/>
      <c r="F296" s="92"/>
      <c r="G296" s="93"/>
      <c r="H296" s="94"/>
      <c r="I296" s="14"/>
      <c r="J296" s="14"/>
      <c r="K296" s="14"/>
      <c r="L296" s="14"/>
      <c r="M296" s="14"/>
      <c r="N296" s="14"/>
      <c r="R296" s="245" t="b">
        <f t="shared" si="11"/>
        <v>0</v>
      </c>
      <c r="S296" s="246">
        <f t="shared" si="12"/>
        <v>1</v>
      </c>
    </row>
    <row r="297" spans="1:19" x14ac:dyDescent="0.3">
      <c r="A297" s="14"/>
      <c r="B297" s="90">
        <v>284</v>
      </c>
      <c r="C297" s="91"/>
      <c r="D297" s="92"/>
      <c r="E297" s="93"/>
      <c r="F297" s="92"/>
      <c r="G297" s="93"/>
      <c r="H297" s="94"/>
      <c r="I297" s="14"/>
      <c r="J297" s="14"/>
      <c r="K297" s="14"/>
      <c r="L297" s="14"/>
      <c r="M297" s="14"/>
      <c r="N297" s="14"/>
      <c r="R297" s="245" t="b">
        <f t="shared" si="11"/>
        <v>0</v>
      </c>
      <c r="S297" s="246">
        <f t="shared" si="12"/>
        <v>1</v>
      </c>
    </row>
    <row r="298" spans="1:19" x14ac:dyDescent="0.3">
      <c r="A298" s="14"/>
      <c r="B298" s="90">
        <v>285</v>
      </c>
      <c r="C298" s="91"/>
      <c r="D298" s="92"/>
      <c r="E298" s="93"/>
      <c r="F298" s="92"/>
      <c r="G298" s="93"/>
      <c r="H298" s="94"/>
      <c r="I298" s="14"/>
      <c r="J298" s="14"/>
      <c r="K298" s="14"/>
      <c r="L298" s="14"/>
      <c r="M298" s="14"/>
      <c r="N298" s="14"/>
      <c r="R298" s="245" t="b">
        <f t="shared" si="11"/>
        <v>0</v>
      </c>
      <c r="S298" s="246">
        <f t="shared" si="12"/>
        <v>1</v>
      </c>
    </row>
    <row r="299" spans="1:19" x14ac:dyDescent="0.3">
      <c r="A299" s="14"/>
      <c r="B299" s="90">
        <v>286</v>
      </c>
      <c r="C299" s="91"/>
      <c r="D299" s="92"/>
      <c r="E299" s="93"/>
      <c r="F299" s="92"/>
      <c r="G299" s="93"/>
      <c r="H299" s="94"/>
      <c r="I299" s="14"/>
      <c r="J299" s="14"/>
      <c r="K299" s="14"/>
      <c r="L299" s="14"/>
      <c r="M299" s="14"/>
      <c r="N299" s="14"/>
      <c r="R299" s="245" t="b">
        <f t="shared" si="11"/>
        <v>0</v>
      </c>
      <c r="S299" s="246">
        <f t="shared" si="12"/>
        <v>1</v>
      </c>
    </row>
    <row r="300" spans="1:19" x14ac:dyDescent="0.3">
      <c r="A300" s="14"/>
      <c r="B300" s="90">
        <v>287</v>
      </c>
      <c r="C300" s="91"/>
      <c r="D300" s="92"/>
      <c r="E300" s="93"/>
      <c r="F300" s="92"/>
      <c r="G300" s="93"/>
      <c r="H300" s="94"/>
      <c r="I300" s="14"/>
      <c r="J300" s="14"/>
      <c r="K300" s="14"/>
      <c r="L300" s="14"/>
      <c r="M300" s="14"/>
      <c r="N300" s="14"/>
      <c r="R300" s="245" t="b">
        <f t="shared" si="11"/>
        <v>0</v>
      </c>
      <c r="S300" s="246">
        <f t="shared" si="12"/>
        <v>1</v>
      </c>
    </row>
    <row r="301" spans="1:19" x14ac:dyDescent="0.3">
      <c r="A301" s="14"/>
      <c r="B301" s="90">
        <v>288</v>
      </c>
      <c r="C301" s="91"/>
      <c r="D301" s="92"/>
      <c r="E301" s="93"/>
      <c r="F301" s="92"/>
      <c r="G301" s="93"/>
      <c r="H301" s="94"/>
      <c r="I301" s="14"/>
      <c r="J301" s="14"/>
      <c r="K301" s="14"/>
      <c r="L301" s="14"/>
      <c r="M301" s="14"/>
      <c r="N301" s="14"/>
      <c r="R301" s="245" t="b">
        <f t="shared" si="11"/>
        <v>0</v>
      </c>
      <c r="S301" s="246">
        <f t="shared" si="12"/>
        <v>1</v>
      </c>
    </row>
    <row r="302" spans="1:19" x14ac:dyDescent="0.3">
      <c r="A302" s="14"/>
      <c r="B302" s="90">
        <v>289</v>
      </c>
      <c r="C302" s="91"/>
      <c r="D302" s="92"/>
      <c r="E302" s="93"/>
      <c r="F302" s="92"/>
      <c r="G302" s="93"/>
      <c r="H302" s="94"/>
      <c r="I302" s="14"/>
      <c r="J302" s="14"/>
      <c r="K302" s="14"/>
      <c r="L302" s="14"/>
      <c r="M302" s="14"/>
      <c r="N302" s="14"/>
      <c r="R302" s="245" t="b">
        <f t="shared" si="11"/>
        <v>0</v>
      </c>
      <c r="S302" s="246">
        <f t="shared" si="12"/>
        <v>1</v>
      </c>
    </row>
    <row r="303" spans="1:19" ht="15" thickBot="1" x14ac:dyDescent="0.35">
      <c r="A303" s="14"/>
      <c r="B303" s="103">
        <v>290</v>
      </c>
      <c r="C303" s="104"/>
      <c r="D303" s="106"/>
      <c r="E303" s="105"/>
      <c r="F303" s="106"/>
      <c r="G303" s="105"/>
      <c r="H303" s="107"/>
      <c r="I303" s="14"/>
      <c r="J303" s="14"/>
      <c r="K303" s="14"/>
      <c r="L303" s="14"/>
      <c r="M303" s="14"/>
      <c r="N303" s="14"/>
      <c r="R303" s="245" t="b">
        <f t="shared" si="11"/>
        <v>0</v>
      </c>
      <c r="S303" s="246">
        <f t="shared" si="12"/>
        <v>1</v>
      </c>
    </row>
    <row r="304" spans="1:19" x14ac:dyDescent="0.3">
      <c r="A304" s="14"/>
      <c r="B304" s="85">
        <v>291</v>
      </c>
      <c r="C304" s="99"/>
      <c r="D304" s="100"/>
      <c r="E304" s="101"/>
      <c r="F304" s="100"/>
      <c r="G304" s="101"/>
      <c r="H304" s="102"/>
      <c r="I304" s="14"/>
      <c r="J304" s="14"/>
      <c r="K304" s="14"/>
      <c r="L304" s="14"/>
      <c r="M304" s="14"/>
      <c r="N304" s="14"/>
      <c r="R304" s="245" t="b">
        <f t="shared" si="11"/>
        <v>0</v>
      </c>
      <c r="S304" s="246">
        <f t="shared" si="12"/>
        <v>1</v>
      </c>
    </row>
    <row r="305" spans="1:19" x14ac:dyDescent="0.3">
      <c r="A305" s="14"/>
      <c r="B305" s="90">
        <v>292</v>
      </c>
      <c r="C305" s="91"/>
      <c r="D305" s="92"/>
      <c r="E305" s="93"/>
      <c r="F305" s="92"/>
      <c r="G305" s="93"/>
      <c r="H305" s="94"/>
      <c r="I305" s="14"/>
      <c r="J305" s="14"/>
      <c r="K305" s="14"/>
      <c r="L305" s="14"/>
      <c r="M305" s="14"/>
      <c r="N305" s="14"/>
      <c r="R305" s="245" t="b">
        <f t="shared" si="11"/>
        <v>0</v>
      </c>
      <c r="S305" s="246">
        <f t="shared" si="12"/>
        <v>1</v>
      </c>
    </row>
    <row r="306" spans="1:19" x14ac:dyDescent="0.3">
      <c r="A306" s="14"/>
      <c r="B306" s="90">
        <v>293</v>
      </c>
      <c r="C306" s="91"/>
      <c r="D306" s="92"/>
      <c r="E306" s="93"/>
      <c r="F306" s="92"/>
      <c r="G306" s="93"/>
      <c r="H306" s="94"/>
      <c r="I306" s="14"/>
      <c r="J306" s="14"/>
      <c r="K306" s="14"/>
      <c r="L306" s="14"/>
      <c r="M306" s="14"/>
      <c r="N306" s="14"/>
      <c r="R306" s="245" t="b">
        <f t="shared" si="11"/>
        <v>0</v>
      </c>
      <c r="S306" s="246">
        <f t="shared" si="12"/>
        <v>1</v>
      </c>
    </row>
    <row r="307" spans="1:19" x14ac:dyDescent="0.3">
      <c r="A307" s="14"/>
      <c r="B307" s="90">
        <v>294</v>
      </c>
      <c r="C307" s="91"/>
      <c r="D307" s="92"/>
      <c r="E307" s="93"/>
      <c r="F307" s="92"/>
      <c r="G307" s="93"/>
      <c r="H307" s="94"/>
      <c r="I307" s="14"/>
      <c r="J307" s="14"/>
      <c r="K307" s="14"/>
      <c r="L307" s="14"/>
      <c r="M307" s="14"/>
      <c r="N307" s="14"/>
      <c r="R307" s="245" t="b">
        <f t="shared" si="11"/>
        <v>0</v>
      </c>
      <c r="S307" s="246">
        <f t="shared" si="12"/>
        <v>1</v>
      </c>
    </row>
    <row r="308" spans="1:19" x14ac:dyDescent="0.3">
      <c r="A308" s="14"/>
      <c r="B308" s="90">
        <v>295</v>
      </c>
      <c r="C308" s="91"/>
      <c r="D308" s="92"/>
      <c r="E308" s="93"/>
      <c r="F308" s="92"/>
      <c r="G308" s="93"/>
      <c r="H308" s="94"/>
      <c r="I308" s="14"/>
      <c r="J308" s="14"/>
      <c r="K308" s="14"/>
      <c r="L308" s="14"/>
      <c r="M308" s="14"/>
      <c r="N308" s="14"/>
      <c r="R308" s="245" t="b">
        <f t="shared" si="11"/>
        <v>0</v>
      </c>
      <c r="S308" s="246">
        <f t="shared" si="12"/>
        <v>1</v>
      </c>
    </row>
    <row r="309" spans="1:19" x14ac:dyDescent="0.3">
      <c r="A309" s="14"/>
      <c r="B309" s="90">
        <v>296</v>
      </c>
      <c r="C309" s="91"/>
      <c r="D309" s="92"/>
      <c r="E309" s="93"/>
      <c r="F309" s="92"/>
      <c r="G309" s="93"/>
      <c r="H309" s="94"/>
      <c r="I309" s="14"/>
      <c r="J309" s="14"/>
      <c r="K309" s="14"/>
      <c r="L309" s="14"/>
      <c r="M309" s="14"/>
      <c r="N309" s="14"/>
      <c r="R309" s="245" t="b">
        <f t="shared" si="11"/>
        <v>0</v>
      </c>
      <c r="S309" s="246">
        <f t="shared" si="12"/>
        <v>1</v>
      </c>
    </row>
    <row r="310" spans="1:19" x14ac:dyDescent="0.3">
      <c r="A310" s="14"/>
      <c r="B310" s="90">
        <v>297</v>
      </c>
      <c r="C310" s="91"/>
      <c r="D310" s="92"/>
      <c r="E310" s="93"/>
      <c r="F310" s="92"/>
      <c r="G310" s="93"/>
      <c r="H310" s="94"/>
      <c r="I310" s="14"/>
      <c r="J310" s="14"/>
      <c r="K310" s="14"/>
      <c r="L310" s="14"/>
      <c r="M310" s="14"/>
      <c r="N310" s="14"/>
      <c r="R310" s="245" t="b">
        <f t="shared" si="11"/>
        <v>0</v>
      </c>
      <c r="S310" s="246">
        <f t="shared" si="12"/>
        <v>1</v>
      </c>
    </row>
    <row r="311" spans="1:19" x14ac:dyDescent="0.3">
      <c r="A311" s="14"/>
      <c r="B311" s="90">
        <v>298</v>
      </c>
      <c r="C311" s="91"/>
      <c r="D311" s="92"/>
      <c r="E311" s="93"/>
      <c r="F311" s="92"/>
      <c r="G311" s="93"/>
      <c r="H311" s="94"/>
      <c r="I311" s="14"/>
      <c r="J311" s="14"/>
      <c r="K311" s="14"/>
      <c r="L311" s="14"/>
      <c r="M311" s="14"/>
      <c r="N311" s="14"/>
      <c r="R311" s="245" t="b">
        <f t="shared" si="11"/>
        <v>0</v>
      </c>
      <c r="S311" s="246">
        <f t="shared" si="12"/>
        <v>1</v>
      </c>
    </row>
    <row r="312" spans="1:19" x14ac:dyDescent="0.3">
      <c r="A312" s="14"/>
      <c r="B312" s="90">
        <v>299</v>
      </c>
      <c r="C312" s="91"/>
      <c r="D312" s="92"/>
      <c r="E312" s="93"/>
      <c r="F312" s="92"/>
      <c r="G312" s="93"/>
      <c r="H312" s="94"/>
      <c r="I312" s="14"/>
      <c r="J312" s="14"/>
      <c r="K312" s="14"/>
      <c r="L312" s="14"/>
      <c r="M312" s="14"/>
      <c r="N312" s="14"/>
      <c r="R312" s="245" t="b">
        <f t="shared" si="11"/>
        <v>0</v>
      </c>
      <c r="S312" s="246">
        <f t="shared" si="12"/>
        <v>1</v>
      </c>
    </row>
    <row r="313" spans="1:19" ht="15" thickBot="1" x14ac:dyDescent="0.35">
      <c r="A313" s="14"/>
      <c r="B313" s="103">
        <v>300</v>
      </c>
      <c r="C313" s="104"/>
      <c r="D313" s="106"/>
      <c r="E313" s="105"/>
      <c r="F313" s="106"/>
      <c r="G313" s="105"/>
      <c r="H313" s="107"/>
      <c r="I313" s="14"/>
      <c r="J313" s="14"/>
      <c r="K313" s="14"/>
      <c r="L313" s="14"/>
      <c r="M313" s="14"/>
      <c r="N313" s="14"/>
      <c r="R313" s="245" t="b">
        <f t="shared" si="11"/>
        <v>0</v>
      </c>
      <c r="S313" s="246">
        <f t="shared" si="12"/>
        <v>1</v>
      </c>
    </row>
    <row r="314" spans="1:19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  <row r="315" spans="1:19" hidden="1" x14ac:dyDescent="0.3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</row>
  </sheetData>
  <sheetProtection algorithmName="SHA-512" hashValue="2bQl4YV6aXWRsK1ByERHdz+Tj5qlhRnkifUAbAhHpxktlM6hCPTrm/EvgxxQJ5KkmBBBmtYhAiwMd/yrdYv6TA==" saltValue="bpICUU/bfUtowUhYbP//QQ==" spinCount="100000" sheet="1" objects="1" scenarios="1"/>
  <mergeCells count="5">
    <mergeCell ref="C8:D8"/>
    <mergeCell ref="B2:N2"/>
    <mergeCell ref="B4:M4"/>
    <mergeCell ref="C6:D6"/>
    <mergeCell ref="C7:D7"/>
  </mergeCells>
  <phoneticPr fontId="15" type="noConversion"/>
  <conditionalFormatting sqref="B14:H313">
    <cfRule type="expression" dxfId="111" priority="1">
      <formula>$R14</formula>
    </cfRule>
  </conditionalFormatting>
  <conditionalFormatting sqref="D14:D313">
    <cfRule type="expression" dxfId="110" priority="16">
      <formula>$C14="No"</formula>
    </cfRule>
  </conditionalFormatting>
  <dataValidations count="4">
    <dataValidation type="whole" operator="greaterThan" allowBlank="1" showInputMessage="1" showErrorMessage="1" errorTitle="Invalid whole number" error="Please enter a whole number" sqref="G6" xr:uid="{30FFBBF4-8B91-4F1E-A6D5-9F980B2BBC28}">
      <formula1>0</formula1>
    </dataValidation>
    <dataValidation type="list" allowBlank="1" showInputMessage="1" showErrorMessage="1" sqref="C14:C313 E14:G313" xr:uid="{CE10EAF5-F38C-4B42-984F-6575B301B5BE}">
      <formula1>YesNo_List</formula1>
    </dataValidation>
    <dataValidation type="date" operator="greaterThanOrEqual" allowBlank="1" showInputMessage="1" showErrorMessage="1" errorTitle="Date entered more than 12 months" error="Date entered is more than 12 months prior to audit quarter. _x000a__x000a_Please enter a date that is less than 12 months" sqref="D14:D313" xr:uid="{CCB2A4CA-D2A1-478B-A51A-92119CD91274}">
      <formula1>45017</formula1>
    </dataValidation>
    <dataValidation operator="greaterThanOrEqual" allowBlank="1" showInputMessage="1" showErrorMessage="1" sqref="C7:D7" xr:uid="{AFA12B7A-A4BC-4FF0-B8F1-E80B02AAE781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4AA1B957-27EC-4C73-9D83-0A0DC179B959}">
            <xm:f>NOT(ISERROR(SEARCH('Reference-Qtr1'!$J$5,G7)))</xm:f>
            <xm:f>'Reference-Qtr1'!$J$5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8" operator="containsText" id="{63A348EF-74F6-4744-A53E-A598D598686E}">
            <xm:f>NOT(ISERROR(SEARCH('Reference-Qtr1'!$J$6,G7)))</xm:f>
            <xm:f>'Reference-Qtr1'!$J$6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9" operator="containsText" id="{C4EA7A2A-F40C-463F-9B1F-05A4951F2A61}">
            <xm:f>NOT(ISERROR(SEARCH('Reference-Qtr1'!$J$7,G7)))</xm:f>
            <xm:f>'Reference-Qtr1'!$J$7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20" operator="containsText" id="{C8B8A320-7011-40F0-A222-064054F6E8F7}">
            <xm:f>NOT(ISERROR(SEARCH('Reference-Qtr1'!$N$8,G7)))</xm:f>
            <xm:f>'Reference-Qtr1'!$N$8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21" operator="containsText" id="{2730895B-C3F2-494F-ADFF-26DCB6F89BD4}">
            <xm:f>NOT(ISERROR(SEARCH('Reference-Qtr1'!$N$9,G7)))</xm:f>
            <xm:f>'Reference-Qtr1'!$N$9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22" operator="containsText" id="{CE466CAC-76E2-4987-8DCA-121EEAE38FF2}">
            <xm:f>NOT(ISERROR(SEARCH('Reference-Qtr1'!$N$10,G7)))</xm:f>
            <xm:f>'Reference-Qtr1'!$N$10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23" operator="containsText" id="{CD1C2275-0290-4D03-A7AE-263BABE1ABE1}">
            <xm:f>NOT(ISERROR(SEARCH('Reference-Qtr1'!$J$10,G7)))</xm:f>
            <xm:f>'Reference-Qtr1'!$J$10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24" operator="containsText" id="{4AB22E46-93C5-4461-9A86-97D5887A1023}">
            <xm:f>NOT(ISERROR(SEARCH('Reference-Qtr1'!$J$9,G7)))</xm:f>
            <xm:f>'Reference-Qtr1'!$J$9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25" operator="containsText" id="{62B3B95E-0246-4CFF-BDC2-2F402D014EE9}">
            <xm:f>NOT(ISERROR(SEARCH('Reference-Qtr1'!$J$8,G7)))</xm:f>
            <xm:f>'Reference-Qtr1'!$J$8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26" operator="containsText" id="{8103D474-DD58-49B2-9D90-D4EE65D6F3FD}">
            <xm:f>NOT(ISERROR(SEARCH('Reference-Qtr1'!$N$7,G7)))</xm:f>
            <xm:f>'Reference-Qtr1'!$N$7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27" operator="containsText" id="{8B58B1A6-9404-451B-953A-78910722DED9}">
            <xm:f>NOT(ISERROR(SEARCH('Reference-Qtr1'!$N$6,G7)))</xm:f>
            <xm:f>'Reference-Qtr1'!$N$6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28" operator="containsText" id="{FAF32CF1-3CB3-4690-8DF0-9A41F342774D}">
            <xm:f>NOT(ISERROR(SEARCH('Reference-Qtr1'!$N$5,G7)))</xm:f>
            <xm:f>'Reference-Qtr1'!$N$5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G7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B0F1-68CF-4B96-8195-596BE906F206}">
  <sheetPr codeName="Sheet11"/>
  <dimension ref="A1:Z27"/>
  <sheetViews>
    <sheetView zoomScale="90" zoomScaleNormal="90" workbookViewId="0">
      <selection activeCell="D12" sqref="D12"/>
    </sheetView>
  </sheetViews>
  <sheetFormatPr defaultColWidth="0" defaultRowHeight="0" customHeight="1" zeroHeight="1" x14ac:dyDescent="0.25"/>
  <cols>
    <col min="1" max="1" width="3.88671875" style="68" customWidth="1"/>
    <col min="2" max="2" width="41.88671875" style="68" customWidth="1"/>
    <col min="3" max="3" width="27.6640625" style="68" customWidth="1"/>
    <col min="4" max="11" width="29.6640625" style="68" customWidth="1"/>
    <col min="12" max="12" width="2.88671875" style="68" hidden="1" customWidth="1"/>
    <col min="13" max="13" width="26.5546875" style="68" hidden="1" customWidth="1"/>
    <col min="14" max="14" width="8.88671875" style="68" customWidth="1"/>
    <col min="15" max="26" width="0" style="68" hidden="1" customWidth="1"/>
    <col min="27" max="16384" width="8.88671875" style="68" hidden="1"/>
  </cols>
  <sheetData>
    <row r="1" spans="1:21" s="143" customFormat="1" ht="103.5" customHeight="1" x14ac:dyDescent="0.25">
      <c r="A1" s="142"/>
      <c r="B1" s="346" t="s">
        <v>133</v>
      </c>
      <c r="C1" s="346"/>
      <c r="D1" s="346"/>
      <c r="E1" s="346"/>
      <c r="F1" s="346"/>
      <c r="G1" s="346"/>
      <c r="H1" s="346"/>
      <c r="I1" s="346"/>
      <c r="J1" s="346"/>
      <c r="K1" s="346"/>
      <c r="L1" s="150"/>
      <c r="M1" s="331"/>
      <c r="N1" s="331"/>
      <c r="O1" s="331"/>
      <c r="P1" s="331"/>
      <c r="Q1" s="331"/>
      <c r="R1" s="331"/>
      <c r="S1" s="331"/>
      <c r="T1" s="331"/>
      <c r="U1" s="331"/>
    </row>
    <row r="2" spans="1:21" s="143" customFormat="1" ht="21.9" customHeight="1" x14ac:dyDescent="0.35">
      <c r="A2" s="144"/>
      <c r="B2" s="144" t="s">
        <v>135</v>
      </c>
      <c r="C2" s="108"/>
      <c r="D2" s="108"/>
      <c r="E2" s="108"/>
      <c r="F2" s="108"/>
      <c r="G2" s="108"/>
      <c r="H2" s="108"/>
      <c r="I2" s="108"/>
      <c r="J2" s="109"/>
      <c r="K2" s="109"/>
      <c r="L2" s="109"/>
      <c r="M2" s="144"/>
      <c r="N2" s="108"/>
      <c r="O2" s="108"/>
      <c r="P2" s="108"/>
      <c r="Q2" s="108"/>
      <c r="R2" s="108"/>
      <c r="S2" s="108"/>
      <c r="T2" s="109"/>
      <c r="U2" s="109"/>
    </row>
    <row r="3" spans="1:21" s="143" customFormat="1" ht="17.25" customHeight="1" x14ac:dyDescent="0.4">
      <c r="A3" s="111"/>
      <c r="B3" s="110"/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0"/>
      <c r="N3" s="111"/>
      <c r="O3" s="111"/>
      <c r="P3" s="111"/>
      <c r="Q3" s="111"/>
      <c r="R3" s="111"/>
      <c r="S3" s="111"/>
      <c r="T3" s="111"/>
      <c r="U3" s="111"/>
    </row>
    <row r="4" spans="1:21" s="143" customFormat="1" ht="21" customHeight="1" thickBot="1" x14ac:dyDescent="0.3">
      <c r="A4" s="68"/>
      <c r="B4" s="152"/>
      <c r="C4" s="152"/>
      <c r="D4" s="152"/>
      <c r="E4" s="152"/>
      <c r="F4" s="152"/>
      <c r="G4" s="68"/>
      <c r="H4" s="68"/>
      <c r="I4" s="68"/>
      <c r="J4" s="68"/>
      <c r="K4" s="68"/>
      <c r="L4" s="68"/>
      <c r="M4" s="68"/>
      <c r="N4" s="68"/>
    </row>
    <row r="5" spans="1:21" s="143" customFormat="1" ht="40.5" customHeight="1" x14ac:dyDescent="0.25">
      <c r="A5" s="68"/>
      <c r="B5" s="200" t="s">
        <v>69</v>
      </c>
      <c r="C5" s="347" t="str">
        <f>latest_quarter_audited_ref_cell</f>
        <v>Audit quarter blank currently</v>
      </c>
      <c r="D5" s="348"/>
      <c r="E5" s="349"/>
      <c r="F5" s="158"/>
      <c r="G5" s="68"/>
      <c r="H5" s="68"/>
      <c r="I5" s="68"/>
      <c r="J5" s="68"/>
      <c r="K5" s="68"/>
      <c r="L5" s="68"/>
      <c r="M5" s="68"/>
      <c r="N5" s="68"/>
    </row>
    <row r="6" spans="1:21" s="143" customFormat="1" ht="45" customHeight="1" x14ac:dyDescent="0.25">
      <c r="A6" s="68"/>
      <c r="B6" s="220" t="s">
        <v>72</v>
      </c>
      <c r="C6" s="350" t="str">
        <f>IF(C5="Audit quarter blank currently","",latest_quarter_audit_ref!C13)</f>
        <v/>
      </c>
      <c r="D6" s="351"/>
      <c r="E6" s="352"/>
      <c r="F6" s="157"/>
      <c r="G6" s="68"/>
      <c r="H6" s="68"/>
      <c r="I6" s="68"/>
      <c r="J6" s="68"/>
      <c r="K6" s="68"/>
      <c r="L6" s="68"/>
      <c r="M6" s="68"/>
      <c r="N6" s="68"/>
    </row>
    <row r="7" spans="1:21" s="143" customFormat="1" ht="49.5" customHeight="1" thickBot="1" x14ac:dyDescent="0.35">
      <c r="A7" s="68"/>
      <c r="B7" s="221" t="s">
        <v>121</v>
      </c>
      <c r="C7" s="353" t="str">
        <f>IF('Data-Qtr1'!C8="&lt;Insert RCH Name here&gt;","Enter RCH name in Data-Qtr1 RCH Name field",'Data-Qtr1'!C8)</f>
        <v>Enter RCH name in Data-Qtr1 RCH Name field</v>
      </c>
      <c r="D7" s="354"/>
      <c r="E7" s="355"/>
      <c r="F7" s="157"/>
      <c r="G7" s="113"/>
      <c r="H7" s="113"/>
      <c r="I7" s="113"/>
      <c r="J7" s="113"/>
      <c r="K7" s="114"/>
      <c r="L7" s="114"/>
      <c r="M7" s="114"/>
      <c r="N7" s="68"/>
    </row>
    <row r="8" spans="1:21" s="143" customFormat="1" ht="23.25" customHeight="1" x14ac:dyDescent="0.3">
      <c r="A8" s="68"/>
      <c r="B8" s="68"/>
      <c r="C8" s="68"/>
      <c r="D8" s="68"/>
      <c r="E8" s="68"/>
      <c r="F8" s="68"/>
      <c r="G8" s="114"/>
      <c r="H8" s="113"/>
      <c r="I8" s="113"/>
      <c r="J8" s="113"/>
      <c r="K8" s="114"/>
      <c r="L8" s="114"/>
      <c r="M8" s="114"/>
      <c r="N8" s="68"/>
    </row>
    <row r="9" spans="1:21" s="143" customFormat="1" ht="43.5" customHeight="1" thickBot="1" x14ac:dyDescent="0.35">
      <c r="A9" s="68"/>
      <c r="B9" s="201" t="s">
        <v>103</v>
      </c>
      <c r="C9" s="115"/>
      <c r="D9" s="115"/>
      <c r="E9" s="115"/>
      <c r="F9" s="68"/>
      <c r="G9" s="68"/>
      <c r="H9" s="187"/>
      <c r="I9" s="187"/>
      <c r="J9" s="187"/>
      <c r="K9" s="187"/>
      <c r="L9" s="187"/>
      <c r="M9" s="187"/>
      <c r="N9" s="68"/>
    </row>
    <row r="10" spans="1:21" s="143" customFormat="1" ht="60.75" customHeight="1" thickBot="1" x14ac:dyDescent="0.3">
      <c r="A10" s="68"/>
      <c r="B10" s="368" t="s">
        <v>104</v>
      </c>
      <c r="C10" s="369"/>
      <c r="D10" s="370" t="s">
        <v>78</v>
      </c>
      <c r="E10" s="370"/>
      <c r="F10" s="370"/>
      <c r="G10" s="370"/>
      <c r="H10" s="370"/>
      <c r="I10" s="370"/>
      <c r="J10" s="371"/>
      <c r="K10" s="371"/>
      <c r="L10" s="358" t="s">
        <v>85</v>
      </c>
      <c r="M10" s="359"/>
      <c r="N10" s="68"/>
    </row>
    <row r="11" spans="1:21" ht="51" customHeight="1" thickBot="1" x14ac:dyDescent="0.3">
      <c r="B11" s="366" t="s">
        <v>81</v>
      </c>
      <c r="C11" s="367"/>
      <c r="D11" s="190" t="s">
        <v>124</v>
      </c>
      <c r="E11" s="191" t="s">
        <v>125</v>
      </c>
      <c r="F11" s="191" t="s">
        <v>126</v>
      </c>
      <c r="G11" s="218" t="s">
        <v>127</v>
      </c>
      <c r="H11" s="192" t="s">
        <v>128</v>
      </c>
      <c r="I11" s="219" t="s">
        <v>129</v>
      </c>
      <c r="J11" s="252" t="s">
        <v>52</v>
      </c>
      <c r="K11" s="253" t="s">
        <v>53</v>
      </c>
      <c r="L11" s="360" t="s">
        <v>79</v>
      </c>
      <c r="M11" s="361"/>
    </row>
    <row r="12" spans="1:21" ht="82.5" customHeight="1" thickBot="1" x14ac:dyDescent="0.3">
      <c r="B12" s="362" t="s">
        <v>97</v>
      </c>
      <c r="C12" s="363"/>
      <c r="D12" s="202" t="str">
        <f>IF(total_residents_audited_qtr1=0,"",total_residents_audited_qtr1)</f>
        <v/>
      </c>
      <c r="E12" s="203" t="str">
        <f>IF(total_residents_audited_qtr2=0,"",total_residents_audited_qtr2)</f>
        <v/>
      </c>
      <c r="F12" s="204" t="str">
        <f>IF(total_residents_audited_qtr3=0,"",total_residents_audited_qtr3)</f>
        <v/>
      </c>
      <c r="G12" s="205" t="str">
        <f>IF(total_residents_audited_qtr4=0,"",total_residents_audited_qtr4)</f>
        <v/>
      </c>
      <c r="H12" s="203" t="str">
        <f>IF(total_residents_audited_qtr5=0,"",total_residents_audited_qtr5)</f>
        <v/>
      </c>
      <c r="I12" s="204" t="str">
        <f>IF(total_residents_audited_qtr6=0,"",total_residents_audited_qtr6)</f>
        <v/>
      </c>
      <c r="J12" s="202" t="str">
        <f>IF(total_residents_audited_qtr7=0,"",total_residents_audited_qtr7)</f>
        <v/>
      </c>
      <c r="K12" s="204" t="str">
        <f>IF(total_residents_audited_qtr8=0,"",total_residents_audited_qtr8)</f>
        <v/>
      </c>
      <c r="L12" s="248"/>
      <c r="M12" s="234"/>
    </row>
    <row r="13" spans="1:21" s="143" customFormat="1" ht="82.5" customHeight="1" thickBot="1" x14ac:dyDescent="0.3">
      <c r="A13" s="68"/>
      <c r="B13" s="364" t="s">
        <v>113</v>
      </c>
      <c r="C13" s="365"/>
      <c r="D13" s="206" t="str">
        <f>IF(total_residents_audited_qtr1=0,"",'Reference-Qtr1'!$C$316)</f>
        <v/>
      </c>
      <c r="E13" s="207" t="str">
        <f>IF(total_residents_audited_qtr2=0,"",'Reference-Qtr2'!$C$316)</f>
        <v/>
      </c>
      <c r="F13" s="208" t="str">
        <f>IF(total_residents_audited_qtr3=0,"",'Reference-Qtr3'!$C$316)</f>
        <v/>
      </c>
      <c r="G13" s="206" t="str">
        <f>IF(total_residents_audited_qtr4=0,"",'Reference-Qtr4'!$C$316)</f>
        <v/>
      </c>
      <c r="H13" s="207" t="str">
        <f>IF(total_residents_audited_qtr5=0,"",'Reference-Qtr5'!$C$316)</f>
        <v/>
      </c>
      <c r="I13" s="208" t="str">
        <f>IF(total_residents_audited_qtr6=0,"",'Reference-Qtr6'!$C$316)</f>
        <v/>
      </c>
      <c r="J13" s="206" t="str">
        <f>IF(total_residents_audited_qtr7=0,"",'Reference-Qtr7'!$C$316)</f>
        <v/>
      </c>
      <c r="K13" s="208" t="str">
        <f>IF(total_residents_audited_qtr8=0,"",'Reference-Qtr8'!$C$316)</f>
        <v/>
      </c>
      <c r="L13" s="248"/>
      <c r="M13" s="234"/>
      <c r="N13" s="68"/>
    </row>
    <row r="14" spans="1:21" s="143" customFormat="1" ht="82.5" customHeight="1" thickBot="1" x14ac:dyDescent="0.3">
      <c r="A14" s="68"/>
      <c r="B14" s="356" t="s">
        <v>112</v>
      </c>
      <c r="C14" s="357"/>
      <c r="D14" s="312" t="str">
        <f>IF(total_residents_audited_qtr1=0,"",IF(latest_quarter_audit_ref!G3=0,"Audit date 
not entered 
for quarter",optional_ind_1_nom_qtr1))</f>
        <v/>
      </c>
      <c r="E14" s="313" t="str">
        <f>IF(total_residents_audited_qtr2=0,"",IF(latest_quarter_audit_ref!G4=0,"Audit date 
not entered 
for quarter",optional_ind_1_nom_qtr2))</f>
        <v/>
      </c>
      <c r="F14" s="311" t="str">
        <f>IF(total_residents_audited_qtr3=0,"",IF(latest_quarter_audit_ref!G5=0,"Audit date 
not entered 
for quarter",optional_ind_1_nom_qtr3))</f>
        <v/>
      </c>
      <c r="G14" s="314" t="str">
        <f>IF(total_residents_audited_qtr4=0,"",IF(latest_quarter_audit_ref!G6=0,"Audit date 
not entered 
for quarter",optional_ind_1_nom_qtr4))</f>
        <v/>
      </c>
      <c r="H14" s="313" t="str">
        <f>IF(total_residents_audited_qtr5=0,"",IF(latest_quarter_audit_ref!G7=0,"Audit date 
not entered 
for quarter",optional_ind_1_nom_qtr5))</f>
        <v/>
      </c>
      <c r="I14" s="311" t="str">
        <f>IF(total_residents_audited_qtr6=0,"",IF(latest_quarter_audit_ref!G8=0,"Audit date 
not entered 
for quarter",optional_ind_1_nom_qtr6))</f>
        <v/>
      </c>
      <c r="J14" s="312" t="str">
        <f>IF(total_residents_audited_qtr7=0,"",IF(latest_quarter_audit_ref!G9=0,"Audit date 
not entered 
for quarter",optional_ind_1_nom_qtr7))</f>
        <v/>
      </c>
      <c r="K14" s="311" t="str">
        <f>IF(total_residents_audited_qtr8=0,"",IF(latest_quarter_audit_ref!G10=0,"Audit date 
not entered 
for quarter",optional_ind_1_nom_qtr8))</f>
        <v/>
      </c>
      <c r="L14" s="249"/>
      <c r="M14" s="234"/>
      <c r="N14" s="68"/>
    </row>
    <row r="15" spans="1:21" s="143" customFormat="1" ht="82.5" customHeight="1" thickBot="1" x14ac:dyDescent="0.3">
      <c r="A15" s="68"/>
      <c r="B15" s="364" t="s">
        <v>98</v>
      </c>
      <c r="C15" s="365"/>
      <c r="D15" s="206" t="str">
        <f>IF(total_residents_audited_qtr1=0,"",'Reference-Qtr1'!$E$316)</f>
        <v/>
      </c>
      <c r="E15" s="207" t="str">
        <f>IF(total_residents_audited_qtr2=0,"",'Reference-Qtr2'!$E$316)</f>
        <v/>
      </c>
      <c r="F15" s="208" t="str">
        <f>IF(total_residents_audited_qtr3=0,"",'Reference-Qtr3'!$E$316)</f>
        <v/>
      </c>
      <c r="G15" s="206" t="str">
        <f>IF(total_residents_audited_qtr4=0,"",'Reference-Qtr4'!$E$316)</f>
        <v/>
      </c>
      <c r="H15" s="207" t="str">
        <f>IF(total_residents_audited_qtr5=0,"",'Reference-Qtr5'!$E$316)</f>
        <v/>
      </c>
      <c r="I15" s="208" t="str">
        <f>IF(total_residents_audited_qtr6=0,"",'Reference-Qtr6'!$E$316)</f>
        <v/>
      </c>
      <c r="J15" s="206" t="str">
        <f>IF(total_residents_audited_qtr7=0,"",'Reference-Qtr7'!$E$316)</f>
        <v/>
      </c>
      <c r="K15" s="208" t="str">
        <f>IF(total_residents_audited_qtr8=0,"",'Reference-Qtr8'!$E$316)</f>
        <v/>
      </c>
      <c r="L15" s="248"/>
      <c r="M15" s="234"/>
      <c r="N15" s="68"/>
    </row>
    <row r="16" spans="1:21" s="143" customFormat="1" ht="87.75" customHeight="1" thickBot="1" x14ac:dyDescent="0.3">
      <c r="A16" s="68"/>
      <c r="B16" s="356" t="s">
        <v>123</v>
      </c>
      <c r="C16" s="357"/>
      <c r="D16" s="209" t="str">
        <f>IF(total_residents_audited_qtr1=0,"",secondry_ind_1_nom_qtr1)</f>
        <v/>
      </c>
      <c r="E16" s="210" t="str">
        <f>IF(total_residents_audited_qtr2=0,"",secondry_ind_1_nom_qtr2)</f>
        <v/>
      </c>
      <c r="F16" s="211" t="str">
        <f>IF(total_residents_audited_qtr3=0,"",secondry_ind_1_nom_qtr3)</f>
        <v/>
      </c>
      <c r="G16" s="212" t="str">
        <f>IF(total_residents_audited_qtr4=0,"",secondry_ind_1_nom_qtr4)</f>
        <v/>
      </c>
      <c r="H16" s="210" t="str">
        <f>IF(total_residents_audited_qtr5=0,"",secondry_ind_1_nom_qtr5)</f>
        <v/>
      </c>
      <c r="I16" s="211" t="str">
        <f>IF(total_residents_audited_qtr6=0,"",secondry_ind_1_nom_qtr6)</f>
        <v/>
      </c>
      <c r="J16" s="209" t="str">
        <f>IF(total_residents_audited_qtr7=0,"",secondry_ind_1_nom_qtr7)</f>
        <v/>
      </c>
      <c r="K16" s="211" t="str">
        <f>IF(total_residents_audited_qtr8=0,"",secondry_ind_1_nom_qtr8)</f>
        <v/>
      </c>
      <c r="L16" s="248"/>
      <c r="M16" s="234"/>
      <c r="N16" s="68"/>
    </row>
    <row r="17" spans="1:14" s="143" customFormat="1" ht="82.5" customHeight="1" thickBot="1" x14ac:dyDescent="0.3">
      <c r="A17" s="68"/>
      <c r="B17" s="364" t="s">
        <v>101</v>
      </c>
      <c r="C17" s="365"/>
      <c r="D17" s="206" t="str">
        <f>IF(total_residents_audited_qtr1=0,"",'Reference-Qtr1'!$F$316)</f>
        <v/>
      </c>
      <c r="E17" s="207" t="str">
        <f>IF(total_residents_audited_qtr2=0,"",'Reference-Qtr2'!$F$316)</f>
        <v/>
      </c>
      <c r="F17" s="208" t="str">
        <f>IF(total_residents_audited_qtr3=0,"",'Reference-Qtr3'!$F$316)</f>
        <v/>
      </c>
      <c r="G17" s="213" t="str">
        <f>IF(total_residents_audited_qtr4=0,"",'Reference-Qtr4'!$F$316)</f>
        <v/>
      </c>
      <c r="H17" s="207" t="str">
        <f>IF(total_residents_audited_qtr5=0,"",'Reference-Qtr5'!$F$316)</f>
        <v/>
      </c>
      <c r="I17" s="208" t="str">
        <f>IF(total_residents_audited_qtr6=0,"",'Reference-Qtr6'!$F$316)</f>
        <v/>
      </c>
      <c r="J17" s="206" t="str">
        <f>IF(total_residents_audited_qtr7=0,"",'Reference-Qtr7'!$F$316)</f>
        <v/>
      </c>
      <c r="K17" s="208" t="str">
        <f>IF(total_residents_audited_qtr8=0,"",'Reference-Qtr8'!$F$316)</f>
        <v/>
      </c>
      <c r="L17" s="248"/>
      <c r="M17" s="234"/>
      <c r="N17" s="68"/>
    </row>
    <row r="18" spans="1:14" s="143" customFormat="1" ht="82.5" customHeight="1" thickBot="1" x14ac:dyDescent="0.3">
      <c r="A18" s="68"/>
      <c r="B18" s="356" t="s">
        <v>99</v>
      </c>
      <c r="C18" s="357"/>
      <c r="D18" s="214" t="str">
        <f>IF(total_residents_audited_qtr1=0,"",polypharm_CMR_ind_qtr1)</f>
        <v/>
      </c>
      <c r="E18" s="215" t="str">
        <f>IF(total_residents_audited_qtr2=0,"",polypharm_CMR_ind_qtr2)</f>
        <v/>
      </c>
      <c r="F18" s="216" t="str">
        <f>IF(total_residents_audited_qtr3=0,"",polypharm_CMR_ind_qtr3)</f>
        <v/>
      </c>
      <c r="G18" s="214" t="str">
        <f>IF(total_residents_audited_qtr4=0,"",polypharm_CMR_ind_qtr4)</f>
        <v/>
      </c>
      <c r="H18" s="215" t="str">
        <f>IF(total_residents_audited_qtr5=0,"",polypharm_CMR_ind_qtr5)</f>
        <v/>
      </c>
      <c r="I18" s="216" t="str">
        <f>IF(total_residents_audited_qtr6=0,"",polypharm_CMR_ind_qtr6)</f>
        <v/>
      </c>
      <c r="J18" s="214" t="str">
        <f>IF(total_residents_audited_qtr7=0,"",polypharm_CMR_ind_qtr7)</f>
        <v/>
      </c>
      <c r="K18" s="216" t="str">
        <f>IF(total_residents_audited_qtr8=0,"",polypharm_CMR_ind_qtr8)</f>
        <v/>
      </c>
      <c r="L18" s="250"/>
      <c r="M18" s="234"/>
      <c r="N18" s="68"/>
    </row>
    <row r="19" spans="1:14" s="143" customFormat="1" ht="82.5" customHeight="1" thickBot="1" x14ac:dyDescent="0.3">
      <c r="A19" s="68"/>
      <c r="B19" s="364" t="s">
        <v>102</v>
      </c>
      <c r="C19" s="365"/>
      <c r="D19" s="206" t="str">
        <f>IF(total_residents_audited_qtr1=0,"",'Reference-Qtr1'!$H$316)</f>
        <v/>
      </c>
      <c r="E19" s="207" t="str">
        <f>IF(total_residents_audited_qtr2=0,"",'Reference-Qtr2'!$H$316)</f>
        <v/>
      </c>
      <c r="F19" s="208" t="str">
        <f>IF(total_residents_audited_qtr3=0,"",'Reference-Qtr3'!$H$316)</f>
        <v/>
      </c>
      <c r="G19" s="213" t="str">
        <f>IF(total_residents_audited_qtr4=0,"",'Reference-Qtr4'!$H$316)</f>
        <v/>
      </c>
      <c r="H19" s="207" t="str">
        <f>IF(total_residents_audited_qtr5=0,"",'Reference-Qtr5'!$H$316)</f>
        <v/>
      </c>
      <c r="I19" s="208" t="str">
        <f>IF(total_residents_audited_qtr6=0,"",'Reference-Qtr6'!$H$316)</f>
        <v/>
      </c>
      <c r="J19" s="206" t="str">
        <f>IF(total_residents_audited_qtr7=0,"",'Reference-Qtr7'!$H$316)</f>
        <v/>
      </c>
      <c r="K19" s="208" t="str">
        <f>IF(total_residents_audited_qtr8=0,"",'Reference-Qtr8'!$H$316)</f>
        <v/>
      </c>
      <c r="L19" s="248"/>
      <c r="M19" s="234"/>
      <c r="N19" s="68"/>
    </row>
    <row r="20" spans="1:14" s="143" customFormat="1" ht="82.5" customHeight="1" thickBot="1" x14ac:dyDescent="0.3">
      <c r="A20" s="68"/>
      <c r="B20" s="356" t="s">
        <v>100</v>
      </c>
      <c r="C20" s="357"/>
      <c r="D20" s="214" t="str">
        <f>IF(total_residents_audited_qtr1=0,"",antipsych_CMR_ind_qtr1)</f>
        <v/>
      </c>
      <c r="E20" s="215" t="str">
        <f>IF(total_residents_audited_qtr2=0,"",antipsych_CMR_ind_qtr2)</f>
        <v/>
      </c>
      <c r="F20" s="216" t="str">
        <f>IF(total_residents_audited_qtr3=0,"",antipsych_CMR_ind_qtr3)</f>
        <v/>
      </c>
      <c r="G20" s="214" t="str">
        <f>IF(total_residents_audited_qtr4=0,"",antipsych_CMR_ind_qtr4)</f>
        <v/>
      </c>
      <c r="H20" s="215" t="str">
        <f>IF(total_residents_audited_qtr5=0,"",antipsych_CMR_ind_qtr5)</f>
        <v/>
      </c>
      <c r="I20" s="216" t="str">
        <f>IF(total_residents_audited_qtr6=0,"",antipsych_CMR_ind_qtr6)</f>
        <v/>
      </c>
      <c r="J20" s="254" t="str">
        <f>IF(total_residents_audited_qtr7=0,"",antipsych_CMR_ind_qtr7)</f>
        <v/>
      </c>
      <c r="K20" s="255" t="str">
        <f>IF(total_residents_audited_qtr8=0,"",antipsych_CMR_ind_qtr8)</f>
        <v/>
      </c>
      <c r="L20" s="251"/>
      <c r="M20" s="235"/>
      <c r="N20" s="68"/>
    </row>
    <row r="21" spans="1:14" ht="51" customHeight="1" x14ac:dyDescent="0.25">
      <c r="I21" s="217"/>
    </row>
    <row r="22" spans="1:14" ht="15.6" hidden="1" thickBot="1" x14ac:dyDescent="0.3">
      <c r="H22" s="188"/>
      <c r="I22" s="189"/>
    </row>
    <row r="23" spans="1:14" ht="14.25" customHeight="1" x14ac:dyDescent="0.25"/>
    <row r="24" spans="1:14" ht="14.25" hidden="1" customHeight="1" x14ac:dyDescent="0.25"/>
    <row r="25" spans="1:14" ht="14.25" hidden="1" customHeight="1" x14ac:dyDescent="0.25"/>
    <row r="26" spans="1:14" ht="14.25" hidden="1" customHeight="1" x14ac:dyDescent="0.25"/>
    <row r="27" spans="1:14" ht="14.25" hidden="1" customHeight="1" x14ac:dyDescent="0.25"/>
  </sheetData>
  <sheetProtection algorithmName="SHA-512" hashValue="B2FSLr5WKWs+jFjZMEXl89IGLc2I6EtrepZXlQjdbvvkQ4qyo19La/u1QfU6K5bCvts3xf167PKO7h6oL+AyKw==" saltValue="ecQW/AN0j7Zkb5AYWYxCJw==" spinCount="100000" sheet="1" objects="1" scenarios="1"/>
  <protectedRanges>
    <protectedRange password="DE45" sqref="C7" name="Range1"/>
    <protectedRange password="DE45" sqref="B6" name="Range1_1"/>
    <protectedRange password="DE45" sqref="B5" name="Range1_1_1_1"/>
  </protectedRanges>
  <mergeCells count="19">
    <mergeCell ref="B20:C20"/>
    <mergeCell ref="L10:M10"/>
    <mergeCell ref="L11:M11"/>
    <mergeCell ref="B12:C12"/>
    <mergeCell ref="B13:C13"/>
    <mergeCell ref="B14:C14"/>
    <mergeCell ref="B15:C15"/>
    <mergeCell ref="B16:C16"/>
    <mergeCell ref="B11:C11"/>
    <mergeCell ref="B10:C10"/>
    <mergeCell ref="D10:K10"/>
    <mergeCell ref="B17:C17"/>
    <mergeCell ref="B18:C18"/>
    <mergeCell ref="B19:C19"/>
    <mergeCell ref="B1:K1"/>
    <mergeCell ref="M1:U1"/>
    <mergeCell ref="C5:E5"/>
    <mergeCell ref="C6:E6"/>
    <mergeCell ref="C7:E7"/>
  </mergeCells>
  <dataValidations count="1">
    <dataValidation type="date" operator="greaterThanOrEqual" allowBlank="1" showInputMessage="1" showErrorMessage="1" sqref="F6:F7" xr:uid="{3D4D0242-F7A3-49FF-BCA6-75975A7F202E}">
      <formula1>45292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 negative="1" xr2:uid="{67C2A8A5-15CE-4713-B51E-21F13318CB4F}">
          <x14:colorSeries rgb="FF19719F"/>
          <x14:colorNegative rgb="FF19719F"/>
          <x14:colorAxis rgb="FF000000"/>
          <x14:colorMarkers rgb="FFD00000"/>
          <x14:colorFirst rgb="FFD00000"/>
          <x14:colorLast rgb="FFD00000"/>
          <x14:colorHigh rgb="FF7AC5EA"/>
          <x14:colorLow rgb="FFD00000"/>
          <x14:sparklines>
            <x14:sparkline>
              <xm:f>'Summary of Responses'!D12:K12</xm:f>
              <xm:sqref>M12</xm:sqref>
            </x14:sparkline>
            <x14:sparkline>
              <xm:f>'Summary of Responses'!D13:K13</xm:f>
              <xm:sqref>M13</xm:sqref>
            </x14:sparkline>
            <x14:sparkline>
              <xm:f>'Summary of Responses'!D14:K14</xm:f>
              <xm:sqref>M14</xm:sqref>
            </x14:sparkline>
            <x14:sparkline>
              <xm:f>'Summary of Responses'!D15:K15</xm:f>
              <xm:sqref>M15</xm:sqref>
            </x14:sparkline>
            <x14:sparkline>
              <xm:f>'Summary of Responses'!D16:K16</xm:f>
              <xm:sqref>M16</xm:sqref>
            </x14:sparkline>
            <x14:sparkline>
              <xm:f>'Summary of Responses'!D17:K17</xm:f>
              <xm:sqref>M17</xm:sqref>
            </x14:sparkline>
            <x14:sparkline>
              <xm:f>'Summary of Responses'!D18:K18</xm:f>
              <xm:sqref>M18</xm:sqref>
            </x14:sparkline>
            <x14:sparkline>
              <xm:f>'Summary of Responses'!D19:K19</xm:f>
              <xm:sqref>M19</xm:sqref>
            </x14:sparkline>
            <x14:sparkline>
              <xm:f>'Summary of Responses'!D20:K20</xm:f>
              <xm:sqref>M20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859DC-34BF-4330-A334-87894C84DFB1}">
  <sheetPr codeName="Sheet19"/>
  <dimension ref="A1:I13"/>
  <sheetViews>
    <sheetView workbookViewId="0">
      <selection activeCell="C18" sqref="C18"/>
    </sheetView>
  </sheetViews>
  <sheetFormatPr defaultColWidth="9.109375" defaultRowHeight="14.4" x14ac:dyDescent="0.3"/>
  <cols>
    <col min="1" max="1" width="9.109375" style="1"/>
    <col min="2" max="2" width="64.109375" style="1" customWidth="1"/>
    <col min="3" max="3" width="48.5546875" style="1" bestFit="1" customWidth="1"/>
    <col min="4" max="4" width="19" style="1" bestFit="1" customWidth="1"/>
    <col min="5" max="5" width="9.109375" style="1"/>
    <col min="6" max="6" width="13.5546875" style="1" customWidth="1"/>
    <col min="7" max="7" width="19.6640625" style="1" bestFit="1" customWidth="1"/>
    <col min="8" max="8" width="22.88671875" style="289" customWidth="1"/>
    <col min="9" max="9" width="18.88671875" style="289" customWidth="1"/>
    <col min="10" max="16384" width="9.109375" style="1"/>
  </cols>
  <sheetData>
    <row r="1" spans="1:9" ht="15" thickBot="1" x14ac:dyDescent="0.35"/>
    <row r="2" spans="1:9" ht="15" thickBot="1" x14ac:dyDescent="0.35">
      <c r="A2" s="224" t="s">
        <v>106</v>
      </c>
      <c r="B2" s="225" t="s">
        <v>105</v>
      </c>
      <c r="C2" s="225" t="s">
        <v>107</v>
      </c>
      <c r="D2" s="226" t="s">
        <v>108</v>
      </c>
      <c r="E2" s="290" t="s">
        <v>136</v>
      </c>
      <c r="F2" s="291"/>
      <c r="G2" s="291" t="s">
        <v>137</v>
      </c>
      <c r="H2" s="290" t="s">
        <v>140</v>
      </c>
      <c r="I2" s="292" t="s">
        <v>141</v>
      </c>
    </row>
    <row r="3" spans="1:9" ht="20.100000000000001" customHeight="1" x14ac:dyDescent="0.3">
      <c r="A3" s="227">
        <f>IF(C3=0,0,1)</f>
        <v>0</v>
      </c>
      <c r="B3" s="258" t="s">
        <v>124</v>
      </c>
      <c r="C3" s="227">
        <f>total_residents_audited_qtr1</f>
        <v>0</v>
      </c>
      <c r="D3" s="228" t="str">
        <f>IF('Data-Qtr1'!$C$7="","",'Data-Qtr1'!$C$7)</f>
        <v>dd/mm/yyyy</v>
      </c>
      <c r="E3" s="293" t="b">
        <f>NOT(ISERROR(DATE(YEAR(D3),MONTH(D3),DAY(D3))))</f>
        <v>0</v>
      </c>
      <c r="F3" s="1" t="b">
        <f>ISNUMBER(D3)</f>
        <v>0</v>
      </c>
      <c r="G3" s="1">
        <f>IF(AND(E3,F3),1,0)</f>
        <v>0</v>
      </c>
      <c r="H3" s="308" t="str">
        <f>IF(G3=0,"",DATE(YEAR(EOMONTH(D3,-3)),MONTH(EOMONTH(D3,-3)),1))</f>
        <v/>
      </c>
      <c r="I3" s="309" t="str">
        <f>IF(G3=0,"",EOMONTH(D3,-1))</f>
        <v/>
      </c>
    </row>
    <row r="4" spans="1:9" ht="20.100000000000001" customHeight="1" x14ac:dyDescent="0.3">
      <c r="A4" s="229">
        <f>IF(C4=0,0,2)</f>
        <v>0</v>
      </c>
      <c r="B4" s="222" t="s">
        <v>125</v>
      </c>
      <c r="C4" s="229">
        <f>total_residents_audited_qtr2</f>
        <v>0</v>
      </c>
      <c r="D4" s="230" t="str">
        <f>'Data-Qtr2'!$C$7</f>
        <v>dd/mm/yyyy</v>
      </c>
      <c r="E4" s="293" t="b">
        <f t="shared" ref="E4:E10" si="0">NOT(ISERROR(DATE(YEAR(D4),MONTH(D4),DAY(D4))))</f>
        <v>0</v>
      </c>
      <c r="F4" s="1" t="b">
        <f t="shared" ref="F4:F10" si="1">ISNUMBER(D4)</f>
        <v>0</v>
      </c>
      <c r="G4" s="1">
        <f>IF(AND(E4,F4),2,0)</f>
        <v>0</v>
      </c>
      <c r="H4" s="298" t="str">
        <f t="shared" ref="H4:H10" si="2">IF(G4=0,"",DATE(YEAR(EOMONTH(D4,-3)),MONTH(EOMONTH(D4,-3)),1))</f>
        <v/>
      </c>
      <c r="I4" s="294" t="str">
        <f t="shared" ref="I4:I10" si="3">IF(G4=0,"",EOMONTH(D4,-1))</f>
        <v/>
      </c>
    </row>
    <row r="5" spans="1:9" ht="20.100000000000001" customHeight="1" x14ac:dyDescent="0.3">
      <c r="A5" s="229">
        <f>IF(C5=0,0,3)</f>
        <v>0</v>
      </c>
      <c r="B5" s="222" t="s">
        <v>126</v>
      </c>
      <c r="C5" s="229">
        <f>total_residents_audited_qtr3</f>
        <v>0</v>
      </c>
      <c r="D5" s="230" t="str">
        <f>'Data-Qtr3'!$C$7</f>
        <v>dd/mm/yyyy</v>
      </c>
      <c r="E5" s="293" t="b">
        <f t="shared" si="0"/>
        <v>0</v>
      </c>
      <c r="F5" s="1" t="b">
        <f t="shared" si="1"/>
        <v>0</v>
      </c>
      <c r="G5" s="1">
        <f>IF(AND(E5,F5),3,0)</f>
        <v>0</v>
      </c>
      <c r="H5" s="298" t="str">
        <f t="shared" si="2"/>
        <v/>
      </c>
      <c r="I5" s="294" t="str">
        <f t="shared" si="3"/>
        <v/>
      </c>
    </row>
    <row r="6" spans="1:9" ht="20.100000000000001" customHeight="1" x14ac:dyDescent="0.3">
      <c r="A6" s="229">
        <f>IF(C6=0,0,4)</f>
        <v>0</v>
      </c>
      <c r="B6" s="231" t="s">
        <v>127</v>
      </c>
      <c r="C6" s="229">
        <f>total_residents_audited_qtr4</f>
        <v>0</v>
      </c>
      <c r="D6" s="230" t="str">
        <f>'Data-Qtr4'!$C$7</f>
        <v>dd/mm/yyyy</v>
      </c>
      <c r="E6" s="293" t="b">
        <f t="shared" si="0"/>
        <v>0</v>
      </c>
      <c r="F6" s="1" t="b">
        <f t="shared" si="1"/>
        <v>0</v>
      </c>
      <c r="G6" s="1">
        <f>IF(AND(E6,F6),4,0)</f>
        <v>0</v>
      </c>
      <c r="H6" s="298" t="str">
        <f t="shared" si="2"/>
        <v/>
      </c>
      <c r="I6" s="294" t="str">
        <f t="shared" si="3"/>
        <v/>
      </c>
    </row>
    <row r="7" spans="1:9" ht="20.100000000000001" customHeight="1" x14ac:dyDescent="0.3">
      <c r="A7" s="229">
        <f>IF(C7=0,0,5)</f>
        <v>0</v>
      </c>
      <c r="B7" s="231" t="s">
        <v>128</v>
      </c>
      <c r="C7" s="229">
        <f>total_residents_audited_qtr5</f>
        <v>0</v>
      </c>
      <c r="D7" s="230" t="str">
        <f>'Data-Qtr5'!$C$7</f>
        <v>dd/mm/yyyy</v>
      </c>
      <c r="E7" s="293" t="b">
        <f t="shared" si="0"/>
        <v>0</v>
      </c>
      <c r="F7" s="1" t="b">
        <f t="shared" si="1"/>
        <v>0</v>
      </c>
      <c r="G7" s="1">
        <f>IF(AND(E7,F7),5,0)</f>
        <v>0</v>
      </c>
      <c r="H7" s="298" t="str">
        <f t="shared" si="2"/>
        <v/>
      </c>
      <c r="I7" s="294" t="str">
        <f t="shared" si="3"/>
        <v/>
      </c>
    </row>
    <row r="8" spans="1:9" ht="20.100000000000001" customHeight="1" x14ac:dyDescent="0.3">
      <c r="A8" s="229">
        <f>IF(C8=0,0,6)</f>
        <v>0</v>
      </c>
      <c r="B8" s="231" t="s">
        <v>129</v>
      </c>
      <c r="C8" s="229">
        <f>total_residents_audited_qtr6</f>
        <v>0</v>
      </c>
      <c r="D8" s="230" t="str">
        <f>'Data-Qtr6'!$C$7</f>
        <v>dd/mm/yyyy</v>
      </c>
      <c r="E8" s="293" t="b">
        <f t="shared" si="0"/>
        <v>0</v>
      </c>
      <c r="F8" s="1" t="b">
        <f t="shared" si="1"/>
        <v>0</v>
      </c>
      <c r="G8" s="1">
        <f>IF(AND(E8,F8),6,0)</f>
        <v>0</v>
      </c>
      <c r="H8" s="298" t="str">
        <f t="shared" si="2"/>
        <v/>
      </c>
      <c r="I8" s="294" t="str">
        <f t="shared" si="3"/>
        <v/>
      </c>
    </row>
    <row r="9" spans="1:9" ht="20.100000000000001" customHeight="1" x14ac:dyDescent="0.3">
      <c r="A9" s="229">
        <f>IF(C9=0,0,7)</f>
        <v>0</v>
      </c>
      <c r="B9" s="193" t="s">
        <v>52</v>
      </c>
      <c r="C9" s="229">
        <f>total_residents_audited_qtr7</f>
        <v>0</v>
      </c>
      <c r="D9" s="230" t="str">
        <f>'Data-Qtr7'!$C$7</f>
        <v>dd/mm/yyyy</v>
      </c>
      <c r="E9" s="293" t="b">
        <f t="shared" si="0"/>
        <v>0</v>
      </c>
      <c r="F9" s="1" t="b">
        <f t="shared" si="1"/>
        <v>0</v>
      </c>
      <c r="G9" s="1">
        <f>IF(AND(E9,F9),7,0)</f>
        <v>0</v>
      </c>
      <c r="H9" s="298" t="str">
        <f t="shared" si="2"/>
        <v/>
      </c>
      <c r="I9" s="294" t="str">
        <f t="shared" si="3"/>
        <v/>
      </c>
    </row>
    <row r="10" spans="1:9" ht="20.100000000000001" customHeight="1" thickBot="1" x14ac:dyDescent="0.35">
      <c r="A10" s="232">
        <f>IF(C10=0,0,8)</f>
        <v>0</v>
      </c>
      <c r="B10" s="223" t="s">
        <v>53</v>
      </c>
      <c r="C10" s="232">
        <f>total_residents_audited_qtr8</f>
        <v>0</v>
      </c>
      <c r="D10" s="233" t="str">
        <f>'Data-Qtr8'!$C$7</f>
        <v>dd/mm/yyyy</v>
      </c>
      <c r="E10" s="295" t="b">
        <f t="shared" si="0"/>
        <v>0</v>
      </c>
      <c r="F10" s="296" t="b">
        <f t="shared" si="1"/>
        <v>0</v>
      </c>
      <c r="G10" s="296">
        <f>IF(AND(E10,F10),8,0)</f>
        <v>0</v>
      </c>
      <c r="H10" s="299" t="str">
        <f t="shared" si="2"/>
        <v/>
      </c>
      <c r="I10" s="297" t="str">
        <f t="shared" si="3"/>
        <v/>
      </c>
    </row>
    <row r="11" spans="1:9" ht="15" thickBot="1" x14ac:dyDescent="0.35">
      <c r="F11" s="288" t="s">
        <v>138</v>
      </c>
      <c r="G11" s="288">
        <f>SUM(G3:G10)</f>
        <v>0</v>
      </c>
    </row>
    <row r="12" spans="1:9" ht="18" thickBot="1" x14ac:dyDescent="0.35">
      <c r="B12" s="225" t="s">
        <v>109</v>
      </c>
      <c r="C12" s="223" t="str">
        <f>IF(COUNTIF(C3:C10,0)=8,"Audit quarter blank currently",VLOOKUP(MAX(latest_quarter_audit_ref!A3:A10),latest_quarter_audit_ref!A3:C10,2,FALSE))</f>
        <v>Audit quarter blank currently</v>
      </c>
    </row>
    <row r="13" spans="1:9" ht="18" thickBot="1" x14ac:dyDescent="0.35">
      <c r="B13" s="225" t="s">
        <v>139</v>
      </c>
      <c r="C13" s="310" t="e">
        <f>IF(VLOOKUP(latest_quarter_audited_ref_cell,B3:G10,6,FALSE)=0,"No date entered for this quarter yet",VLOOKUP(latest_quarter_audited_ref_cell,B3:F10,3,FALSE))</f>
        <v>#N/A</v>
      </c>
    </row>
  </sheetData>
  <sheetProtection algorithmName="SHA-512" hashValue="MrMoxQLYaqu8PTFVVosm0QVs/wz76OclJzv8fFOkutsQyooYcEg5Uzp3CKyOAuihTNVbrKcOPLeD1LrTJVyd8Q==" saltValue="6tltG2TLxIA1x56QEqsAz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7DB2-8E90-4750-ABDC-2279612B695B}">
  <sheetPr codeName="Sheet3"/>
  <dimension ref="A1:U330"/>
  <sheetViews>
    <sheetView topLeftCell="E1" zoomScale="85" zoomScaleNormal="85" workbookViewId="0">
      <selection activeCell="L7" sqref="L7"/>
    </sheetView>
  </sheetViews>
  <sheetFormatPr defaultColWidth="8.88671875" defaultRowHeight="14.4" x14ac:dyDescent="0.3"/>
  <cols>
    <col min="1" max="1" width="22.33203125" style="1" customWidth="1"/>
    <col min="2" max="2" width="67.6640625" style="1" customWidth="1"/>
    <col min="3" max="3" width="26.44140625" style="1" customWidth="1"/>
    <col min="4" max="4" width="28" style="1" customWidth="1"/>
    <col min="5" max="5" width="24.6640625" style="1" customWidth="1"/>
    <col min="6" max="6" width="15.44140625" style="1" customWidth="1"/>
    <col min="7" max="7" width="26" style="1" customWidth="1"/>
    <col min="8" max="8" width="20.33203125" style="1" customWidth="1"/>
    <col min="9" max="9" width="15.6640625" style="1" customWidth="1"/>
    <col min="10" max="10" width="38" style="1" customWidth="1"/>
    <col min="11" max="11" width="31.44140625" style="1" customWidth="1"/>
    <col min="12" max="12" width="34.44140625" style="1" bestFit="1" customWidth="1"/>
    <col min="13" max="13" width="36.6640625" style="1" bestFit="1" customWidth="1"/>
    <col min="14" max="14" width="34.44140625" style="1" bestFit="1" customWidth="1"/>
    <col min="15" max="15" width="37" style="1" bestFit="1" customWidth="1"/>
    <col min="16" max="16" width="34.44140625" style="1" bestFit="1" customWidth="1"/>
    <col min="17" max="17" width="37" style="1" bestFit="1" customWidth="1"/>
    <col min="18" max="18" width="35.33203125" style="1" customWidth="1"/>
    <col min="19" max="19" width="35.5546875" style="1" customWidth="1"/>
    <col min="20" max="20" width="33.109375" style="1" customWidth="1"/>
    <col min="21" max="21" width="32.109375" style="1" customWidth="1"/>
    <col min="22" max="16384" width="8.88671875" style="1"/>
  </cols>
  <sheetData>
    <row r="1" spans="1:21" x14ac:dyDescent="0.3">
      <c r="A1" s="2" t="s">
        <v>1</v>
      </c>
    </row>
    <row r="3" spans="1:21" ht="18" x14ac:dyDescent="0.35">
      <c r="A3" s="3" t="s">
        <v>2</v>
      </c>
    </row>
    <row r="4" spans="1:21" ht="24.75" customHeight="1" x14ac:dyDescent="0.35">
      <c r="A4" s="3"/>
      <c r="K4" s="300"/>
      <c r="L4" s="300"/>
      <c r="M4" s="300"/>
      <c r="N4" s="300"/>
    </row>
    <row r="5" spans="1:21" ht="24" customHeight="1" x14ac:dyDescent="0.3">
      <c r="A5" s="1" t="s">
        <v>3</v>
      </c>
      <c r="I5" s="374"/>
      <c r="J5" s="302"/>
      <c r="K5" s="303"/>
      <c r="L5" s="303"/>
      <c r="M5" s="303"/>
      <c r="N5" s="302"/>
    </row>
    <row r="6" spans="1:21" ht="28.5" customHeight="1" x14ac:dyDescent="0.3">
      <c r="A6" s="1" t="s">
        <v>4</v>
      </c>
      <c r="I6" s="374"/>
      <c r="J6" s="302"/>
      <c r="K6" s="303"/>
      <c r="L6" s="303"/>
      <c r="M6" s="303"/>
      <c r="N6" s="302"/>
    </row>
    <row r="7" spans="1:21" ht="30.75" customHeight="1" thickBot="1" x14ac:dyDescent="0.35">
      <c r="I7" s="374"/>
      <c r="J7" s="302"/>
      <c r="K7" s="303"/>
      <c r="L7" s="303"/>
      <c r="M7" s="303"/>
      <c r="N7" s="302"/>
    </row>
    <row r="8" spans="1:21" ht="34.5" customHeight="1" x14ac:dyDescent="0.3">
      <c r="A8" s="9" t="s">
        <v>5</v>
      </c>
      <c r="B8" s="10"/>
      <c r="D8" s="9" t="s">
        <v>6</v>
      </c>
      <c r="E8" s="10"/>
      <c r="G8" s="372" t="s">
        <v>7</v>
      </c>
      <c r="H8" s="124" t="s">
        <v>8</v>
      </c>
      <c r="I8" s="374"/>
      <c r="J8" s="302"/>
      <c r="K8" s="303"/>
      <c r="L8" s="303"/>
      <c r="M8" s="303"/>
      <c r="N8" s="302"/>
    </row>
    <row r="9" spans="1:21" ht="38.25" customHeight="1" thickBot="1" x14ac:dyDescent="0.35">
      <c r="A9" s="11" t="s">
        <v>9</v>
      </c>
      <c r="B9" s="13" t="s">
        <v>38</v>
      </c>
      <c r="D9" s="11" t="s">
        <v>0</v>
      </c>
      <c r="E9" s="63" t="str">
        <f>IF(ISBLANK('Data-Qtr1'!C8), "", 'Data-Qtr1'!C8)</f>
        <v>&lt;Insert RCH Name here&gt;</v>
      </c>
      <c r="G9" s="373"/>
      <c r="H9" s="127" t="s">
        <v>10</v>
      </c>
      <c r="I9" s="374"/>
      <c r="J9" s="302"/>
      <c r="K9" s="303"/>
      <c r="L9" s="303"/>
      <c r="M9" s="303"/>
      <c r="N9" s="302"/>
    </row>
    <row r="10" spans="1:21" ht="40.5" customHeight="1" thickBot="1" x14ac:dyDescent="0.35">
      <c r="A10" s="11" t="s">
        <v>11</v>
      </c>
      <c r="B10" s="118" t="s">
        <v>37</v>
      </c>
      <c r="D10" s="12" t="s">
        <v>18</v>
      </c>
      <c r="E10" s="64">
        <f>IF(ISBLANK('Data-Qtr1'!G6), "", 'Data-Qtr1'!G6)</f>
        <v>300</v>
      </c>
      <c r="G10" s="8" t="s">
        <v>12</v>
      </c>
      <c r="H10" s="301" t="s">
        <v>13</v>
      </c>
      <c r="I10" s="374"/>
      <c r="J10" s="302"/>
      <c r="K10" s="303"/>
      <c r="L10" s="303"/>
      <c r="M10" s="303"/>
      <c r="N10" s="302"/>
    </row>
    <row r="11" spans="1:21" ht="40.5" customHeight="1" x14ac:dyDescent="0.3">
      <c r="A11" s="29" t="s">
        <v>20</v>
      </c>
      <c r="B11" s="119">
        <v>4</v>
      </c>
      <c r="D11" s="48" t="s">
        <v>49</v>
      </c>
      <c r="E11" s="49">
        <f>SUM(J16:J315)</f>
        <v>0</v>
      </c>
      <c r="G11" s="27" t="s">
        <v>51</v>
      </c>
      <c r="H11" s="1" t="e">
        <f>last_antipsych_audit_date</f>
        <v>#REF!</v>
      </c>
      <c r="I11" s="374"/>
      <c r="J11" s="304"/>
      <c r="K11" s="305"/>
      <c r="L11" s="305"/>
      <c r="M11" s="305"/>
      <c r="N11" s="304"/>
    </row>
    <row r="12" spans="1:21" ht="33" customHeight="1" thickBot="1" x14ac:dyDescent="0.35">
      <c r="A12" s="12" t="s">
        <v>19</v>
      </c>
      <c r="B12" s="65" t="s">
        <v>13</v>
      </c>
      <c r="D12" s="4" t="s">
        <v>50</v>
      </c>
      <c r="E12" s="5" t="str">
        <f xml:space="preserve"> last_polypharm_audit_date</f>
        <v xml:space="preserve"> MMM – MMM 202x</v>
      </c>
      <c r="I12" s="374"/>
      <c r="J12" s="304"/>
      <c r="K12" s="305"/>
      <c r="L12" s="305"/>
      <c r="M12" s="305"/>
      <c r="N12" s="304"/>
    </row>
    <row r="13" spans="1:21" ht="15" thickBot="1" x14ac:dyDescent="0.35">
      <c r="G13" s="28"/>
      <c r="R13" s="1" t="s">
        <v>96</v>
      </c>
    </row>
    <row r="14" spans="1:21" ht="90.75" customHeight="1" thickBot="1" x14ac:dyDescent="0.35">
      <c r="B14" s="30" t="s">
        <v>17</v>
      </c>
      <c r="C14" s="278" t="s">
        <v>23</v>
      </c>
      <c r="D14" s="279" t="s">
        <v>21</v>
      </c>
      <c r="E14" s="280">
        <v>2</v>
      </c>
      <c r="F14" s="281">
        <v>3</v>
      </c>
      <c r="G14" s="281"/>
      <c r="H14" s="282">
        <v>4</v>
      </c>
      <c r="I14" s="277" t="s">
        <v>31</v>
      </c>
      <c r="J14" s="47" t="s">
        <v>30</v>
      </c>
      <c r="K14" s="58" t="s">
        <v>41</v>
      </c>
      <c r="L14" s="274" t="s">
        <v>27</v>
      </c>
      <c r="M14" s="275" t="s">
        <v>93</v>
      </c>
      <c r="N14" s="60" t="s">
        <v>28</v>
      </c>
      <c r="O14" s="61" t="s">
        <v>29</v>
      </c>
      <c r="P14" s="42" t="s">
        <v>94</v>
      </c>
      <c r="Q14" s="42" t="s">
        <v>95</v>
      </c>
      <c r="R14" s="43" t="s">
        <v>91</v>
      </c>
      <c r="S14" s="43" t="s">
        <v>92</v>
      </c>
      <c r="T14" s="198" t="s">
        <v>86</v>
      </c>
      <c r="U14" s="198" t="s">
        <v>82</v>
      </c>
    </row>
    <row r="15" spans="1:21" ht="130.19999999999999" thickBot="1" x14ac:dyDescent="0.35">
      <c r="A15" s="4" t="s">
        <v>26</v>
      </c>
      <c r="B15" s="120" t="s">
        <v>25</v>
      </c>
      <c r="C15" s="38" t="s">
        <v>36</v>
      </c>
      <c r="D15" s="37" t="s">
        <v>54</v>
      </c>
      <c r="E15" s="37" t="s">
        <v>39</v>
      </c>
      <c r="F15" s="37" t="s">
        <v>67</v>
      </c>
      <c r="G15" s="57"/>
      <c r="H15" s="37" t="s">
        <v>66</v>
      </c>
      <c r="I15" s="31"/>
      <c r="J15" s="117" t="s">
        <v>68</v>
      </c>
      <c r="K15" s="121" t="s">
        <v>40</v>
      </c>
      <c r="L15" s="121" t="s">
        <v>44</v>
      </c>
      <c r="M15" s="276" t="s">
        <v>43</v>
      </c>
      <c r="N15" s="121" t="s">
        <v>48</v>
      </c>
      <c r="O15" s="122" t="s">
        <v>47</v>
      </c>
      <c r="P15" s="123" t="s">
        <v>46</v>
      </c>
      <c r="Q15" s="123" t="s">
        <v>45</v>
      </c>
      <c r="R15" s="121" t="s">
        <v>90</v>
      </c>
      <c r="S15" s="122" t="s">
        <v>89</v>
      </c>
      <c r="T15" s="122" t="s">
        <v>87</v>
      </c>
      <c r="U15" s="122" t="s">
        <v>88</v>
      </c>
    </row>
    <row r="16" spans="1:21" x14ac:dyDescent="0.3">
      <c r="B16" s="124">
        <v>1</v>
      </c>
      <c r="C16" s="32" t="str">
        <f>IF(OR('Data-Qtr1'!C14="",'Data-Qtr1'!R14),"",(COUNTIF('Data-Qtr1'!C14,"Yes")))</f>
        <v/>
      </c>
      <c r="D16" s="268" t="str">
        <f>IF('Data-Qtr1'!D14="","",IF(C16=1,'Data-Qtr1'!D14,""))</f>
        <v/>
      </c>
      <c r="E16" s="33" t="str">
        <f>IF(OR('Data-Qtr1'!E14="",'Data-Qtr1'!R14),"",COUNTIF('Data-Qtr1'!E14,"Yes"))</f>
        <v/>
      </c>
      <c r="F16" s="33" t="str">
        <f>IF(OR('Data-Qtr1'!F14="",'Data-Qtr1'!R14),"",COUNTIF('Data-Qtr1'!F14,"Yes"))</f>
        <v/>
      </c>
      <c r="G16" s="33"/>
      <c r="H16" s="269" t="str">
        <f>IF(OR('Data-Qtr1'!G14="",'Data-Qtr1'!R14),"",COUNTIF('Data-Qtr1'!G14,"Yes"))</f>
        <v/>
      </c>
      <c r="I16" s="54">
        <f>COUNTIF('Data-Qtr1'!C14:G14,"")</f>
        <v>5</v>
      </c>
      <c r="J16" s="125">
        <f>IF('Data-Qtr1'!R14,0,IF((COUNTBLANK(C16)+COUNTBLANK(E16)+COUNTBLANK(F16)+COUNTBLANK(H16))=4,0,1))</f>
        <v>0</v>
      </c>
      <c r="K16" s="125">
        <f>IF(J16=1,C16,0)</f>
        <v>0</v>
      </c>
      <c r="L16" s="125">
        <f>IF(J16=1,IF((COUNTIF(C16,1)+COUNTIF(E16,1))=2,1,0),0)</f>
        <v>0</v>
      </c>
      <c r="M16" s="126">
        <f>IF(J16=1,COUNTIF(E16,1),0)</f>
        <v>0</v>
      </c>
      <c r="N16" s="125">
        <f>IF(J16=1,IF((COUNTIF(C16,1)+COUNTIF(F16,1))=2,1,0),0)</f>
        <v>0</v>
      </c>
      <c r="O16" s="126">
        <f>IF(J16=1,COUNTIF(F16,1),0)</f>
        <v>0</v>
      </c>
      <c r="P16" s="125">
        <f>IF(J16=1,IF((COUNTIF(C16,1)+COUNTIF(H16,1))=2,1,0),0)</f>
        <v>0</v>
      </c>
      <c r="Q16" s="1">
        <f>IF(J16=1,COUNTIF(H16,1),0)</f>
        <v>0</v>
      </c>
      <c r="R16" s="1">
        <f t="shared" ref="R16:R79" si="0">IF(J16=1,IF(D16="","",IF(AND(D16&gt;=beg_date_qtr1,D16&lt;=end_date_qtr1),1,0)),0)</f>
        <v>0</v>
      </c>
      <c r="S16" s="1">
        <f>IF(J16=1,COUNTIF(C16,1),0)</f>
        <v>0</v>
      </c>
      <c r="T16" s="1">
        <f>IF(AND(C16=1,F16=1),1,0)</f>
        <v>0</v>
      </c>
      <c r="U16" s="126">
        <f>IF(AND(C16=1,H16=1),1,0)</f>
        <v>0</v>
      </c>
    </row>
    <row r="17" spans="2:21" x14ac:dyDescent="0.3">
      <c r="B17" s="125">
        <v>2</v>
      </c>
      <c r="C17" s="34" t="str">
        <f>IF(OR('Data-Qtr1'!C15="",'Data-Qtr1'!R15),"",(COUNTIF('Data-Qtr1'!C15,"Yes")))</f>
        <v/>
      </c>
      <c r="D17" s="267" t="str">
        <f>IF('Data-Qtr1'!D15="","",IF(C17=1,'Data-Qtr1'!D15,""))</f>
        <v/>
      </c>
      <c r="E17" s="53" t="str">
        <f>IF(OR('Data-Qtr1'!E15="",'Data-Qtr1'!R15),"",COUNTIF('Data-Qtr1'!E15,"Yes"))</f>
        <v/>
      </c>
      <c r="F17" s="53" t="str">
        <f>IF(OR('Data-Qtr1'!F15="",'Data-Qtr1'!R15),"",COUNTIF('Data-Qtr1'!F15,"Yes"))</f>
        <v/>
      </c>
      <c r="G17" s="53"/>
      <c r="H17" s="270" t="str">
        <f>IF(OR('Data-Qtr1'!G15="",'Data-Qtr1'!R15),"",COUNTIF('Data-Qtr1'!G15,"Yes"))</f>
        <v/>
      </c>
      <c r="I17" s="55">
        <f>COUNTIF('Data-Qtr1'!C15:G15,"")</f>
        <v>5</v>
      </c>
      <c r="J17" s="125">
        <f>IF('Data-Qtr1'!R15,0,IF((COUNTBLANK(C17)+COUNTBLANK(E17)+COUNTBLANK(F17)+COUNTBLANK(H17))=4,0,1))</f>
        <v>0</v>
      </c>
      <c r="K17" s="125">
        <f t="shared" ref="K17:K80" si="1">IF(J17=1,C17,0)</f>
        <v>0</v>
      </c>
      <c r="L17" s="125">
        <f t="shared" ref="L17:L80" si="2">IF(J17=1,IF((COUNTIF(C17,1)+COUNTIF(E17,1))=2,1,0),0)</f>
        <v>0</v>
      </c>
      <c r="M17" s="126">
        <f t="shared" ref="M17:M80" si="3">IF(J17=1,COUNTIF(E17,1),0)</f>
        <v>0</v>
      </c>
      <c r="N17" s="125">
        <f t="shared" ref="N17:N80" si="4">IF(J17=1,IF((COUNTIF(C17,1)+COUNTIF(F17,1))=2,1,0),0)</f>
        <v>0</v>
      </c>
      <c r="O17" s="126">
        <f t="shared" ref="O17:O80" si="5">IF(J17=1,COUNTIF(F17,1),0)</f>
        <v>0</v>
      </c>
      <c r="P17" s="125">
        <f t="shared" ref="P17:P80" si="6">IF(J17=1,IF((COUNTIF(C17,1)+COUNTIF(H17,1))=2,1,0),0)</f>
        <v>0</v>
      </c>
      <c r="Q17" s="1">
        <f t="shared" ref="Q17:Q80" si="7">IF(J17=1,COUNTIF(H17,1),0)</f>
        <v>0</v>
      </c>
      <c r="R17" s="1">
        <f t="shared" si="0"/>
        <v>0</v>
      </c>
      <c r="S17" s="1">
        <f t="shared" ref="S17:S80" si="8">IF(J17=1,COUNTIF(C17,1),0)</f>
        <v>0</v>
      </c>
      <c r="T17" s="1">
        <f t="shared" ref="T17:T80" si="9">IF(AND(C17=1,F17=1),1,0)</f>
        <v>0</v>
      </c>
      <c r="U17" s="126">
        <f t="shared" ref="U17:U80" si="10">IF(AND(C17=1,H17=1),1,0)</f>
        <v>0</v>
      </c>
    </row>
    <row r="18" spans="2:21" x14ac:dyDescent="0.3">
      <c r="B18" s="125">
        <v>3</v>
      </c>
      <c r="C18" s="34" t="str">
        <f>IF(OR('Data-Qtr1'!C16="",'Data-Qtr1'!R16),"",(COUNTIF('Data-Qtr1'!C16,"Yes")))</f>
        <v/>
      </c>
      <c r="D18" s="267" t="str">
        <f>IF('Data-Qtr1'!D16="","",IF(C18=1,'Data-Qtr1'!D16,""))</f>
        <v/>
      </c>
      <c r="E18" s="53" t="str">
        <f>IF(OR('Data-Qtr1'!E16="",'Data-Qtr1'!R16),"",COUNTIF('Data-Qtr1'!E16,"Yes"))</f>
        <v/>
      </c>
      <c r="F18" s="53" t="str">
        <f>IF(OR('Data-Qtr1'!F16="",'Data-Qtr1'!R16),"",COUNTIF('Data-Qtr1'!F16,"Yes"))</f>
        <v/>
      </c>
      <c r="G18" s="53"/>
      <c r="H18" s="270" t="str">
        <f>IF(OR('Data-Qtr1'!G16="",'Data-Qtr1'!R16),"",COUNTIF('Data-Qtr1'!G16,"Yes"))</f>
        <v/>
      </c>
      <c r="I18" s="55">
        <f>COUNTIF('Data-Qtr1'!C16:G16,"")</f>
        <v>5</v>
      </c>
      <c r="J18" s="125">
        <f>IF('Data-Qtr1'!R16,0,IF((COUNTBLANK(C18)+COUNTBLANK(E18)+COUNTBLANK(F18)+COUNTBLANK(H18))=4,0,1))</f>
        <v>0</v>
      </c>
      <c r="K18" s="125">
        <f t="shared" si="1"/>
        <v>0</v>
      </c>
      <c r="L18" s="125">
        <f t="shared" si="2"/>
        <v>0</v>
      </c>
      <c r="M18" s="126">
        <f t="shared" si="3"/>
        <v>0</v>
      </c>
      <c r="N18" s="125">
        <f t="shared" si="4"/>
        <v>0</v>
      </c>
      <c r="O18" s="126">
        <f t="shared" si="5"/>
        <v>0</v>
      </c>
      <c r="P18" s="125">
        <f t="shared" si="6"/>
        <v>0</v>
      </c>
      <c r="Q18" s="1">
        <f t="shared" si="7"/>
        <v>0</v>
      </c>
      <c r="R18" s="1">
        <f t="shared" si="0"/>
        <v>0</v>
      </c>
      <c r="S18" s="1">
        <f t="shared" si="8"/>
        <v>0</v>
      </c>
      <c r="T18" s="1">
        <f t="shared" si="9"/>
        <v>0</v>
      </c>
      <c r="U18" s="126">
        <f t="shared" si="10"/>
        <v>0</v>
      </c>
    </row>
    <row r="19" spans="2:21" x14ac:dyDescent="0.3">
      <c r="B19" s="125">
        <v>4</v>
      </c>
      <c r="C19" s="34" t="str">
        <f>IF(OR('Data-Qtr1'!C17="",'Data-Qtr1'!R17),"",(COUNTIF('Data-Qtr1'!C17,"Yes")))</f>
        <v/>
      </c>
      <c r="D19" s="267" t="str">
        <f>IF('Data-Qtr1'!D17="","",IF(C19=1,'Data-Qtr1'!D17,""))</f>
        <v/>
      </c>
      <c r="E19" s="53" t="str">
        <f>IF(OR('Data-Qtr1'!E17="",'Data-Qtr1'!R17),"",COUNTIF('Data-Qtr1'!E17,"Yes"))</f>
        <v/>
      </c>
      <c r="F19" s="53" t="str">
        <f>IF(OR('Data-Qtr1'!F17="",'Data-Qtr1'!R17),"",COUNTIF('Data-Qtr1'!F17,"Yes"))</f>
        <v/>
      </c>
      <c r="G19" s="53"/>
      <c r="H19" s="270" t="str">
        <f>IF(OR('Data-Qtr1'!G17="",'Data-Qtr1'!R17),"",COUNTIF('Data-Qtr1'!G17,"Yes"))</f>
        <v/>
      </c>
      <c r="I19" s="55">
        <f>COUNTIF('Data-Qtr1'!C17:G17,"")</f>
        <v>5</v>
      </c>
      <c r="J19" s="125">
        <f>IF('Data-Qtr1'!R17,0,IF((COUNTBLANK(C19)+COUNTBLANK(E19)+COUNTBLANK(F19)+COUNTBLANK(H19))=4,0,1))</f>
        <v>0</v>
      </c>
      <c r="K19" s="125">
        <f t="shared" si="1"/>
        <v>0</v>
      </c>
      <c r="L19" s="125">
        <f t="shared" si="2"/>
        <v>0</v>
      </c>
      <c r="M19" s="126">
        <f t="shared" si="3"/>
        <v>0</v>
      </c>
      <c r="N19" s="125">
        <f t="shared" si="4"/>
        <v>0</v>
      </c>
      <c r="O19" s="126">
        <f t="shared" si="5"/>
        <v>0</v>
      </c>
      <c r="P19" s="125">
        <f t="shared" si="6"/>
        <v>0</v>
      </c>
      <c r="Q19" s="1">
        <f t="shared" si="7"/>
        <v>0</v>
      </c>
      <c r="R19" s="1">
        <f t="shared" si="0"/>
        <v>0</v>
      </c>
      <c r="S19" s="1">
        <f t="shared" si="8"/>
        <v>0</v>
      </c>
      <c r="T19" s="1">
        <f t="shared" si="9"/>
        <v>0</v>
      </c>
      <c r="U19" s="126">
        <f t="shared" si="10"/>
        <v>0</v>
      </c>
    </row>
    <row r="20" spans="2:21" x14ac:dyDescent="0.3">
      <c r="B20" s="125">
        <v>5</v>
      </c>
      <c r="C20" s="34" t="str">
        <f>IF(OR('Data-Qtr1'!C18="",'Data-Qtr1'!R18),"",(COUNTIF('Data-Qtr1'!C18,"Yes")))</f>
        <v/>
      </c>
      <c r="D20" s="267" t="str">
        <f>IF('Data-Qtr1'!D18="","",IF(C20=1,'Data-Qtr1'!D18,""))</f>
        <v/>
      </c>
      <c r="E20" s="53" t="str">
        <f>IF(OR('Data-Qtr1'!E18="",'Data-Qtr1'!R18),"",COUNTIF('Data-Qtr1'!E18,"Yes"))</f>
        <v/>
      </c>
      <c r="F20" s="53" t="str">
        <f>IF(OR('Data-Qtr1'!F18="",'Data-Qtr1'!R18),"",COUNTIF('Data-Qtr1'!F18,"Yes"))</f>
        <v/>
      </c>
      <c r="G20" s="53"/>
      <c r="H20" s="270" t="str">
        <f>IF(OR('Data-Qtr1'!G18="",'Data-Qtr1'!R18),"",COUNTIF('Data-Qtr1'!G18,"Yes"))</f>
        <v/>
      </c>
      <c r="I20" s="55">
        <f>COUNTIF('Data-Qtr1'!C18:G18,"")</f>
        <v>5</v>
      </c>
      <c r="J20" s="125">
        <f>IF('Data-Qtr1'!R18,0,IF((COUNTBLANK(C20)+COUNTBLANK(E20)+COUNTBLANK(F20)+COUNTBLANK(H20))=4,0,1))</f>
        <v>0</v>
      </c>
      <c r="K20" s="125">
        <f t="shared" si="1"/>
        <v>0</v>
      </c>
      <c r="L20" s="125">
        <f t="shared" si="2"/>
        <v>0</v>
      </c>
      <c r="M20" s="126">
        <f t="shared" si="3"/>
        <v>0</v>
      </c>
      <c r="N20" s="125">
        <f t="shared" si="4"/>
        <v>0</v>
      </c>
      <c r="O20" s="126">
        <f t="shared" si="5"/>
        <v>0</v>
      </c>
      <c r="P20" s="125">
        <f t="shared" si="6"/>
        <v>0</v>
      </c>
      <c r="Q20" s="1">
        <f t="shared" si="7"/>
        <v>0</v>
      </c>
      <c r="R20" s="1">
        <f t="shared" si="0"/>
        <v>0</v>
      </c>
      <c r="S20" s="1">
        <f t="shared" si="8"/>
        <v>0</v>
      </c>
      <c r="T20" s="1">
        <f t="shared" si="9"/>
        <v>0</v>
      </c>
      <c r="U20" s="126">
        <f t="shared" si="10"/>
        <v>0</v>
      </c>
    </row>
    <row r="21" spans="2:21" x14ac:dyDescent="0.3">
      <c r="B21" s="125">
        <v>6</v>
      </c>
      <c r="C21" s="34" t="str">
        <f>IF(OR('Data-Qtr1'!C19="",'Data-Qtr1'!R19),"",(COUNTIF('Data-Qtr1'!C19,"Yes")))</f>
        <v/>
      </c>
      <c r="D21" s="267" t="str">
        <f>IF('Data-Qtr1'!D19="","",IF(C21=1,'Data-Qtr1'!D19,""))</f>
        <v/>
      </c>
      <c r="E21" s="53" t="str">
        <f>IF(OR('Data-Qtr1'!E19="",'Data-Qtr1'!R19),"",COUNTIF('Data-Qtr1'!E19,"Yes"))</f>
        <v/>
      </c>
      <c r="F21" s="53" t="str">
        <f>IF(OR('Data-Qtr1'!F19="",'Data-Qtr1'!R19),"",COUNTIF('Data-Qtr1'!F19,"Yes"))</f>
        <v/>
      </c>
      <c r="G21" s="53"/>
      <c r="H21" s="270" t="str">
        <f>IF(OR('Data-Qtr1'!G19="",'Data-Qtr1'!R19),"",COUNTIF('Data-Qtr1'!G19,"Yes"))</f>
        <v/>
      </c>
      <c r="I21" s="55">
        <f>COUNTIF('Data-Qtr1'!C19:G19,"")</f>
        <v>5</v>
      </c>
      <c r="J21" s="125">
        <f>IF('Data-Qtr1'!R19,0,IF((COUNTBLANK(C21)+COUNTBLANK(E21)+COUNTBLANK(F21)+COUNTBLANK(H21))=4,0,1))</f>
        <v>0</v>
      </c>
      <c r="K21" s="125">
        <f t="shared" si="1"/>
        <v>0</v>
      </c>
      <c r="L21" s="125">
        <f t="shared" si="2"/>
        <v>0</v>
      </c>
      <c r="M21" s="126">
        <f t="shared" si="3"/>
        <v>0</v>
      </c>
      <c r="N21" s="125">
        <f t="shared" si="4"/>
        <v>0</v>
      </c>
      <c r="O21" s="126">
        <f t="shared" si="5"/>
        <v>0</v>
      </c>
      <c r="P21" s="125">
        <f t="shared" si="6"/>
        <v>0</v>
      </c>
      <c r="Q21" s="1">
        <f t="shared" si="7"/>
        <v>0</v>
      </c>
      <c r="R21" s="1">
        <f t="shared" si="0"/>
        <v>0</v>
      </c>
      <c r="S21" s="1">
        <f t="shared" si="8"/>
        <v>0</v>
      </c>
      <c r="T21" s="1">
        <f t="shared" si="9"/>
        <v>0</v>
      </c>
      <c r="U21" s="126">
        <f t="shared" si="10"/>
        <v>0</v>
      </c>
    </row>
    <row r="22" spans="2:21" x14ac:dyDescent="0.3">
      <c r="B22" s="125">
        <v>7</v>
      </c>
      <c r="C22" s="34" t="str">
        <f>IF(OR('Data-Qtr1'!C20="",'Data-Qtr1'!R20),"",(COUNTIF('Data-Qtr1'!C20,"Yes")))</f>
        <v/>
      </c>
      <c r="D22" s="267" t="str">
        <f>IF('Data-Qtr1'!D20="","",IF(C22=1,'Data-Qtr1'!D20,""))</f>
        <v/>
      </c>
      <c r="E22" s="53" t="str">
        <f>IF(OR('Data-Qtr1'!E20="",'Data-Qtr1'!R20),"",COUNTIF('Data-Qtr1'!E20,"Yes"))</f>
        <v/>
      </c>
      <c r="F22" s="53" t="str">
        <f>IF(OR('Data-Qtr1'!F20="",'Data-Qtr1'!R20),"",COUNTIF('Data-Qtr1'!F20,"Yes"))</f>
        <v/>
      </c>
      <c r="G22" s="53"/>
      <c r="H22" s="270" t="str">
        <f>IF(OR('Data-Qtr1'!G20="",'Data-Qtr1'!R20),"",COUNTIF('Data-Qtr1'!G20,"Yes"))</f>
        <v/>
      </c>
      <c r="I22" s="55">
        <f>COUNTIF('Data-Qtr1'!C20:G20,"")</f>
        <v>5</v>
      </c>
      <c r="J22" s="125">
        <f>IF('Data-Qtr1'!R20,0,IF((COUNTBLANK(C22)+COUNTBLANK(E22)+COUNTBLANK(F22)+COUNTBLANK(H22))=4,0,1))</f>
        <v>0</v>
      </c>
      <c r="K22" s="125">
        <f t="shared" si="1"/>
        <v>0</v>
      </c>
      <c r="L22" s="125">
        <f t="shared" si="2"/>
        <v>0</v>
      </c>
      <c r="M22" s="126">
        <f t="shared" si="3"/>
        <v>0</v>
      </c>
      <c r="N22" s="125">
        <f t="shared" si="4"/>
        <v>0</v>
      </c>
      <c r="O22" s="126">
        <f t="shared" si="5"/>
        <v>0</v>
      </c>
      <c r="P22" s="125">
        <f t="shared" si="6"/>
        <v>0</v>
      </c>
      <c r="Q22" s="1">
        <f t="shared" si="7"/>
        <v>0</v>
      </c>
      <c r="R22" s="1">
        <f t="shared" si="0"/>
        <v>0</v>
      </c>
      <c r="S22" s="1">
        <f t="shared" si="8"/>
        <v>0</v>
      </c>
      <c r="T22" s="1">
        <f t="shared" si="9"/>
        <v>0</v>
      </c>
      <c r="U22" s="126">
        <f t="shared" si="10"/>
        <v>0</v>
      </c>
    </row>
    <row r="23" spans="2:21" x14ac:dyDescent="0.3">
      <c r="B23" s="125">
        <v>8</v>
      </c>
      <c r="C23" s="34" t="str">
        <f>IF(OR('Data-Qtr1'!C21="",'Data-Qtr1'!R21),"",(COUNTIF('Data-Qtr1'!C21,"Yes")))</f>
        <v/>
      </c>
      <c r="D23" s="267" t="str">
        <f>IF('Data-Qtr1'!D21="","",IF(C23=1,'Data-Qtr1'!D21,""))</f>
        <v/>
      </c>
      <c r="E23" s="53" t="str">
        <f>IF(OR('Data-Qtr1'!E21="",'Data-Qtr1'!R21),"",COUNTIF('Data-Qtr1'!E21,"Yes"))</f>
        <v/>
      </c>
      <c r="F23" s="53" t="str">
        <f>IF(OR('Data-Qtr1'!F21="",'Data-Qtr1'!R21),"",COUNTIF('Data-Qtr1'!F21,"Yes"))</f>
        <v/>
      </c>
      <c r="G23" s="53"/>
      <c r="H23" s="270" t="str">
        <f>IF(OR('Data-Qtr1'!G21="",'Data-Qtr1'!R21),"",COUNTIF('Data-Qtr1'!G21,"Yes"))</f>
        <v/>
      </c>
      <c r="I23" s="55">
        <f>COUNTIF('Data-Qtr1'!C21:G21,"")</f>
        <v>5</v>
      </c>
      <c r="J23" s="125">
        <f>IF('Data-Qtr1'!R21,0,IF((COUNTBLANK(C23)+COUNTBLANK(E23)+COUNTBLANK(F23)+COUNTBLANK(H23))=4,0,1))</f>
        <v>0</v>
      </c>
      <c r="K23" s="125">
        <f t="shared" si="1"/>
        <v>0</v>
      </c>
      <c r="L23" s="125">
        <f t="shared" si="2"/>
        <v>0</v>
      </c>
      <c r="M23" s="126">
        <f t="shared" si="3"/>
        <v>0</v>
      </c>
      <c r="N23" s="125">
        <f t="shared" si="4"/>
        <v>0</v>
      </c>
      <c r="O23" s="126">
        <f t="shared" si="5"/>
        <v>0</v>
      </c>
      <c r="P23" s="125">
        <f t="shared" si="6"/>
        <v>0</v>
      </c>
      <c r="Q23" s="1">
        <f t="shared" si="7"/>
        <v>0</v>
      </c>
      <c r="R23" s="1">
        <f t="shared" si="0"/>
        <v>0</v>
      </c>
      <c r="S23" s="1">
        <f t="shared" si="8"/>
        <v>0</v>
      </c>
      <c r="T23" s="1">
        <f t="shared" si="9"/>
        <v>0</v>
      </c>
      <c r="U23" s="126">
        <f t="shared" si="10"/>
        <v>0</v>
      </c>
    </row>
    <row r="24" spans="2:21" x14ac:dyDescent="0.3">
      <c r="B24" s="125">
        <v>9</v>
      </c>
      <c r="C24" s="34" t="str">
        <f>IF(OR('Data-Qtr1'!C22="",'Data-Qtr1'!R22),"",(COUNTIF('Data-Qtr1'!C22,"Yes")))</f>
        <v/>
      </c>
      <c r="D24" s="267" t="str">
        <f>IF('Data-Qtr1'!D22="","",IF(C24=1,'Data-Qtr1'!D22,""))</f>
        <v/>
      </c>
      <c r="E24" s="53" t="str">
        <f>IF(OR('Data-Qtr1'!E22="",'Data-Qtr1'!R22),"",COUNTIF('Data-Qtr1'!E22,"Yes"))</f>
        <v/>
      </c>
      <c r="F24" s="53" t="str">
        <f>IF(OR('Data-Qtr1'!F22="",'Data-Qtr1'!R22),"",COUNTIF('Data-Qtr1'!F22,"Yes"))</f>
        <v/>
      </c>
      <c r="G24" s="53"/>
      <c r="H24" s="270" t="str">
        <f>IF(OR('Data-Qtr1'!G22="",'Data-Qtr1'!R22),"",COUNTIF('Data-Qtr1'!G22,"Yes"))</f>
        <v/>
      </c>
      <c r="I24" s="55">
        <f>COUNTIF('Data-Qtr1'!C22:G22,"")</f>
        <v>5</v>
      </c>
      <c r="J24" s="125">
        <f>IF('Data-Qtr1'!R22,0,IF((COUNTBLANK(C24)+COUNTBLANK(E24)+COUNTBLANK(F24)+COUNTBLANK(H24))=4,0,1))</f>
        <v>0</v>
      </c>
      <c r="K24" s="125">
        <f t="shared" si="1"/>
        <v>0</v>
      </c>
      <c r="L24" s="125">
        <f t="shared" si="2"/>
        <v>0</v>
      </c>
      <c r="M24" s="126">
        <f t="shared" si="3"/>
        <v>0</v>
      </c>
      <c r="N24" s="125">
        <f t="shared" si="4"/>
        <v>0</v>
      </c>
      <c r="O24" s="126">
        <f t="shared" si="5"/>
        <v>0</v>
      </c>
      <c r="P24" s="125">
        <f t="shared" si="6"/>
        <v>0</v>
      </c>
      <c r="Q24" s="1">
        <f t="shared" si="7"/>
        <v>0</v>
      </c>
      <c r="R24" s="1">
        <f t="shared" si="0"/>
        <v>0</v>
      </c>
      <c r="S24" s="1">
        <f t="shared" si="8"/>
        <v>0</v>
      </c>
      <c r="T24" s="1">
        <f t="shared" si="9"/>
        <v>0</v>
      </c>
      <c r="U24" s="126">
        <f t="shared" si="10"/>
        <v>0</v>
      </c>
    </row>
    <row r="25" spans="2:21" ht="15" thickBot="1" x14ac:dyDescent="0.35">
      <c r="B25" s="127">
        <v>10</v>
      </c>
      <c r="C25" s="35" t="str">
        <f>IF(OR('Data-Qtr1'!C23="",'Data-Qtr1'!R23),"",(COUNTIF('Data-Qtr1'!C23,"Yes")))</f>
        <v/>
      </c>
      <c r="D25" s="271" t="str">
        <f>IF('Data-Qtr1'!D23="","",IF(C25=1,'Data-Qtr1'!D23,""))</f>
        <v/>
      </c>
      <c r="E25" s="36" t="str">
        <f>IF(OR('Data-Qtr1'!E23="",'Data-Qtr1'!R23),"",COUNTIF('Data-Qtr1'!E23,"Yes"))</f>
        <v/>
      </c>
      <c r="F25" s="36" t="str">
        <f>IF(OR('Data-Qtr1'!F23="",'Data-Qtr1'!R23),"",COUNTIF('Data-Qtr1'!F23,"Yes"))</f>
        <v/>
      </c>
      <c r="G25" s="36"/>
      <c r="H25" s="272" t="str">
        <f>IF(OR('Data-Qtr1'!G23="",'Data-Qtr1'!R23),"",COUNTIF('Data-Qtr1'!G23,"Yes"))</f>
        <v/>
      </c>
      <c r="I25" s="56">
        <f>COUNTIF('Data-Qtr1'!C23:G23,"")</f>
        <v>5</v>
      </c>
      <c r="J25" s="125">
        <f>IF('Data-Qtr1'!R23,0,IF((COUNTBLANK(C25)+COUNTBLANK(E25)+COUNTBLANK(F25)+COUNTBLANK(H25))=4,0,1))</f>
        <v>0</v>
      </c>
      <c r="K25" s="125">
        <f t="shared" si="1"/>
        <v>0</v>
      </c>
      <c r="L25" s="125">
        <f t="shared" si="2"/>
        <v>0</v>
      </c>
      <c r="M25" s="126">
        <f t="shared" si="3"/>
        <v>0</v>
      </c>
      <c r="N25" s="125">
        <f t="shared" si="4"/>
        <v>0</v>
      </c>
      <c r="O25" s="126">
        <f t="shared" si="5"/>
        <v>0</v>
      </c>
      <c r="P25" s="125">
        <f t="shared" si="6"/>
        <v>0</v>
      </c>
      <c r="Q25" s="1">
        <f t="shared" si="7"/>
        <v>0</v>
      </c>
      <c r="R25" s="1">
        <f t="shared" si="0"/>
        <v>0</v>
      </c>
      <c r="S25" s="1">
        <f t="shared" si="8"/>
        <v>0</v>
      </c>
      <c r="T25" s="1">
        <f t="shared" si="9"/>
        <v>0</v>
      </c>
      <c r="U25" s="126">
        <f t="shared" si="10"/>
        <v>0</v>
      </c>
    </row>
    <row r="26" spans="2:21" x14ac:dyDescent="0.3">
      <c r="B26" s="125">
        <v>11</v>
      </c>
      <c r="C26" s="32" t="str">
        <f>IF(OR('Data-Qtr1'!C24="",'Data-Qtr1'!R24),"",(COUNTIF('Data-Qtr1'!C24,"Yes")))</f>
        <v/>
      </c>
      <c r="D26" s="268" t="str">
        <f>IF('Data-Qtr1'!D24="","",IF(C26=1,'Data-Qtr1'!D24,""))</f>
        <v/>
      </c>
      <c r="E26" s="33" t="str">
        <f>IF(OR('Data-Qtr1'!E24="",'Data-Qtr1'!R24),"",COUNTIF('Data-Qtr1'!E24,"Yes"))</f>
        <v/>
      </c>
      <c r="F26" s="33" t="str">
        <f>IF(OR('Data-Qtr1'!F24="",'Data-Qtr1'!R24),"",COUNTIF('Data-Qtr1'!F24,"Yes"))</f>
        <v/>
      </c>
      <c r="G26" s="33"/>
      <c r="H26" s="269" t="str">
        <f>IF(OR('Data-Qtr1'!G24="",'Data-Qtr1'!R24),"",COUNTIF('Data-Qtr1'!G24,"Yes"))</f>
        <v/>
      </c>
      <c r="I26" s="54">
        <f>COUNTIF('Data-Qtr1'!C24:G24,"")</f>
        <v>5</v>
      </c>
      <c r="J26" s="125">
        <f>IF('Data-Qtr1'!R24,0,IF((COUNTBLANK(C26)+COUNTBLANK(E26)+COUNTBLANK(F26)+COUNTBLANK(H26))=4,0,1))</f>
        <v>0</v>
      </c>
      <c r="K26" s="125">
        <f t="shared" si="1"/>
        <v>0</v>
      </c>
      <c r="L26" s="125">
        <f t="shared" si="2"/>
        <v>0</v>
      </c>
      <c r="M26" s="126">
        <f t="shared" si="3"/>
        <v>0</v>
      </c>
      <c r="N26" s="125">
        <f t="shared" si="4"/>
        <v>0</v>
      </c>
      <c r="O26" s="126">
        <f t="shared" si="5"/>
        <v>0</v>
      </c>
      <c r="P26" s="125">
        <f t="shared" si="6"/>
        <v>0</v>
      </c>
      <c r="Q26" s="1">
        <f t="shared" si="7"/>
        <v>0</v>
      </c>
      <c r="R26" s="1">
        <f t="shared" si="0"/>
        <v>0</v>
      </c>
      <c r="S26" s="1">
        <f t="shared" si="8"/>
        <v>0</v>
      </c>
      <c r="T26" s="1">
        <f t="shared" si="9"/>
        <v>0</v>
      </c>
      <c r="U26" s="126">
        <f t="shared" si="10"/>
        <v>0</v>
      </c>
    </row>
    <row r="27" spans="2:21" x14ac:dyDescent="0.3">
      <c r="B27" s="125">
        <v>12</v>
      </c>
      <c r="C27" s="34" t="str">
        <f>IF(OR('Data-Qtr1'!C25="",'Data-Qtr1'!R25),"",(COUNTIF('Data-Qtr1'!C25,"Yes")))</f>
        <v/>
      </c>
      <c r="D27" s="267" t="str">
        <f>IF('Data-Qtr1'!D25="","",IF(C27=1,'Data-Qtr1'!D25,""))</f>
        <v/>
      </c>
      <c r="E27" s="53" t="str">
        <f>IF(OR('Data-Qtr1'!E25="",'Data-Qtr1'!R25),"",COUNTIF('Data-Qtr1'!E25,"Yes"))</f>
        <v/>
      </c>
      <c r="F27" s="53" t="str">
        <f>IF(OR('Data-Qtr1'!F25="",'Data-Qtr1'!R25),"",COUNTIF('Data-Qtr1'!F25,"Yes"))</f>
        <v/>
      </c>
      <c r="G27" s="53"/>
      <c r="H27" s="270" t="str">
        <f>IF(OR('Data-Qtr1'!G25="",'Data-Qtr1'!R25),"",COUNTIF('Data-Qtr1'!G25,"Yes"))</f>
        <v/>
      </c>
      <c r="I27" s="55">
        <f>COUNTIF('Data-Qtr1'!C25:G25,"")</f>
        <v>5</v>
      </c>
      <c r="J27" s="125">
        <f>IF('Data-Qtr1'!R25,0,IF((COUNTBLANK(C27)+COUNTBLANK(E27)+COUNTBLANK(F27)+COUNTBLANK(H27))=4,0,1))</f>
        <v>0</v>
      </c>
      <c r="K27" s="125">
        <f t="shared" si="1"/>
        <v>0</v>
      </c>
      <c r="L27" s="125">
        <f t="shared" si="2"/>
        <v>0</v>
      </c>
      <c r="M27" s="126">
        <f t="shared" si="3"/>
        <v>0</v>
      </c>
      <c r="N27" s="125">
        <f t="shared" si="4"/>
        <v>0</v>
      </c>
      <c r="O27" s="126">
        <f t="shared" si="5"/>
        <v>0</v>
      </c>
      <c r="P27" s="125">
        <f t="shared" si="6"/>
        <v>0</v>
      </c>
      <c r="Q27" s="1">
        <f t="shared" si="7"/>
        <v>0</v>
      </c>
      <c r="R27" s="1">
        <f t="shared" si="0"/>
        <v>0</v>
      </c>
      <c r="S27" s="1">
        <f t="shared" si="8"/>
        <v>0</v>
      </c>
      <c r="T27" s="1">
        <f t="shared" si="9"/>
        <v>0</v>
      </c>
      <c r="U27" s="126">
        <f t="shared" si="10"/>
        <v>0</v>
      </c>
    </row>
    <row r="28" spans="2:21" x14ac:dyDescent="0.3">
      <c r="B28" s="125">
        <v>13</v>
      </c>
      <c r="C28" s="34" t="str">
        <f>IF(OR('Data-Qtr1'!C26="",'Data-Qtr1'!R26),"",(COUNTIF('Data-Qtr1'!C26,"Yes")))</f>
        <v/>
      </c>
      <c r="D28" s="267" t="str">
        <f>IF('Data-Qtr1'!D26="","",IF(C28=1,'Data-Qtr1'!D26,""))</f>
        <v/>
      </c>
      <c r="E28" s="53" t="str">
        <f>IF(OR('Data-Qtr1'!E26="",'Data-Qtr1'!R26),"",COUNTIF('Data-Qtr1'!E26,"Yes"))</f>
        <v/>
      </c>
      <c r="F28" s="53" t="str">
        <f>IF(OR('Data-Qtr1'!F26="",'Data-Qtr1'!R26),"",COUNTIF('Data-Qtr1'!F26,"Yes"))</f>
        <v/>
      </c>
      <c r="G28" s="53"/>
      <c r="H28" s="270" t="str">
        <f>IF(OR('Data-Qtr1'!G26="",'Data-Qtr1'!R26),"",COUNTIF('Data-Qtr1'!G26,"Yes"))</f>
        <v/>
      </c>
      <c r="I28" s="55">
        <f>COUNTIF('Data-Qtr1'!C26:G26,"")</f>
        <v>5</v>
      </c>
      <c r="J28" s="125">
        <f>IF('Data-Qtr1'!R26,0,IF((COUNTBLANK(C28)+COUNTBLANK(E28)+COUNTBLANK(F28)+COUNTBLANK(H28))=4,0,1))</f>
        <v>0</v>
      </c>
      <c r="K28" s="125">
        <f t="shared" si="1"/>
        <v>0</v>
      </c>
      <c r="L28" s="125">
        <f t="shared" si="2"/>
        <v>0</v>
      </c>
      <c r="M28" s="126">
        <f t="shared" si="3"/>
        <v>0</v>
      </c>
      <c r="N28" s="125">
        <f t="shared" si="4"/>
        <v>0</v>
      </c>
      <c r="O28" s="126">
        <f t="shared" si="5"/>
        <v>0</v>
      </c>
      <c r="P28" s="125">
        <f t="shared" si="6"/>
        <v>0</v>
      </c>
      <c r="Q28" s="1">
        <f t="shared" si="7"/>
        <v>0</v>
      </c>
      <c r="R28" s="1">
        <f t="shared" si="0"/>
        <v>0</v>
      </c>
      <c r="S28" s="1">
        <f t="shared" si="8"/>
        <v>0</v>
      </c>
      <c r="T28" s="1">
        <f t="shared" si="9"/>
        <v>0</v>
      </c>
      <c r="U28" s="126">
        <f t="shared" si="10"/>
        <v>0</v>
      </c>
    </row>
    <row r="29" spans="2:21" x14ac:dyDescent="0.3">
      <c r="B29" s="125">
        <v>14</v>
      </c>
      <c r="C29" s="34" t="str">
        <f>IF(OR('Data-Qtr1'!C27="",'Data-Qtr1'!R27),"",(COUNTIF('Data-Qtr1'!C27,"Yes")))</f>
        <v/>
      </c>
      <c r="D29" s="267" t="str">
        <f>IF('Data-Qtr1'!D27="","",IF(C29=1,'Data-Qtr1'!D27,""))</f>
        <v/>
      </c>
      <c r="E29" s="53" t="str">
        <f>IF(OR('Data-Qtr1'!E27="",'Data-Qtr1'!R27),"",COUNTIF('Data-Qtr1'!E27,"Yes"))</f>
        <v/>
      </c>
      <c r="F29" s="53" t="str">
        <f>IF(OR('Data-Qtr1'!F27="",'Data-Qtr1'!R27),"",COUNTIF('Data-Qtr1'!F27,"Yes"))</f>
        <v/>
      </c>
      <c r="G29" s="53"/>
      <c r="H29" s="270" t="str">
        <f>IF(OR('Data-Qtr1'!G27="",'Data-Qtr1'!R27),"",COUNTIF('Data-Qtr1'!G27,"Yes"))</f>
        <v/>
      </c>
      <c r="I29" s="55">
        <f>COUNTIF('Data-Qtr1'!C27:G27,"")</f>
        <v>5</v>
      </c>
      <c r="J29" s="125">
        <f>IF('Data-Qtr1'!R27,0,IF((COUNTBLANK(C29)+COUNTBLANK(E29)+COUNTBLANK(F29)+COUNTBLANK(H29))=4,0,1))</f>
        <v>0</v>
      </c>
      <c r="K29" s="125">
        <f t="shared" si="1"/>
        <v>0</v>
      </c>
      <c r="L29" s="125">
        <f t="shared" si="2"/>
        <v>0</v>
      </c>
      <c r="M29" s="126">
        <f t="shared" si="3"/>
        <v>0</v>
      </c>
      <c r="N29" s="125">
        <f t="shared" si="4"/>
        <v>0</v>
      </c>
      <c r="O29" s="126">
        <f t="shared" si="5"/>
        <v>0</v>
      </c>
      <c r="P29" s="125">
        <f t="shared" si="6"/>
        <v>0</v>
      </c>
      <c r="Q29" s="1">
        <f t="shared" si="7"/>
        <v>0</v>
      </c>
      <c r="R29" s="1">
        <f t="shared" si="0"/>
        <v>0</v>
      </c>
      <c r="S29" s="1">
        <f t="shared" si="8"/>
        <v>0</v>
      </c>
      <c r="T29" s="1">
        <f t="shared" si="9"/>
        <v>0</v>
      </c>
      <c r="U29" s="126">
        <f t="shared" si="10"/>
        <v>0</v>
      </c>
    </row>
    <row r="30" spans="2:21" x14ac:dyDescent="0.3">
      <c r="B30" s="125">
        <v>15</v>
      </c>
      <c r="C30" s="34" t="str">
        <f>IF(OR('Data-Qtr1'!C28="",'Data-Qtr1'!R28),"",(COUNTIF('Data-Qtr1'!C28,"Yes")))</f>
        <v/>
      </c>
      <c r="D30" s="267" t="str">
        <f>IF('Data-Qtr1'!D28="","",IF(C30=1,'Data-Qtr1'!D28,""))</f>
        <v/>
      </c>
      <c r="E30" s="53" t="str">
        <f>IF(OR('Data-Qtr1'!E28="",'Data-Qtr1'!R28),"",COUNTIF('Data-Qtr1'!E28,"Yes"))</f>
        <v/>
      </c>
      <c r="F30" s="53" t="str">
        <f>IF(OR('Data-Qtr1'!F28="",'Data-Qtr1'!R28),"",COUNTIF('Data-Qtr1'!F28,"Yes"))</f>
        <v/>
      </c>
      <c r="G30" s="53"/>
      <c r="H30" s="270" t="str">
        <f>IF(OR('Data-Qtr1'!G28="",'Data-Qtr1'!R28),"",COUNTIF('Data-Qtr1'!G28,"Yes"))</f>
        <v/>
      </c>
      <c r="I30" s="55">
        <f>COUNTIF('Data-Qtr1'!C28:G28,"")</f>
        <v>5</v>
      </c>
      <c r="J30" s="125">
        <f>IF('Data-Qtr1'!R28,0,IF((COUNTBLANK(C30)+COUNTBLANK(E30)+COUNTBLANK(F30)+COUNTBLANK(H30))=4,0,1))</f>
        <v>0</v>
      </c>
      <c r="K30" s="125">
        <f t="shared" si="1"/>
        <v>0</v>
      </c>
      <c r="L30" s="125">
        <f t="shared" si="2"/>
        <v>0</v>
      </c>
      <c r="M30" s="126">
        <f t="shared" si="3"/>
        <v>0</v>
      </c>
      <c r="N30" s="125">
        <f t="shared" si="4"/>
        <v>0</v>
      </c>
      <c r="O30" s="126">
        <f t="shared" si="5"/>
        <v>0</v>
      </c>
      <c r="P30" s="125">
        <f t="shared" si="6"/>
        <v>0</v>
      </c>
      <c r="Q30" s="1">
        <f t="shared" si="7"/>
        <v>0</v>
      </c>
      <c r="R30" s="1">
        <f t="shared" si="0"/>
        <v>0</v>
      </c>
      <c r="S30" s="1">
        <f t="shared" si="8"/>
        <v>0</v>
      </c>
      <c r="T30" s="1">
        <f t="shared" si="9"/>
        <v>0</v>
      </c>
      <c r="U30" s="126">
        <f t="shared" si="10"/>
        <v>0</v>
      </c>
    </row>
    <row r="31" spans="2:21" x14ac:dyDescent="0.3">
      <c r="B31" s="125">
        <v>16</v>
      </c>
      <c r="C31" s="34" t="str">
        <f>IF(OR('Data-Qtr1'!C29="",'Data-Qtr1'!R29),"",(COUNTIF('Data-Qtr1'!C29,"Yes")))</f>
        <v/>
      </c>
      <c r="D31" s="267" t="str">
        <f>IF('Data-Qtr1'!D29="","",IF(C31=1,'Data-Qtr1'!D29,""))</f>
        <v/>
      </c>
      <c r="E31" s="53" t="str">
        <f>IF(OR('Data-Qtr1'!E29="",'Data-Qtr1'!R29),"",COUNTIF('Data-Qtr1'!E29,"Yes"))</f>
        <v/>
      </c>
      <c r="F31" s="53" t="str">
        <f>IF(OR('Data-Qtr1'!F29="",'Data-Qtr1'!R29),"",COUNTIF('Data-Qtr1'!F29,"Yes"))</f>
        <v/>
      </c>
      <c r="G31" s="53"/>
      <c r="H31" s="270" t="str">
        <f>IF(OR('Data-Qtr1'!G29="",'Data-Qtr1'!R29),"",COUNTIF('Data-Qtr1'!G29,"Yes"))</f>
        <v/>
      </c>
      <c r="I31" s="55">
        <f>COUNTIF('Data-Qtr1'!C29:G29,"")</f>
        <v>5</v>
      </c>
      <c r="J31" s="125">
        <f>IF('Data-Qtr1'!R29,0,IF((COUNTBLANK(C31)+COUNTBLANK(E31)+COUNTBLANK(F31)+COUNTBLANK(H31))=4,0,1))</f>
        <v>0</v>
      </c>
      <c r="K31" s="125">
        <f t="shared" si="1"/>
        <v>0</v>
      </c>
      <c r="L31" s="125">
        <f t="shared" si="2"/>
        <v>0</v>
      </c>
      <c r="M31" s="126">
        <f t="shared" si="3"/>
        <v>0</v>
      </c>
      <c r="N31" s="125">
        <f t="shared" si="4"/>
        <v>0</v>
      </c>
      <c r="O31" s="126">
        <f t="shared" si="5"/>
        <v>0</v>
      </c>
      <c r="P31" s="125">
        <f t="shared" si="6"/>
        <v>0</v>
      </c>
      <c r="Q31" s="1">
        <f t="shared" si="7"/>
        <v>0</v>
      </c>
      <c r="R31" s="1">
        <f t="shared" si="0"/>
        <v>0</v>
      </c>
      <c r="S31" s="1">
        <f t="shared" si="8"/>
        <v>0</v>
      </c>
      <c r="T31" s="1">
        <f t="shared" si="9"/>
        <v>0</v>
      </c>
      <c r="U31" s="126">
        <f t="shared" si="10"/>
        <v>0</v>
      </c>
    </row>
    <row r="32" spans="2:21" x14ac:dyDescent="0.3">
      <c r="B32" s="125">
        <v>17</v>
      </c>
      <c r="C32" s="34" t="str">
        <f>IF(OR('Data-Qtr1'!C30="",'Data-Qtr1'!R30),"",(COUNTIF('Data-Qtr1'!C30,"Yes")))</f>
        <v/>
      </c>
      <c r="D32" s="267" t="str">
        <f>IF('Data-Qtr1'!D30="","",IF(C32=1,'Data-Qtr1'!D30,""))</f>
        <v/>
      </c>
      <c r="E32" s="53" t="str">
        <f>IF(OR('Data-Qtr1'!E30="",'Data-Qtr1'!R30),"",COUNTIF('Data-Qtr1'!E30,"Yes"))</f>
        <v/>
      </c>
      <c r="F32" s="53" t="str">
        <f>IF(OR('Data-Qtr1'!F30="",'Data-Qtr1'!R30),"",COUNTIF('Data-Qtr1'!F30,"Yes"))</f>
        <v/>
      </c>
      <c r="G32" s="53"/>
      <c r="H32" s="270" t="str">
        <f>IF(OR('Data-Qtr1'!G30="",'Data-Qtr1'!R30),"",COUNTIF('Data-Qtr1'!G30,"Yes"))</f>
        <v/>
      </c>
      <c r="I32" s="55">
        <f>COUNTIF('Data-Qtr1'!C30:G30,"")</f>
        <v>5</v>
      </c>
      <c r="J32" s="125">
        <f>IF('Data-Qtr1'!R30,0,IF((COUNTBLANK(C32)+COUNTBLANK(E32)+COUNTBLANK(F32)+COUNTBLANK(H32))=4,0,1))</f>
        <v>0</v>
      </c>
      <c r="K32" s="125">
        <f t="shared" si="1"/>
        <v>0</v>
      </c>
      <c r="L32" s="125">
        <f t="shared" si="2"/>
        <v>0</v>
      </c>
      <c r="M32" s="126">
        <f t="shared" si="3"/>
        <v>0</v>
      </c>
      <c r="N32" s="125">
        <f t="shared" si="4"/>
        <v>0</v>
      </c>
      <c r="O32" s="126">
        <f t="shared" si="5"/>
        <v>0</v>
      </c>
      <c r="P32" s="125">
        <f t="shared" si="6"/>
        <v>0</v>
      </c>
      <c r="Q32" s="1">
        <f t="shared" si="7"/>
        <v>0</v>
      </c>
      <c r="R32" s="1">
        <f t="shared" si="0"/>
        <v>0</v>
      </c>
      <c r="S32" s="1">
        <f t="shared" si="8"/>
        <v>0</v>
      </c>
      <c r="T32" s="1">
        <f t="shared" si="9"/>
        <v>0</v>
      </c>
      <c r="U32" s="126">
        <f t="shared" si="10"/>
        <v>0</v>
      </c>
    </row>
    <row r="33" spans="2:21" x14ac:dyDescent="0.3">
      <c r="B33" s="125">
        <v>18</v>
      </c>
      <c r="C33" s="34" t="str">
        <f>IF(OR('Data-Qtr1'!C31="",'Data-Qtr1'!R31),"",(COUNTIF('Data-Qtr1'!C31,"Yes")))</f>
        <v/>
      </c>
      <c r="D33" s="267" t="str">
        <f>IF('Data-Qtr1'!D31="","",IF(C33=1,'Data-Qtr1'!D31,""))</f>
        <v/>
      </c>
      <c r="E33" s="53" t="str">
        <f>IF(OR('Data-Qtr1'!E31="",'Data-Qtr1'!R31),"",COUNTIF('Data-Qtr1'!E31,"Yes"))</f>
        <v/>
      </c>
      <c r="F33" s="53" t="str">
        <f>IF(OR('Data-Qtr1'!F31="",'Data-Qtr1'!R31),"",COUNTIF('Data-Qtr1'!F31,"Yes"))</f>
        <v/>
      </c>
      <c r="G33" s="53"/>
      <c r="H33" s="270" t="str">
        <f>IF(OR('Data-Qtr1'!G31="",'Data-Qtr1'!R31),"",COUNTIF('Data-Qtr1'!G31,"Yes"))</f>
        <v/>
      </c>
      <c r="I33" s="55">
        <f>COUNTIF('Data-Qtr1'!C31:G31,"")</f>
        <v>5</v>
      </c>
      <c r="J33" s="125">
        <f>IF('Data-Qtr1'!R31,0,IF((COUNTBLANK(C33)+COUNTBLANK(E33)+COUNTBLANK(F33)+COUNTBLANK(H33))=4,0,1))</f>
        <v>0</v>
      </c>
      <c r="K33" s="125">
        <f t="shared" si="1"/>
        <v>0</v>
      </c>
      <c r="L33" s="125">
        <f t="shared" si="2"/>
        <v>0</v>
      </c>
      <c r="M33" s="126">
        <f t="shared" si="3"/>
        <v>0</v>
      </c>
      <c r="N33" s="125">
        <f t="shared" si="4"/>
        <v>0</v>
      </c>
      <c r="O33" s="126">
        <f t="shared" si="5"/>
        <v>0</v>
      </c>
      <c r="P33" s="125">
        <f t="shared" si="6"/>
        <v>0</v>
      </c>
      <c r="Q33" s="1">
        <f t="shared" si="7"/>
        <v>0</v>
      </c>
      <c r="R33" s="1">
        <f t="shared" si="0"/>
        <v>0</v>
      </c>
      <c r="S33" s="1">
        <f t="shared" si="8"/>
        <v>0</v>
      </c>
      <c r="T33" s="1">
        <f t="shared" si="9"/>
        <v>0</v>
      </c>
      <c r="U33" s="126">
        <f t="shared" si="10"/>
        <v>0</v>
      </c>
    </row>
    <row r="34" spans="2:21" x14ac:dyDescent="0.3">
      <c r="B34" s="125">
        <v>19</v>
      </c>
      <c r="C34" s="34" t="str">
        <f>IF(OR('Data-Qtr1'!C32="",'Data-Qtr1'!R32),"",(COUNTIF('Data-Qtr1'!C32,"Yes")))</f>
        <v/>
      </c>
      <c r="D34" s="267" t="str">
        <f>IF('Data-Qtr1'!D32="","",IF(C34=1,'Data-Qtr1'!D32,""))</f>
        <v/>
      </c>
      <c r="E34" s="53" t="str">
        <f>IF(OR('Data-Qtr1'!E32="",'Data-Qtr1'!R32),"",COUNTIF('Data-Qtr1'!E32,"Yes"))</f>
        <v/>
      </c>
      <c r="F34" s="53" t="str">
        <f>IF(OR('Data-Qtr1'!F32="",'Data-Qtr1'!R32),"",COUNTIF('Data-Qtr1'!F32,"Yes"))</f>
        <v/>
      </c>
      <c r="G34" s="53"/>
      <c r="H34" s="270" t="str">
        <f>IF(OR('Data-Qtr1'!G32="",'Data-Qtr1'!R32),"",COUNTIF('Data-Qtr1'!G32,"Yes"))</f>
        <v/>
      </c>
      <c r="I34" s="55">
        <f>COUNTIF('Data-Qtr1'!C32:G32,"")</f>
        <v>5</v>
      </c>
      <c r="J34" s="125">
        <f>IF('Data-Qtr1'!R32,0,IF((COUNTBLANK(C34)+COUNTBLANK(E34)+COUNTBLANK(F34)+COUNTBLANK(H34))=4,0,1))</f>
        <v>0</v>
      </c>
      <c r="K34" s="125">
        <f t="shared" si="1"/>
        <v>0</v>
      </c>
      <c r="L34" s="125">
        <f t="shared" si="2"/>
        <v>0</v>
      </c>
      <c r="M34" s="126">
        <f t="shared" si="3"/>
        <v>0</v>
      </c>
      <c r="N34" s="125">
        <f t="shared" si="4"/>
        <v>0</v>
      </c>
      <c r="O34" s="126">
        <f t="shared" si="5"/>
        <v>0</v>
      </c>
      <c r="P34" s="125">
        <f t="shared" si="6"/>
        <v>0</v>
      </c>
      <c r="Q34" s="1">
        <f t="shared" si="7"/>
        <v>0</v>
      </c>
      <c r="R34" s="1">
        <f t="shared" si="0"/>
        <v>0</v>
      </c>
      <c r="S34" s="1">
        <f t="shared" si="8"/>
        <v>0</v>
      </c>
      <c r="T34" s="1">
        <f t="shared" si="9"/>
        <v>0</v>
      </c>
      <c r="U34" s="126">
        <f t="shared" si="10"/>
        <v>0</v>
      </c>
    </row>
    <row r="35" spans="2:21" ht="15" thickBot="1" x14ac:dyDescent="0.35">
      <c r="B35" s="125">
        <v>20</v>
      </c>
      <c r="C35" s="35" t="str">
        <f>IF(OR('Data-Qtr1'!C33="",'Data-Qtr1'!R33),"",(COUNTIF('Data-Qtr1'!C33,"Yes")))</f>
        <v/>
      </c>
      <c r="D35" s="271" t="str">
        <f>IF('Data-Qtr1'!D33="","",IF(C35=1,'Data-Qtr1'!D33,""))</f>
        <v/>
      </c>
      <c r="E35" s="36" t="str">
        <f>IF(OR('Data-Qtr1'!E33="",'Data-Qtr1'!R33),"",COUNTIF('Data-Qtr1'!E33,"Yes"))</f>
        <v/>
      </c>
      <c r="F35" s="36" t="str">
        <f>IF(OR('Data-Qtr1'!F33="",'Data-Qtr1'!R33),"",COUNTIF('Data-Qtr1'!F33,"Yes"))</f>
        <v/>
      </c>
      <c r="G35" s="36"/>
      <c r="H35" s="272" t="str">
        <f>IF(OR('Data-Qtr1'!G33="",'Data-Qtr1'!R33),"",COUNTIF('Data-Qtr1'!G33,"Yes"))</f>
        <v/>
      </c>
      <c r="I35" s="55">
        <f>COUNTIF('Data-Qtr1'!C33:G33,"")</f>
        <v>5</v>
      </c>
      <c r="J35" s="125">
        <f>IF('Data-Qtr1'!R33,0,IF((COUNTBLANK(C35)+COUNTBLANK(E35)+COUNTBLANK(F35)+COUNTBLANK(H35))=4,0,1))</f>
        <v>0</v>
      </c>
      <c r="K35" s="125">
        <f t="shared" si="1"/>
        <v>0</v>
      </c>
      <c r="L35" s="125">
        <f t="shared" si="2"/>
        <v>0</v>
      </c>
      <c r="M35" s="126">
        <f t="shared" si="3"/>
        <v>0</v>
      </c>
      <c r="N35" s="125">
        <f t="shared" si="4"/>
        <v>0</v>
      </c>
      <c r="O35" s="126">
        <f t="shared" si="5"/>
        <v>0</v>
      </c>
      <c r="P35" s="125">
        <f t="shared" si="6"/>
        <v>0</v>
      </c>
      <c r="Q35" s="1">
        <f t="shared" si="7"/>
        <v>0</v>
      </c>
      <c r="R35" s="1">
        <f t="shared" si="0"/>
        <v>0</v>
      </c>
      <c r="S35" s="1">
        <f t="shared" si="8"/>
        <v>0</v>
      </c>
      <c r="T35" s="1">
        <f t="shared" si="9"/>
        <v>0</v>
      </c>
      <c r="U35" s="126">
        <f t="shared" si="10"/>
        <v>0</v>
      </c>
    </row>
    <row r="36" spans="2:21" x14ac:dyDescent="0.3">
      <c r="B36" s="124">
        <v>21</v>
      </c>
      <c r="C36" s="32" t="str">
        <f>IF(OR('Data-Qtr1'!C34="",'Data-Qtr1'!R34),"",(COUNTIF('Data-Qtr1'!C34,"Yes")))</f>
        <v/>
      </c>
      <c r="D36" s="268" t="str">
        <f>IF('Data-Qtr1'!D34="","",IF(C36=1,'Data-Qtr1'!D34,""))</f>
        <v/>
      </c>
      <c r="E36" s="33" t="str">
        <f>IF(OR('Data-Qtr1'!E34="",'Data-Qtr1'!R34),"",COUNTIF('Data-Qtr1'!E34,"Yes"))</f>
        <v/>
      </c>
      <c r="F36" s="33" t="str">
        <f>IF(OR('Data-Qtr1'!F34="",'Data-Qtr1'!R34),"",COUNTIF('Data-Qtr1'!F34,"Yes"))</f>
        <v/>
      </c>
      <c r="G36" s="33"/>
      <c r="H36" s="269" t="str">
        <f>IF(OR('Data-Qtr1'!G34="",'Data-Qtr1'!R34),"",COUNTIF('Data-Qtr1'!G34,"Yes"))</f>
        <v/>
      </c>
      <c r="I36" s="54">
        <f>COUNTIF('Data-Qtr1'!C34:G34,"")</f>
        <v>5</v>
      </c>
      <c r="J36" s="125">
        <f>IF('Data-Qtr1'!R34,0,IF((COUNTBLANK(C36)+COUNTBLANK(E36)+COUNTBLANK(F36)+COUNTBLANK(H36))=4,0,1))</f>
        <v>0</v>
      </c>
      <c r="K36" s="125">
        <f t="shared" si="1"/>
        <v>0</v>
      </c>
      <c r="L36" s="125">
        <f t="shared" si="2"/>
        <v>0</v>
      </c>
      <c r="M36" s="126">
        <f t="shared" si="3"/>
        <v>0</v>
      </c>
      <c r="N36" s="125">
        <f t="shared" si="4"/>
        <v>0</v>
      </c>
      <c r="O36" s="126">
        <f t="shared" si="5"/>
        <v>0</v>
      </c>
      <c r="P36" s="125">
        <f t="shared" si="6"/>
        <v>0</v>
      </c>
      <c r="Q36" s="1">
        <f t="shared" si="7"/>
        <v>0</v>
      </c>
      <c r="R36" s="1">
        <f t="shared" si="0"/>
        <v>0</v>
      </c>
      <c r="S36" s="1">
        <f t="shared" si="8"/>
        <v>0</v>
      </c>
      <c r="T36" s="1">
        <f t="shared" si="9"/>
        <v>0</v>
      </c>
      <c r="U36" s="126">
        <f t="shared" si="10"/>
        <v>0</v>
      </c>
    </row>
    <row r="37" spans="2:21" x14ac:dyDescent="0.3">
      <c r="B37" s="125">
        <v>22</v>
      </c>
      <c r="C37" s="34" t="str">
        <f>IF(OR('Data-Qtr1'!C35="",'Data-Qtr1'!R35),"",(COUNTIF('Data-Qtr1'!C35,"Yes")))</f>
        <v/>
      </c>
      <c r="D37" s="267" t="str">
        <f>IF('Data-Qtr1'!D35="","",IF(C37=1,'Data-Qtr1'!D35,""))</f>
        <v/>
      </c>
      <c r="E37" s="53" t="str">
        <f>IF(OR('Data-Qtr1'!E35="",'Data-Qtr1'!R35),"",COUNTIF('Data-Qtr1'!E35,"Yes"))</f>
        <v/>
      </c>
      <c r="F37" s="53" t="str">
        <f>IF(OR('Data-Qtr1'!F35="",'Data-Qtr1'!R35),"",COUNTIF('Data-Qtr1'!F35,"Yes"))</f>
        <v/>
      </c>
      <c r="G37" s="53"/>
      <c r="H37" s="270" t="str">
        <f>IF(OR('Data-Qtr1'!G35="",'Data-Qtr1'!R35),"",COUNTIF('Data-Qtr1'!G35,"Yes"))</f>
        <v/>
      </c>
      <c r="I37" s="55">
        <f>COUNTIF('Data-Qtr1'!C35:G35,"")</f>
        <v>5</v>
      </c>
      <c r="J37" s="125">
        <f>IF('Data-Qtr1'!R35,0,IF((COUNTBLANK(C37)+COUNTBLANK(E37)+COUNTBLANK(F37)+COUNTBLANK(H37))=4,0,1))</f>
        <v>0</v>
      </c>
      <c r="K37" s="125">
        <f t="shared" si="1"/>
        <v>0</v>
      </c>
      <c r="L37" s="125">
        <f t="shared" si="2"/>
        <v>0</v>
      </c>
      <c r="M37" s="126">
        <f t="shared" si="3"/>
        <v>0</v>
      </c>
      <c r="N37" s="125">
        <f t="shared" si="4"/>
        <v>0</v>
      </c>
      <c r="O37" s="126">
        <f t="shared" si="5"/>
        <v>0</v>
      </c>
      <c r="P37" s="125">
        <f t="shared" si="6"/>
        <v>0</v>
      </c>
      <c r="Q37" s="1">
        <f t="shared" si="7"/>
        <v>0</v>
      </c>
      <c r="R37" s="1">
        <f t="shared" si="0"/>
        <v>0</v>
      </c>
      <c r="S37" s="1">
        <f t="shared" si="8"/>
        <v>0</v>
      </c>
      <c r="T37" s="1">
        <f t="shared" si="9"/>
        <v>0</v>
      </c>
      <c r="U37" s="126">
        <f t="shared" si="10"/>
        <v>0</v>
      </c>
    </row>
    <row r="38" spans="2:21" x14ac:dyDescent="0.3">
      <c r="B38" s="125">
        <v>23</v>
      </c>
      <c r="C38" s="34" t="str">
        <f>IF(OR('Data-Qtr1'!C36="",'Data-Qtr1'!R36),"",(COUNTIF('Data-Qtr1'!C36,"Yes")))</f>
        <v/>
      </c>
      <c r="D38" s="267" t="str">
        <f>IF('Data-Qtr1'!D36="","",IF(C38=1,'Data-Qtr1'!D36,""))</f>
        <v/>
      </c>
      <c r="E38" s="53" t="str">
        <f>IF(OR('Data-Qtr1'!E36="",'Data-Qtr1'!R36),"",COUNTIF('Data-Qtr1'!E36,"Yes"))</f>
        <v/>
      </c>
      <c r="F38" s="53" t="str">
        <f>IF(OR('Data-Qtr1'!F36="",'Data-Qtr1'!R36),"",COUNTIF('Data-Qtr1'!F36,"Yes"))</f>
        <v/>
      </c>
      <c r="G38" s="53"/>
      <c r="H38" s="270" t="str">
        <f>IF(OR('Data-Qtr1'!G36="",'Data-Qtr1'!R36),"",COUNTIF('Data-Qtr1'!G36,"Yes"))</f>
        <v/>
      </c>
      <c r="I38" s="55">
        <f>COUNTIF('Data-Qtr1'!C36:G36,"")</f>
        <v>5</v>
      </c>
      <c r="J38" s="125">
        <f>IF('Data-Qtr1'!R36,0,IF((COUNTBLANK(C38)+COUNTBLANK(E38)+COUNTBLANK(F38)+COUNTBLANK(H38))=4,0,1))</f>
        <v>0</v>
      </c>
      <c r="K38" s="125">
        <f t="shared" si="1"/>
        <v>0</v>
      </c>
      <c r="L38" s="125">
        <f t="shared" si="2"/>
        <v>0</v>
      </c>
      <c r="M38" s="126">
        <f t="shared" si="3"/>
        <v>0</v>
      </c>
      <c r="N38" s="125">
        <f t="shared" si="4"/>
        <v>0</v>
      </c>
      <c r="O38" s="126">
        <f t="shared" si="5"/>
        <v>0</v>
      </c>
      <c r="P38" s="125">
        <f t="shared" si="6"/>
        <v>0</v>
      </c>
      <c r="Q38" s="1">
        <f t="shared" si="7"/>
        <v>0</v>
      </c>
      <c r="R38" s="1">
        <f t="shared" si="0"/>
        <v>0</v>
      </c>
      <c r="S38" s="1">
        <f t="shared" si="8"/>
        <v>0</v>
      </c>
      <c r="T38" s="1">
        <f t="shared" si="9"/>
        <v>0</v>
      </c>
      <c r="U38" s="126">
        <f t="shared" si="10"/>
        <v>0</v>
      </c>
    </row>
    <row r="39" spans="2:21" x14ac:dyDescent="0.3">
      <c r="B39" s="125">
        <v>24</v>
      </c>
      <c r="C39" s="34" t="str">
        <f>IF(OR('Data-Qtr1'!C37="",'Data-Qtr1'!R37),"",(COUNTIF('Data-Qtr1'!C37,"Yes")))</f>
        <v/>
      </c>
      <c r="D39" s="267" t="str">
        <f>IF('Data-Qtr1'!D37="","",IF(C39=1,'Data-Qtr1'!D37,""))</f>
        <v/>
      </c>
      <c r="E39" s="53" t="str">
        <f>IF(OR('Data-Qtr1'!E37="",'Data-Qtr1'!R37),"",COUNTIF('Data-Qtr1'!E37,"Yes"))</f>
        <v/>
      </c>
      <c r="F39" s="53" t="str">
        <f>IF(OR('Data-Qtr1'!F37="",'Data-Qtr1'!R37),"",COUNTIF('Data-Qtr1'!F37,"Yes"))</f>
        <v/>
      </c>
      <c r="G39" s="53"/>
      <c r="H39" s="270" t="str">
        <f>IF(OR('Data-Qtr1'!G37="",'Data-Qtr1'!R37),"",COUNTIF('Data-Qtr1'!G37,"Yes"))</f>
        <v/>
      </c>
      <c r="I39" s="55">
        <f>COUNTIF('Data-Qtr1'!C37:G37,"")</f>
        <v>5</v>
      </c>
      <c r="J39" s="125">
        <f>IF('Data-Qtr1'!R37,0,IF((COUNTBLANK(C39)+COUNTBLANK(E39)+COUNTBLANK(F39)+COUNTBLANK(H39))=4,0,1))</f>
        <v>0</v>
      </c>
      <c r="K39" s="125">
        <f t="shared" si="1"/>
        <v>0</v>
      </c>
      <c r="L39" s="125">
        <f t="shared" si="2"/>
        <v>0</v>
      </c>
      <c r="M39" s="126">
        <f t="shared" si="3"/>
        <v>0</v>
      </c>
      <c r="N39" s="125">
        <f t="shared" si="4"/>
        <v>0</v>
      </c>
      <c r="O39" s="126">
        <f t="shared" si="5"/>
        <v>0</v>
      </c>
      <c r="P39" s="125">
        <f t="shared" si="6"/>
        <v>0</v>
      </c>
      <c r="Q39" s="1">
        <f t="shared" si="7"/>
        <v>0</v>
      </c>
      <c r="R39" s="1">
        <f t="shared" si="0"/>
        <v>0</v>
      </c>
      <c r="S39" s="1">
        <f t="shared" si="8"/>
        <v>0</v>
      </c>
      <c r="T39" s="1">
        <f t="shared" si="9"/>
        <v>0</v>
      </c>
      <c r="U39" s="126">
        <f t="shared" si="10"/>
        <v>0</v>
      </c>
    </row>
    <row r="40" spans="2:21" x14ac:dyDescent="0.3">
      <c r="B40" s="125">
        <v>25</v>
      </c>
      <c r="C40" s="34" t="str">
        <f>IF(OR('Data-Qtr1'!C38="",'Data-Qtr1'!R38),"",(COUNTIF('Data-Qtr1'!C38,"Yes")))</f>
        <v/>
      </c>
      <c r="D40" s="267" t="str">
        <f>IF('Data-Qtr1'!D38="","",IF(C40=1,'Data-Qtr1'!D38,""))</f>
        <v/>
      </c>
      <c r="E40" s="53" t="str">
        <f>IF(OR('Data-Qtr1'!E38="",'Data-Qtr1'!R38),"",COUNTIF('Data-Qtr1'!E38,"Yes"))</f>
        <v/>
      </c>
      <c r="F40" s="53" t="str">
        <f>IF(OR('Data-Qtr1'!F38="",'Data-Qtr1'!R38),"",COUNTIF('Data-Qtr1'!F38,"Yes"))</f>
        <v/>
      </c>
      <c r="G40" s="53"/>
      <c r="H40" s="270" t="str">
        <f>IF(OR('Data-Qtr1'!G38="",'Data-Qtr1'!R38),"",COUNTIF('Data-Qtr1'!G38,"Yes"))</f>
        <v/>
      </c>
      <c r="I40" s="55">
        <f>COUNTIF('Data-Qtr1'!C38:G38,"")</f>
        <v>5</v>
      </c>
      <c r="J40" s="125">
        <f>IF('Data-Qtr1'!R38,0,IF((COUNTBLANK(C40)+COUNTBLANK(E40)+COUNTBLANK(F40)+COUNTBLANK(H40))=4,0,1))</f>
        <v>0</v>
      </c>
      <c r="K40" s="125">
        <f t="shared" si="1"/>
        <v>0</v>
      </c>
      <c r="L40" s="125">
        <f t="shared" si="2"/>
        <v>0</v>
      </c>
      <c r="M40" s="126">
        <f t="shared" si="3"/>
        <v>0</v>
      </c>
      <c r="N40" s="125">
        <f t="shared" si="4"/>
        <v>0</v>
      </c>
      <c r="O40" s="126">
        <f t="shared" si="5"/>
        <v>0</v>
      </c>
      <c r="P40" s="125">
        <f t="shared" si="6"/>
        <v>0</v>
      </c>
      <c r="Q40" s="1">
        <f t="shared" si="7"/>
        <v>0</v>
      </c>
      <c r="R40" s="1">
        <f t="shared" si="0"/>
        <v>0</v>
      </c>
      <c r="S40" s="1">
        <f t="shared" si="8"/>
        <v>0</v>
      </c>
      <c r="T40" s="1">
        <f t="shared" si="9"/>
        <v>0</v>
      </c>
      <c r="U40" s="126">
        <f t="shared" si="10"/>
        <v>0</v>
      </c>
    </row>
    <row r="41" spans="2:21" x14ac:dyDescent="0.3">
      <c r="B41" s="125">
        <v>26</v>
      </c>
      <c r="C41" s="34" t="str">
        <f>IF(OR('Data-Qtr1'!C39="",'Data-Qtr1'!R39),"",(COUNTIF('Data-Qtr1'!C39,"Yes")))</f>
        <v/>
      </c>
      <c r="D41" s="267" t="str">
        <f>IF('Data-Qtr1'!D39="","",IF(C41=1,'Data-Qtr1'!D39,""))</f>
        <v/>
      </c>
      <c r="E41" s="53" t="str">
        <f>IF(OR('Data-Qtr1'!E39="",'Data-Qtr1'!R39),"",COUNTIF('Data-Qtr1'!E39,"Yes"))</f>
        <v/>
      </c>
      <c r="F41" s="53" t="str">
        <f>IF(OR('Data-Qtr1'!F39="",'Data-Qtr1'!R39),"",COUNTIF('Data-Qtr1'!F39,"Yes"))</f>
        <v/>
      </c>
      <c r="G41" s="53"/>
      <c r="H41" s="270" t="str">
        <f>IF(OR('Data-Qtr1'!G39="",'Data-Qtr1'!R39),"",COUNTIF('Data-Qtr1'!G39,"Yes"))</f>
        <v/>
      </c>
      <c r="I41" s="55">
        <f>COUNTIF('Data-Qtr1'!C39:G39,"")</f>
        <v>5</v>
      </c>
      <c r="J41" s="125">
        <f>IF('Data-Qtr1'!R39,0,IF((COUNTBLANK(C41)+COUNTBLANK(E41)+COUNTBLANK(F41)+COUNTBLANK(H41))=4,0,1))</f>
        <v>0</v>
      </c>
      <c r="K41" s="125">
        <f t="shared" si="1"/>
        <v>0</v>
      </c>
      <c r="L41" s="125">
        <f t="shared" si="2"/>
        <v>0</v>
      </c>
      <c r="M41" s="126">
        <f t="shared" si="3"/>
        <v>0</v>
      </c>
      <c r="N41" s="125">
        <f t="shared" si="4"/>
        <v>0</v>
      </c>
      <c r="O41" s="126">
        <f t="shared" si="5"/>
        <v>0</v>
      </c>
      <c r="P41" s="125">
        <f t="shared" si="6"/>
        <v>0</v>
      </c>
      <c r="Q41" s="1">
        <f t="shared" si="7"/>
        <v>0</v>
      </c>
      <c r="R41" s="1">
        <f t="shared" si="0"/>
        <v>0</v>
      </c>
      <c r="S41" s="1">
        <f t="shared" si="8"/>
        <v>0</v>
      </c>
      <c r="T41" s="1">
        <f t="shared" si="9"/>
        <v>0</v>
      </c>
      <c r="U41" s="126">
        <f t="shared" si="10"/>
        <v>0</v>
      </c>
    </row>
    <row r="42" spans="2:21" x14ac:dyDescent="0.3">
      <c r="B42" s="125">
        <v>27</v>
      </c>
      <c r="C42" s="34" t="str">
        <f>IF(OR('Data-Qtr1'!C40="",'Data-Qtr1'!R40),"",(COUNTIF('Data-Qtr1'!C40,"Yes")))</f>
        <v/>
      </c>
      <c r="D42" s="267" t="str">
        <f>IF('Data-Qtr1'!D40="","",IF(C42=1,'Data-Qtr1'!D40,""))</f>
        <v/>
      </c>
      <c r="E42" s="53" t="str">
        <f>IF(OR('Data-Qtr1'!E40="",'Data-Qtr1'!R40),"",COUNTIF('Data-Qtr1'!E40,"Yes"))</f>
        <v/>
      </c>
      <c r="F42" s="53" t="str">
        <f>IF(OR('Data-Qtr1'!F40="",'Data-Qtr1'!R40),"",COUNTIF('Data-Qtr1'!F40,"Yes"))</f>
        <v/>
      </c>
      <c r="G42" s="53"/>
      <c r="H42" s="270" t="str">
        <f>IF(OR('Data-Qtr1'!G40="",'Data-Qtr1'!R40),"",COUNTIF('Data-Qtr1'!G40,"Yes"))</f>
        <v/>
      </c>
      <c r="I42" s="55">
        <f>COUNTIF('Data-Qtr1'!C40:G40,"")</f>
        <v>5</v>
      </c>
      <c r="J42" s="125">
        <f>IF('Data-Qtr1'!R40,0,IF((COUNTBLANK(C42)+COUNTBLANK(E42)+COUNTBLANK(F42)+COUNTBLANK(H42))=4,0,1))</f>
        <v>0</v>
      </c>
      <c r="K42" s="125">
        <f t="shared" si="1"/>
        <v>0</v>
      </c>
      <c r="L42" s="125">
        <f t="shared" si="2"/>
        <v>0</v>
      </c>
      <c r="M42" s="126">
        <f t="shared" si="3"/>
        <v>0</v>
      </c>
      <c r="N42" s="125">
        <f t="shared" si="4"/>
        <v>0</v>
      </c>
      <c r="O42" s="126">
        <f t="shared" si="5"/>
        <v>0</v>
      </c>
      <c r="P42" s="125">
        <f t="shared" si="6"/>
        <v>0</v>
      </c>
      <c r="Q42" s="1">
        <f t="shared" si="7"/>
        <v>0</v>
      </c>
      <c r="R42" s="1">
        <f t="shared" si="0"/>
        <v>0</v>
      </c>
      <c r="S42" s="1">
        <f t="shared" si="8"/>
        <v>0</v>
      </c>
      <c r="T42" s="1">
        <f t="shared" si="9"/>
        <v>0</v>
      </c>
      <c r="U42" s="126">
        <f t="shared" si="10"/>
        <v>0</v>
      </c>
    </row>
    <row r="43" spans="2:21" x14ac:dyDescent="0.3">
      <c r="B43" s="125">
        <v>28</v>
      </c>
      <c r="C43" s="34" t="str">
        <f>IF(OR('Data-Qtr1'!C41="",'Data-Qtr1'!R41),"",(COUNTIF('Data-Qtr1'!C41,"Yes")))</f>
        <v/>
      </c>
      <c r="D43" s="267" t="str">
        <f>IF('Data-Qtr1'!D41="","",IF(C43=1,'Data-Qtr1'!D41,""))</f>
        <v/>
      </c>
      <c r="E43" s="53" t="str">
        <f>IF(OR('Data-Qtr1'!E41="",'Data-Qtr1'!R41),"",COUNTIF('Data-Qtr1'!E41,"Yes"))</f>
        <v/>
      </c>
      <c r="F43" s="53" t="str">
        <f>IF(OR('Data-Qtr1'!F41="",'Data-Qtr1'!R41),"",COUNTIF('Data-Qtr1'!F41,"Yes"))</f>
        <v/>
      </c>
      <c r="G43" s="53"/>
      <c r="H43" s="270" t="str">
        <f>IF(OR('Data-Qtr1'!G41="",'Data-Qtr1'!R41),"",COUNTIF('Data-Qtr1'!G41,"Yes"))</f>
        <v/>
      </c>
      <c r="I43" s="55">
        <f>COUNTIF('Data-Qtr1'!C41:G41,"")</f>
        <v>5</v>
      </c>
      <c r="J43" s="125">
        <f>IF('Data-Qtr1'!R41,0,IF((COUNTBLANK(C43)+COUNTBLANK(E43)+COUNTBLANK(F43)+COUNTBLANK(H43))=4,0,1))</f>
        <v>0</v>
      </c>
      <c r="K43" s="125">
        <f t="shared" si="1"/>
        <v>0</v>
      </c>
      <c r="L43" s="125">
        <f t="shared" si="2"/>
        <v>0</v>
      </c>
      <c r="M43" s="126">
        <f t="shared" si="3"/>
        <v>0</v>
      </c>
      <c r="N43" s="125">
        <f t="shared" si="4"/>
        <v>0</v>
      </c>
      <c r="O43" s="126">
        <f t="shared" si="5"/>
        <v>0</v>
      </c>
      <c r="P43" s="125">
        <f t="shared" si="6"/>
        <v>0</v>
      </c>
      <c r="Q43" s="1">
        <f t="shared" si="7"/>
        <v>0</v>
      </c>
      <c r="R43" s="1">
        <f t="shared" si="0"/>
        <v>0</v>
      </c>
      <c r="S43" s="1">
        <f t="shared" si="8"/>
        <v>0</v>
      </c>
      <c r="T43" s="1">
        <f t="shared" si="9"/>
        <v>0</v>
      </c>
      <c r="U43" s="126">
        <f t="shared" si="10"/>
        <v>0</v>
      </c>
    </row>
    <row r="44" spans="2:21" x14ac:dyDescent="0.3">
      <c r="B44" s="125">
        <v>29</v>
      </c>
      <c r="C44" s="34" t="str">
        <f>IF(OR('Data-Qtr1'!C42="",'Data-Qtr1'!R42),"",(COUNTIF('Data-Qtr1'!C42,"Yes")))</f>
        <v/>
      </c>
      <c r="D44" s="267" t="str">
        <f>IF('Data-Qtr1'!D42="","",IF(C44=1,'Data-Qtr1'!D42,""))</f>
        <v/>
      </c>
      <c r="E44" s="53" t="str">
        <f>IF(OR('Data-Qtr1'!E42="",'Data-Qtr1'!R42),"",COUNTIF('Data-Qtr1'!E42,"Yes"))</f>
        <v/>
      </c>
      <c r="F44" s="53" t="str">
        <f>IF(OR('Data-Qtr1'!F42="",'Data-Qtr1'!R42),"",COUNTIF('Data-Qtr1'!F42,"Yes"))</f>
        <v/>
      </c>
      <c r="G44" s="53"/>
      <c r="H44" s="270" t="str">
        <f>IF(OR('Data-Qtr1'!G42="",'Data-Qtr1'!R42),"",COUNTIF('Data-Qtr1'!G42,"Yes"))</f>
        <v/>
      </c>
      <c r="I44" s="55">
        <f>COUNTIF('Data-Qtr1'!C42:G42,"")</f>
        <v>5</v>
      </c>
      <c r="J44" s="125">
        <f>IF('Data-Qtr1'!R42,0,IF((COUNTBLANK(C44)+COUNTBLANK(E44)+COUNTBLANK(F44)+COUNTBLANK(H44))=4,0,1))</f>
        <v>0</v>
      </c>
      <c r="K44" s="125">
        <f t="shared" si="1"/>
        <v>0</v>
      </c>
      <c r="L44" s="125">
        <f t="shared" si="2"/>
        <v>0</v>
      </c>
      <c r="M44" s="126">
        <f t="shared" si="3"/>
        <v>0</v>
      </c>
      <c r="N44" s="125">
        <f t="shared" si="4"/>
        <v>0</v>
      </c>
      <c r="O44" s="126">
        <f t="shared" si="5"/>
        <v>0</v>
      </c>
      <c r="P44" s="125">
        <f t="shared" si="6"/>
        <v>0</v>
      </c>
      <c r="Q44" s="1">
        <f t="shared" si="7"/>
        <v>0</v>
      </c>
      <c r="R44" s="1">
        <f t="shared" si="0"/>
        <v>0</v>
      </c>
      <c r="S44" s="1">
        <f t="shared" si="8"/>
        <v>0</v>
      </c>
      <c r="T44" s="1">
        <f t="shared" si="9"/>
        <v>0</v>
      </c>
      <c r="U44" s="126">
        <f t="shared" si="10"/>
        <v>0</v>
      </c>
    </row>
    <row r="45" spans="2:21" ht="15" thickBot="1" x14ac:dyDescent="0.35">
      <c r="B45" s="125">
        <v>30</v>
      </c>
      <c r="C45" s="35" t="str">
        <f>IF(OR('Data-Qtr1'!C43="",'Data-Qtr1'!R43),"",(COUNTIF('Data-Qtr1'!C43,"Yes")))</f>
        <v/>
      </c>
      <c r="D45" s="271" t="str">
        <f>IF('Data-Qtr1'!D43="","",IF(C45=1,'Data-Qtr1'!D43,""))</f>
        <v/>
      </c>
      <c r="E45" s="36" t="str">
        <f>IF(OR('Data-Qtr1'!E43="",'Data-Qtr1'!R43),"",COUNTIF('Data-Qtr1'!E43,"Yes"))</f>
        <v/>
      </c>
      <c r="F45" s="36" t="str">
        <f>IF(OR('Data-Qtr1'!F43="",'Data-Qtr1'!R43),"",COUNTIF('Data-Qtr1'!F43,"Yes"))</f>
        <v/>
      </c>
      <c r="G45" s="36"/>
      <c r="H45" s="272" t="str">
        <f>IF(OR('Data-Qtr1'!G43="",'Data-Qtr1'!R43),"",COUNTIF('Data-Qtr1'!G43,"Yes"))</f>
        <v/>
      </c>
      <c r="I45" s="55">
        <f>COUNTIF('Data-Qtr1'!C43:G43,"")</f>
        <v>5</v>
      </c>
      <c r="J45" s="125">
        <f>IF('Data-Qtr1'!R43,0,IF((COUNTBLANK(C45)+COUNTBLANK(E45)+COUNTBLANK(F45)+COUNTBLANK(H45))=4,0,1))</f>
        <v>0</v>
      </c>
      <c r="K45" s="125">
        <f t="shared" si="1"/>
        <v>0</v>
      </c>
      <c r="L45" s="125">
        <f t="shared" si="2"/>
        <v>0</v>
      </c>
      <c r="M45" s="126">
        <f t="shared" si="3"/>
        <v>0</v>
      </c>
      <c r="N45" s="125">
        <f t="shared" si="4"/>
        <v>0</v>
      </c>
      <c r="O45" s="126">
        <f t="shared" si="5"/>
        <v>0</v>
      </c>
      <c r="P45" s="125">
        <f t="shared" si="6"/>
        <v>0</v>
      </c>
      <c r="Q45" s="1">
        <f t="shared" si="7"/>
        <v>0</v>
      </c>
      <c r="R45" s="1">
        <f t="shared" si="0"/>
        <v>0</v>
      </c>
      <c r="S45" s="1">
        <f t="shared" si="8"/>
        <v>0</v>
      </c>
      <c r="T45" s="1">
        <f t="shared" si="9"/>
        <v>0</v>
      </c>
      <c r="U45" s="126">
        <f t="shared" si="10"/>
        <v>0</v>
      </c>
    </row>
    <row r="46" spans="2:21" x14ac:dyDescent="0.3">
      <c r="B46" s="124">
        <v>31</v>
      </c>
      <c r="C46" s="32" t="str">
        <f>IF(OR('Data-Qtr1'!C44="",'Data-Qtr1'!R44),"",(COUNTIF('Data-Qtr1'!C44,"Yes")))</f>
        <v/>
      </c>
      <c r="D46" s="268" t="str">
        <f>IF('Data-Qtr1'!D44="","",IF(C46=1,'Data-Qtr1'!D44,""))</f>
        <v/>
      </c>
      <c r="E46" s="33" t="str">
        <f>IF(OR('Data-Qtr1'!E44="",'Data-Qtr1'!R44),"",COUNTIF('Data-Qtr1'!E44,"Yes"))</f>
        <v/>
      </c>
      <c r="F46" s="33" t="str">
        <f>IF(OR('Data-Qtr1'!F44="",'Data-Qtr1'!R44),"",COUNTIF('Data-Qtr1'!F44,"Yes"))</f>
        <v/>
      </c>
      <c r="G46" s="33"/>
      <c r="H46" s="269" t="str">
        <f>IF(OR('Data-Qtr1'!G44="",'Data-Qtr1'!R44),"",COUNTIF('Data-Qtr1'!G44,"Yes"))</f>
        <v/>
      </c>
      <c r="I46" s="54">
        <f>COUNTIF('Data-Qtr1'!C44:G44,"")</f>
        <v>5</v>
      </c>
      <c r="J46" s="125">
        <f>IF('Data-Qtr1'!R44,0,IF((COUNTBLANK(C46)+COUNTBLANK(E46)+COUNTBLANK(F46)+COUNTBLANK(H46))=4,0,1))</f>
        <v>0</v>
      </c>
      <c r="K46" s="125">
        <f t="shared" si="1"/>
        <v>0</v>
      </c>
      <c r="L46" s="125">
        <f t="shared" si="2"/>
        <v>0</v>
      </c>
      <c r="M46" s="126">
        <f t="shared" si="3"/>
        <v>0</v>
      </c>
      <c r="N46" s="125">
        <f t="shared" si="4"/>
        <v>0</v>
      </c>
      <c r="O46" s="126">
        <f t="shared" si="5"/>
        <v>0</v>
      </c>
      <c r="P46" s="125">
        <f t="shared" si="6"/>
        <v>0</v>
      </c>
      <c r="Q46" s="1">
        <f t="shared" si="7"/>
        <v>0</v>
      </c>
      <c r="R46" s="1">
        <f t="shared" si="0"/>
        <v>0</v>
      </c>
      <c r="S46" s="1">
        <f t="shared" si="8"/>
        <v>0</v>
      </c>
      <c r="T46" s="1">
        <f t="shared" si="9"/>
        <v>0</v>
      </c>
      <c r="U46" s="126">
        <f t="shared" si="10"/>
        <v>0</v>
      </c>
    </row>
    <row r="47" spans="2:21" x14ac:dyDescent="0.3">
      <c r="B47" s="125">
        <v>32</v>
      </c>
      <c r="C47" s="34" t="str">
        <f>IF(OR('Data-Qtr1'!C45="",'Data-Qtr1'!R45),"",(COUNTIF('Data-Qtr1'!C45,"Yes")))</f>
        <v/>
      </c>
      <c r="D47" s="267" t="str">
        <f>IF('Data-Qtr1'!D45="","",IF(C47=1,'Data-Qtr1'!D45,""))</f>
        <v/>
      </c>
      <c r="E47" s="53" t="str">
        <f>IF(OR('Data-Qtr1'!E45="",'Data-Qtr1'!R45),"",COUNTIF('Data-Qtr1'!E45,"Yes"))</f>
        <v/>
      </c>
      <c r="F47" s="53" t="str">
        <f>IF(OR('Data-Qtr1'!F45="",'Data-Qtr1'!R45),"",COUNTIF('Data-Qtr1'!F45,"Yes"))</f>
        <v/>
      </c>
      <c r="G47" s="53"/>
      <c r="H47" s="270" t="str">
        <f>IF(OR('Data-Qtr1'!G45="",'Data-Qtr1'!R45),"",COUNTIF('Data-Qtr1'!G45,"Yes"))</f>
        <v/>
      </c>
      <c r="I47" s="55">
        <f>COUNTIF('Data-Qtr1'!C45:G45,"")</f>
        <v>5</v>
      </c>
      <c r="J47" s="125">
        <f>IF('Data-Qtr1'!R45,0,IF((COUNTBLANK(C47)+COUNTBLANK(E47)+COUNTBLANK(F47)+COUNTBLANK(H47))=4,0,1))</f>
        <v>0</v>
      </c>
      <c r="K47" s="125">
        <f t="shared" si="1"/>
        <v>0</v>
      </c>
      <c r="L47" s="125">
        <f t="shared" si="2"/>
        <v>0</v>
      </c>
      <c r="M47" s="126">
        <f t="shared" si="3"/>
        <v>0</v>
      </c>
      <c r="N47" s="125">
        <f t="shared" si="4"/>
        <v>0</v>
      </c>
      <c r="O47" s="126">
        <f t="shared" si="5"/>
        <v>0</v>
      </c>
      <c r="P47" s="125">
        <f t="shared" si="6"/>
        <v>0</v>
      </c>
      <c r="Q47" s="1">
        <f t="shared" si="7"/>
        <v>0</v>
      </c>
      <c r="R47" s="1">
        <f t="shared" si="0"/>
        <v>0</v>
      </c>
      <c r="S47" s="1">
        <f t="shared" si="8"/>
        <v>0</v>
      </c>
      <c r="T47" s="1">
        <f t="shared" si="9"/>
        <v>0</v>
      </c>
      <c r="U47" s="126">
        <f t="shared" si="10"/>
        <v>0</v>
      </c>
    </row>
    <row r="48" spans="2:21" x14ac:dyDescent="0.3">
      <c r="B48" s="125">
        <v>33</v>
      </c>
      <c r="C48" s="34" t="str">
        <f>IF(OR('Data-Qtr1'!C46="",'Data-Qtr1'!R46),"",(COUNTIF('Data-Qtr1'!C46,"Yes")))</f>
        <v/>
      </c>
      <c r="D48" s="267" t="str">
        <f>IF('Data-Qtr1'!D46="","",IF(C48=1,'Data-Qtr1'!D46,""))</f>
        <v/>
      </c>
      <c r="E48" s="53" t="str">
        <f>IF(OR('Data-Qtr1'!E46="",'Data-Qtr1'!R46),"",COUNTIF('Data-Qtr1'!E46,"Yes"))</f>
        <v/>
      </c>
      <c r="F48" s="53" t="str">
        <f>IF(OR('Data-Qtr1'!F46="",'Data-Qtr1'!R46),"",COUNTIF('Data-Qtr1'!F46,"Yes"))</f>
        <v/>
      </c>
      <c r="G48" s="53"/>
      <c r="H48" s="270" t="str">
        <f>IF(OR('Data-Qtr1'!G46="",'Data-Qtr1'!R46),"",COUNTIF('Data-Qtr1'!G46,"Yes"))</f>
        <v/>
      </c>
      <c r="I48" s="55">
        <f>COUNTIF('Data-Qtr1'!C46:G46,"")</f>
        <v>5</v>
      </c>
      <c r="J48" s="125">
        <f>IF('Data-Qtr1'!R46,0,IF((COUNTBLANK(C48)+COUNTBLANK(E48)+COUNTBLANK(F48)+COUNTBLANK(H48))=4,0,1))</f>
        <v>0</v>
      </c>
      <c r="K48" s="125">
        <f t="shared" si="1"/>
        <v>0</v>
      </c>
      <c r="L48" s="125">
        <f t="shared" si="2"/>
        <v>0</v>
      </c>
      <c r="M48" s="126">
        <f t="shared" si="3"/>
        <v>0</v>
      </c>
      <c r="N48" s="125">
        <f t="shared" si="4"/>
        <v>0</v>
      </c>
      <c r="O48" s="126">
        <f t="shared" si="5"/>
        <v>0</v>
      </c>
      <c r="P48" s="125">
        <f t="shared" si="6"/>
        <v>0</v>
      </c>
      <c r="Q48" s="1">
        <f t="shared" si="7"/>
        <v>0</v>
      </c>
      <c r="R48" s="1">
        <f t="shared" si="0"/>
        <v>0</v>
      </c>
      <c r="S48" s="1">
        <f t="shared" si="8"/>
        <v>0</v>
      </c>
      <c r="T48" s="1">
        <f t="shared" si="9"/>
        <v>0</v>
      </c>
      <c r="U48" s="126">
        <f t="shared" si="10"/>
        <v>0</v>
      </c>
    </row>
    <row r="49" spans="2:21" x14ac:dyDescent="0.3">
      <c r="B49" s="125">
        <v>34</v>
      </c>
      <c r="C49" s="34" t="str">
        <f>IF(OR('Data-Qtr1'!C47="",'Data-Qtr1'!R47),"",(COUNTIF('Data-Qtr1'!C47,"Yes")))</f>
        <v/>
      </c>
      <c r="D49" s="267" t="str">
        <f>IF('Data-Qtr1'!D47="","",IF(C49=1,'Data-Qtr1'!D47,""))</f>
        <v/>
      </c>
      <c r="E49" s="53" t="str">
        <f>IF(OR('Data-Qtr1'!E47="",'Data-Qtr1'!R47),"",COUNTIF('Data-Qtr1'!E47,"Yes"))</f>
        <v/>
      </c>
      <c r="F49" s="53" t="str">
        <f>IF(OR('Data-Qtr1'!F47="",'Data-Qtr1'!R47),"",COUNTIF('Data-Qtr1'!F47,"Yes"))</f>
        <v/>
      </c>
      <c r="G49" s="53"/>
      <c r="H49" s="270" t="str">
        <f>IF(OR('Data-Qtr1'!G47="",'Data-Qtr1'!R47),"",COUNTIF('Data-Qtr1'!G47,"Yes"))</f>
        <v/>
      </c>
      <c r="I49" s="55">
        <f>COUNTIF('Data-Qtr1'!C47:G47,"")</f>
        <v>5</v>
      </c>
      <c r="J49" s="125">
        <f>IF('Data-Qtr1'!R47,0,IF((COUNTBLANK(C49)+COUNTBLANK(E49)+COUNTBLANK(F49)+COUNTBLANK(H49))=4,0,1))</f>
        <v>0</v>
      </c>
      <c r="K49" s="125">
        <f t="shared" si="1"/>
        <v>0</v>
      </c>
      <c r="L49" s="125">
        <f t="shared" si="2"/>
        <v>0</v>
      </c>
      <c r="M49" s="126">
        <f t="shared" si="3"/>
        <v>0</v>
      </c>
      <c r="N49" s="125">
        <f t="shared" si="4"/>
        <v>0</v>
      </c>
      <c r="O49" s="126">
        <f t="shared" si="5"/>
        <v>0</v>
      </c>
      <c r="P49" s="125">
        <f t="shared" si="6"/>
        <v>0</v>
      </c>
      <c r="Q49" s="1">
        <f t="shared" si="7"/>
        <v>0</v>
      </c>
      <c r="R49" s="1">
        <f t="shared" si="0"/>
        <v>0</v>
      </c>
      <c r="S49" s="1">
        <f t="shared" si="8"/>
        <v>0</v>
      </c>
      <c r="T49" s="1">
        <f t="shared" si="9"/>
        <v>0</v>
      </c>
      <c r="U49" s="126">
        <f t="shared" si="10"/>
        <v>0</v>
      </c>
    </row>
    <row r="50" spans="2:21" x14ac:dyDescent="0.3">
      <c r="B50" s="125">
        <v>35</v>
      </c>
      <c r="C50" s="34" t="str">
        <f>IF(OR('Data-Qtr1'!C48="",'Data-Qtr1'!R48),"",(COUNTIF('Data-Qtr1'!C48,"Yes")))</f>
        <v/>
      </c>
      <c r="D50" s="267" t="str">
        <f>IF('Data-Qtr1'!D48="","",IF(C50=1,'Data-Qtr1'!D48,""))</f>
        <v/>
      </c>
      <c r="E50" s="53" t="str">
        <f>IF(OR('Data-Qtr1'!E48="",'Data-Qtr1'!R48),"",COUNTIF('Data-Qtr1'!E48,"Yes"))</f>
        <v/>
      </c>
      <c r="F50" s="53" t="str">
        <f>IF(OR('Data-Qtr1'!F48="",'Data-Qtr1'!R48),"",COUNTIF('Data-Qtr1'!F48,"Yes"))</f>
        <v/>
      </c>
      <c r="G50" s="53"/>
      <c r="H50" s="270" t="str">
        <f>IF(OR('Data-Qtr1'!G48="",'Data-Qtr1'!R48),"",COUNTIF('Data-Qtr1'!G48,"Yes"))</f>
        <v/>
      </c>
      <c r="I50" s="55">
        <f>COUNTIF('Data-Qtr1'!C48:G48,"")</f>
        <v>5</v>
      </c>
      <c r="J50" s="125">
        <f>IF('Data-Qtr1'!R48,0,IF((COUNTBLANK(C50)+COUNTBLANK(E50)+COUNTBLANK(F50)+COUNTBLANK(H50))=4,0,1))</f>
        <v>0</v>
      </c>
      <c r="K50" s="125">
        <f t="shared" si="1"/>
        <v>0</v>
      </c>
      <c r="L50" s="125">
        <f t="shared" si="2"/>
        <v>0</v>
      </c>
      <c r="M50" s="126">
        <f t="shared" si="3"/>
        <v>0</v>
      </c>
      <c r="N50" s="125">
        <f t="shared" si="4"/>
        <v>0</v>
      </c>
      <c r="O50" s="126">
        <f t="shared" si="5"/>
        <v>0</v>
      </c>
      <c r="P50" s="125">
        <f t="shared" si="6"/>
        <v>0</v>
      </c>
      <c r="Q50" s="1">
        <f t="shared" si="7"/>
        <v>0</v>
      </c>
      <c r="R50" s="1">
        <f t="shared" si="0"/>
        <v>0</v>
      </c>
      <c r="S50" s="1">
        <f t="shared" si="8"/>
        <v>0</v>
      </c>
      <c r="T50" s="1">
        <f t="shared" si="9"/>
        <v>0</v>
      </c>
      <c r="U50" s="126">
        <f t="shared" si="10"/>
        <v>0</v>
      </c>
    </row>
    <row r="51" spans="2:21" x14ac:dyDescent="0.3">
      <c r="B51" s="125">
        <v>36</v>
      </c>
      <c r="C51" s="34" t="str">
        <f>IF(OR('Data-Qtr1'!C49="",'Data-Qtr1'!R49),"",(COUNTIF('Data-Qtr1'!C49,"Yes")))</f>
        <v/>
      </c>
      <c r="D51" s="267" t="str">
        <f>IF('Data-Qtr1'!D49="","",IF(C51=1,'Data-Qtr1'!D49,""))</f>
        <v/>
      </c>
      <c r="E51" s="53" t="str">
        <f>IF(OR('Data-Qtr1'!E49="",'Data-Qtr1'!R49),"",COUNTIF('Data-Qtr1'!E49,"Yes"))</f>
        <v/>
      </c>
      <c r="F51" s="53" t="str">
        <f>IF(OR('Data-Qtr1'!F49="",'Data-Qtr1'!R49),"",COUNTIF('Data-Qtr1'!F49,"Yes"))</f>
        <v/>
      </c>
      <c r="G51" s="53"/>
      <c r="H51" s="270" t="str">
        <f>IF(OR('Data-Qtr1'!G49="",'Data-Qtr1'!R49),"",COUNTIF('Data-Qtr1'!G49,"Yes"))</f>
        <v/>
      </c>
      <c r="I51" s="55">
        <f>COUNTIF('Data-Qtr1'!C49:G49,"")</f>
        <v>5</v>
      </c>
      <c r="J51" s="125">
        <f>IF('Data-Qtr1'!R49,0,IF((COUNTBLANK(C51)+COUNTBLANK(E51)+COUNTBLANK(F51)+COUNTBLANK(H51))=4,0,1))</f>
        <v>0</v>
      </c>
      <c r="K51" s="125">
        <f t="shared" si="1"/>
        <v>0</v>
      </c>
      <c r="L51" s="125">
        <f t="shared" si="2"/>
        <v>0</v>
      </c>
      <c r="M51" s="126">
        <f t="shared" si="3"/>
        <v>0</v>
      </c>
      <c r="N51" s="125">
        <f t="shared" si="4"/>
        <v>0</v>
      </c>
      <c r="O51" s="126">
        <f t="shared" si="5"/>
        <v>0</v>
      </c>
      <c r="P51" s="125">
        <f t="shared" si="6"/>
        <v>0</v>
      </c>
      <c r="Q51" s="1">
        <f t="shared" si="7"/>
        <v>0</v>
      </c>
      <c r="R51" s="1">
        <f t="shared" si="0"/>
        <v>0</v>
      </c>
      <c r="S51" s="1">
        <f t="shared" si="8"/>
        <v>0</v>
      </c>
      <c r="T51" s="1">
        <f t="shared" si="9"/>
        <v>0</v>
      </c>
      <c r="U51" s="126">
        <f t="shared" si="10"/>
        <v>0</v>
      </c>
    </row>
    <row r="52" spans="2:21" x14ac:dyDescent="0.3">
      <c r="B52" s="125">
        <v>37</v>
      </c>
      <c r="C52" s="34" t="str">
        <f>IF(OR('Data-Qtr1'!C50="",'Data-Qtr1'!R50),"",(COUNTIF('Data-Qtr1'!C50,"Yes")))</f>
        <v/>
      </c>
      <c r="D52" s="267" t="str">
        <f>IF('Data-Qtr1'!D50="","",IF(C52=1,'Data-Qtr1'!D50,""))</f>
        <v/>
      </c>
      <c r="E52" s="53" t="str">
        <f>IF(OR('Data-Qtr1'!E50="",'Data-Qtr1'!R50),"",COUNTIF('Data-Qtr1'!E50,"Yes"))</f>
        <v/>
      </c>
      <c r="F52" s="53" t="str">
        <f>IF(OR('Data-Qtr1'!F50="",'Data-Qtr1'!R50),"",COUNTIF('Data-Qtr1'!F50,"Yes"))</f>
        <v/>
      </c>
      <c r="G52" s="53"/>
      <c r="H52" s="270" t="str">
        <f>IF(OR('Data-Qtr1'!G50="",'Data-Qtr1'!R50),"",COUNTIF('Data-Qtr1'!G50,"Yes"))</f>
        <v/>
      </c>
      <c r="I52" s="55">
        <f>COUNTIF('Data-Qtr1'!C50:G50,"")</f>
        <v>5</v>
      </c>
      <c r="J52" s="125">
        <f>IF('Data-Qtr1'!R50,0,IF((COUNTBLANK(C52)+COUNTBLANK(E52)+COUNTBLANK(F52)+COUNTBLANK(H52))=4,0,1))</f>
        <v>0</v>
      </c>
      <c r="K52" s="125">
        <f t="shared" si="1"/>
        <v>0</v>
      </c>
      <c r="L52" s="125">
        <f t="shared" si="2"/>
        <v>0</v>
      </c>
      <c r="M52" s="126">
        <f t="shared" si="3"/>
        <v>0</v>
      </c>
      <c r="N52" s="125">
        <f t="shared" si="4"/>
        <v>0</v>
      </c>
      <c r="O52" s="126">
        <f t="shared" si="5"/>
        <v>0</v>
      </c>
      <c r="P52" s="125">
        <f t="shared" si="6"/>
        <v>0</v>
      </c>
      <c r="Q52" s="1">
        <f t="shared" si="7"/>
        <v>0</v>
      </c>
      <c r="R52" s="1">
        <f t="shared" si="0"/>
        <v>0</v>
      </c>
      <c r="S52" s="1">
        <f t="shared" si="8"/>
        <v>0</v>
      </c>
      <c r="T52" s="1">
        <f t="shared" si="9"/>
        <v>0</v>
      </c>
      <c r="U52" s="126">
        <f t="shared" si="10"/>
        <v>0</v>
      </c>
    </row>
    <row r="53" spans="2:21" x14ac:dyDescent="0.3">
      <c r="B53" s="125">
        <v>38</v>
      </c>
      <c r="C53" s="34" t="str">
        <f>IF(OR('Data-Qtr1'!C51="",'Data-Qtr1'!R51),"",(COUNTIF('Data-Qtr1'!C51,"Yes")))</f>
        <v/>
      </c>
      <c r="D53" s="267" t="str">
        <f>IF('Data-Qtr1'!D51="","",IF(C53=1,'Data-Qtr1'!D51,""))</f>
        <v/>
      </c>
      <c r="E53" s="53" t="str">
        <f>IF(OR('Data-Qtr1'!E51="",'Data-Qtr1'!R51),"",COUNTIF('Data-Qtr1'!E51,"Yes"))</f>
        <v/>
      </c>
      <c r="F53" s="53" t="str">
        <f>IF(OR('Data-Qtr1'!F51="",'Data-Qtr1'!R51),"",COUNTIF('Data-Qtr1'!F51,"Yes"))</f>
        <v/>
      </c>
      <c r="G53" s="53"/>
      <c r="H53" s="270" t="str">
        <f>IF(OR('Data-Qtr1'!G51="",'Data-Qtr1'!R51),"",COUNTIF('Data-Qtr1'!G51,"Yes"))</f>
        <v/>
      </c>
      <c r="I53" s="55">
        <f>COUNTIF('Data-Qtr1'!C51:G51,"")</f>
        <v>5</v>
      </c>
      <c r="J53" s="125">
        <f>IF('Data-Qtr1'!R51,0,IF((COUNTBLANK(C53)+COUNTBLANK(E53)+COUNTBLANK(F53)+COUNTBLANK(H53))=4,0,1))</f>
        <v>0</v>
      </c>
      <c r="K53" s="125">
        <f t="shared" si="1"/>
        <v>0</v>
      </c>
      <c r="L53" s="125">
        <f t="shared" si="2"/>
        <v>0</v>
      </c>
      <c r="M53" s="126">
        <f t="shared" si="3"/>
        <v>0</v>
      </c>
      <c r="N53" s="125">
        <f t="shared" si="4"/>
        <v>0</v>
      </c>
      <c r="O53" s="126">
        <f t="shared" si="5"/>
        <v>0</v>
      </c>
      <c r="P53" s="125">
        <f t="shared" si="6"/>
        <v>0</v>
      </c>
      <c r="Q53" s="1">
        <f t="shared" si="7"/>
        <v>0</v>
      </c>
      <c r="R53" s="1">
        <f t="shared" si="0"/>
        <v>0</v>
      </c>
      <c r="S53" s="1">
        <f t="shared" si="8"/>
        <v>0</v>
      </c>
      <c r="T53" s="1">
        <f t="shared" si="9"/>
        <v>0</v>
      </c>
      <c r="U53" s="126">
        <f t="shared" si="10"/>
        <v>0</v>
      </c>
    </row>
    <row r="54" spans="2:21" x14ac:dyDescent="0.3">
      <c r="B54" s="125">
        <v>39</v>
      </c>
      <c r="C54" s="34" t="str">
        <f>IF(OR('Data-Qtr1'!C52="",'Data-Qtr1'!R52),"",(COUNTIF('Data-Qtr1'!C52,"Yes")))</f>
        <v/>
      </c>
      <c r="D54" s="267" t="str">
        <f>IF('Data-Qtr1'!D52="","",IF(C54=1,'Data-Qtr1'!D52,""))</f>
        <v/>
      </c>
      <c r="E54" s="53" t="str">
        <f>IF(OR('Data-Qtr1'!E52="",'Data-Qtr1'!R52),"",COUNTIF('Data-Qtr1'!E52,"Yes"))</f>
        <v/>
      </c>
      <c r="F54" s="53" t="str">
        <f>IF(OR('Data-Qtr1'!F52="",'Data-Qtr1'!R52),"",COUNTIF('Data-Qtr1'!F52,"Yes"))</f>
        <v/>
      </c>
      <c r="G54" s="53"/>
      <c r="H54" s="270" t="str">
        <f>IF(OR('Data-Qtr1'!G52="",'Data-Qtr1'!R52),"",COUNTIF('Data-Qtr1'!G52,"Yes"))</f>
        <v/>
      </c>
      <c r="I54" s="55">
        <f>COUNTIF('Data-Qtr1'!C52:G52,"")</f>
        <v>5</v>
      </c>
      <c r="J54" s="125">
        <f>IF('Data-Qtr1'!R52,0,IF((COUNTBLANK(C54)+COUNTBLANK(E54)+COUNTBLANK(F54)+COUNTBLANK(H54))=4,0,1))</f>
        <v>0</v>
      </c>
      <c r="K54" s="125">
        <f t="shared" si="1"/>
        <v>0</v>
      </c>
      <c r="L54" s="125">
        <f t="shared" si="2"/>
        <v>0</v>
      </c>
      <c r="M54" s="126">
        <f t="shared" si="3"/>
        <v>0</v>
      </c>
      <c r="N54" s="125">
        <f t="shared" si="4"/>
        <v>0</v>
      </c>
      <c r="O54" s="126">
        <f t="shared" si="5"/>
        <v>0</v>
      </c>
      <c r="P54" s="125">
        <f t="shared" si="6"/>
        <v>0</v>
      </c>
      <c r="Q54" s="1">
        <f t="shared" si="7"/>
        <v>0</v>
      </c>
      <c r="R54" s="1">
        <f t="shared" si="0"/>
        <v>0</v>
      </c>
      <c r="S54" s="1">
        <f t="shared" si="8"/>
        <v>0</v>
      </c>
      <c r="T54" s="1">
        <f t="shared" si="9"/>
        <v>0</v>
      </c>
      <c r="U54" s="126">
        <f t="shared" si="10"/>
        <v>0</v>
      </c>
    </row>
    <row r="55" spans="2:21" ht="15" thickBot="1" x14ac:dyDescent="0.35">
      <c r="B55" s="125">
        <v>40</v>
      </c>
      <c r="C55" s="35" t="str">
        <f>IF(OR('Data-Qtr1'!C53="",'Data-Qtr1'!R53),"",(COUNTIF('Data-Qtr1'!C53,"Yes")))</f>
        <v/>
      </c>
      <c r="D55" s="271" t="str">
        <f>IF('Data-Qtr1'!D53="","",IF(C55=1,'Data-Qtr1'!D53,""))</f>
        <v/>
      </c>
      <c r="E55" s="36" t="str">
        <f>IF(OR('Data-Qtr1'!E53="",'Data-Qtr1'!R53),"",COUNTIF('Data-Qtr1'!E53,"Yes"))</f>
        <v/>
      </c>
      <c r="F55" s="36" t="str">
        <f>IF(OR('Data-Qtr1'!F53="",'Data-Qtr1'!R53),"",COUNTIF('Data-Qtr1'!F53,"Yes"))</f>
        <v/>
      </c>
      <c r="G55" s="36"/>
      <c r="H55" s="272" t="str">
        <f>IF(OR('Data-Qtr1'!G53="",'Data-Qtr1'!R53),"",COUNTIF('Data-Qtr1'!G53,"Yes"))</f>
        <v/>
      </c>
      <c r="I55" s="55">
        <f>COUNTIF('Data-Qtr1'!C53:G53,"")</f>
        <v>5</v>
      </c>
      <c r="J55" s="125">
        <f>IF('Data-Qtr1'!R53,0,IF((COUNTBLANK(C55)+COUNTBLANK(E55)+COUNTBLANK(F55)+COUNTBLANK(H55))=4,0,1))</f>
        <v>0</v>
      </c>
      <c r="K55" s="125">
        <f t="shared" si="1"/>
        <v>0</v>
      </c>
      <c r="L55" s="125">
        <f t="shared" si="2"/>
        <v>0</v>
      </c>
      <c r="M55" s="126">
        <f t="shared" si="3"/>
        <v>0</v>
      </c>
      <c r="N55" s="125">
        <f t="shared" si="4"/>
        <v>0</v>
      </c>
      <c r="O55" s="126">
        <f t="shared" si="5"/>
        <v>0</v>
      </c>
      <c r="P55" s="125">
        <f t="shared" si="6"/>
        <v>0</v>
      </c>
      <c r="Q55" s="1">
        <f t="shared" si="7"/>
        <v>0</v>
      </c>
      <c r="R55" s="1">
        <f t="shared" si="0"/>
        <v>0</v>
      </c>
      <c r="S55" s="1">
        <f t="shared" si="8"/>
        <v>0</v>
      </c>
      <c r="T55" s="1">
        <f t="shared" si="9"/>
        <v>0</v>
      </c>
      <c r="U55" s="126">
        <f t="shared" si="10"/>
        <v>0</v>
      </c>
    </row>
    <row r="56" spans="2:21" x14ac:dyDescent="0.3">
      <c r="B56" s="124">
        <v>41</v>
      </c>
      <c r="C56" s="32" t="str">
        <f>IF(OR('Data-Qtr1'!C54="",'Data-Qtr1'!R54),"",(COUNTIF('Data-Qtr1'!C54,"Yes")))</f>
        <v/>
      </c>
      <c r="D56" s="268" t="str">
        <f>IF('Data-Qtr1'!D54="","",IF(C56=1,'Data-Qtr1'!D54,""))</f>
        <v/>
      </c>
      <c r="E56" s="33" t="str">
        <f>IF(OR('Data-Qtr1'!E54="",'Data-Qtr1'!R54),"",COUNTIF('Data-Qtr1'!E54,"Yes"))</f>
        <v/>
      </c>
      <c r="F56" s="33" t="str">
        <f>IF(OR('Data-Qtr1'!F54="",'Data-Qtr1'!R54),"",COUNTIF('Data-Qtr1'!F54,"Yes"))</f>
        <v/>
      </c>
      <c r="G56" s="33"/>
      <c r="H56" s="269" t="str">
        <f>IF(OR('Data-Qtr1'!G54="",'Data-Qtr1'!R54),"",COUNTIF('Data-Qtr1'!G54,"Yes"))</f>
        <v/>
      </c>
      <c r="I56" s="54">
        <f>COUNTIF('Data-Qtr1'!C54:G54,"")</f>
        <v>5</v>
      </c>
      <c r="J56" s="125">
        <f>IF('Data-Qtr1'!R54,0,IF((COUNTBLANK(C56)+COUNTBLANK(E56)+COUNTBLANK(F56)+COUNTBLANK(H56))=4,0,1))</f>
        <v>0</v>
      </c>
      <c r="K56" s="125">
        <f t="shared" si="1"/>
        <v>0</v>
      </c>
      <c r="L56" s="125">
        <f t="shared" si="2"/>
        <v>0</v>
      </c>
      <c r="M56" s="126">
        <f t="shared" si="3"/>
        <v>0</v>
      </c>
      <c r="N56" s="125">
        <f t="shared" si="4"/>
        <v>0</v>
      </c>
      <c r="O56" s="126">
        <f t="shared" si="5"/>
        <v>0</v>
      </c>
      <c r="P56" s="125">
        <f t="shared" si="6"/>
        <v>0</v>
      </c>
      <c r="Q56" s="1">
        <f t="shared" si="7"/>
        <v>0</v>
      </c>
      <c r="R56" s="1">
        <f t="shared" si="0"/>
        <v>0</v>
      </c>
      <c r="S56" s="1">
        <f t="shared" si="8"/>
        <v>0</v>
      </c>
      <c r="T56" s="1">
        <f t="shared" si="9"/>
        <v>0</v>
      </c>
      <c r="U56" s="126">
        <f t="shared" si="10"/>
        <v>0</v>
      </c>
    </row>
    <row r="57" spans="2:21" x14ac:dyDescent="0.3">
      <c r="B57" s="125">
        <v>42</v>
      </c>
      <c r="C57" s="34" t="str">
        <f>IF(OR('Data-Qtr1'!C55="",'Data-Qtr1'!R55),"",(COUNTIF('Data-Qtr1'!C55,"Yes")))</f>
        <v/>
      </c>
      <c r="D57" s="267" t="str">
        <f>IF('Data-Qtr1'!D55="","",IF(C57=1,'Data-Qtr1'!D55,""))</f>
        <v/>
      </c>
      <c r="E57" s="53" t="str">
        <f>IF(OR('Data-Qtr1'!E55="",'Data-Qtr1'!R55),"",COUNTIF('Data-Qtr1'!E55,"Yes"))</f>
        <v/>
      </c>
      <c r="F57" s="53" t="str">
        <f>IF(OR('Data-Qtr1'!F55="",'Data-Qtr1'!R55),"",COUNTIF('Data-Qtr1'!F55,"Yes"))</f>
        <v/>
      </c>
      <c r="G57" s="53"/>
      <c r="H57" s="270" t="str">
        <f>IF(OR('Data-Qtr1'!G55="",'Data-Qtr1'!R55),"",COUNTIF('Data-Qtr1'!G55,"Yes"))</f>
        <v/>
      </c>
      <c r="I57" s="55">
        <f>COUNTIF('Data-Qtr1'!C55:G55,"")</f>
        <v>5</v>
      </c>
      <c r="J57" s="125">
        <f>IF('Data-Qtr1'!R55,0,IF((COUNTBLANK(C57)+COUNTBLANK(E57)+COUNTBLANK(F57)+COUNTBLANK(H57))=4,0,1))</f>
        <v>0</v>
      </c>
      <c r="K57" s="125">
        <f t="shared" si="1"/>
        <v>0</v>
      </c>
      <c r="L57" s="125">
        <f t="shared" si="2"/>
        <v>0</v>
      </c>
      <c r="M57" s="126">
        <f t="shared" si="3"/>
        <v>0</v>
      </c>
      <c r="N57" s="125">
        <f t="shared" si="4"/>
        <v>0</v>
      </c>
      <c r="O57" s="126">
        <f t="shared" si="5"/>
        <v>0</v>
      </c>
      <c r="P57" s="125">
        <f t="shared" si="6"/>
        <v>0</v>
      </c>
      <c r="Q57" s="1">
        <f t="shared" si="7"/>
        <v>0</v>
      </c>
      <c r="R57" s="1">
        <f t="shared" si="0"/>
        <v>0</v>
      </c>
      <c r="S57" s="1">
        <f t="shared" si="8"/>
        <v>0</v>
      </c>
      <c r="T57" s="1">
        <f t="shared" si="9"/>
        <v>0</v>
      </c>
      <c r="U57" s="126">
        <f t="shared" si="10"/>
        <v>0</v>
      </c>
    </row>
    <row r="58" spans="2:21" x14ac:dyDescent="0.3">
      <c r="B58" s="125">
        <v>43</v>
      </c>
      <c r="C58" s="34" t="str">
        <f>IF(OR('Data-Qtr1'!C56="",'Data-Qtr1'!R56),"",(COUNTIF('Data-Qtr1'!C56,"Yes")))</f>
        <v/>
      </c>
      <c r="D58" s="267" t="str">
        <f>IF('Data-Qtr1'!D56="","",IF(C58=1,'Data-Qtr1'!D56,""))</f>
        <v/>
      </c>
      <c r="E58" s="53" t="str">
        <f>IF(OR('Data-Qtr1'!E56="",'Data-Qtr1'!R56),"",COUNTIF('Data-Qtr1'!E56,"Yes"))</f>
        <v/>
      </c>
      <c r="F58" s="53" t="str">
        <f>IF(OR('Data-Qtr1'!F56="",'Data-Qtr1'!R56),"",COUNTIF('Data-Qtr1'!F56,"Yes"))</f>
        <v/>
      </c>
      <c r="G58" s="53"/>
      <c r="H58" s="270" t="str">
        <f>IF(OR('Data-Qtr1'!G56="",'Data-Qtr1'!R56),"",COUNTIF('Data-Qtr1'!G56,"Yes"))</f>
        <v/>
      </c>
      <c r="I58" s="55">
        <f>COUNTIF('Data-Qtr1'!C56:G56,"")</f>
        <v>5</v>
      </c>
      <c r="J58" s="125">
        <f>IF('Data-Qtr1'!R56,0,IF((COUNTBLANK(C58)+COUNTBLANK(E58)+COUNTBLANK(F58)+COUNTBLANK(H58))=4,0,1))</f>
        <v>0</v>
      </c>
      <c r="K58" s="125">
        <f t="shared" si="1"/>
        <v>0</v>
      </c>
      <c r="L58" s="125">
        <f t="shared" si="2"/>
        <v>0</v>
      </c>
      <c r="M58" s="126">
        <f t="shared" si="3"/>
        <v>0</v>
      </c>
      <c r="N58" s="125">
        <f t="shared" si="4"/>
        <v>0</v>
      </c>
      <c r="O58" s="126">
        <f t="shared" si="5"/>
        <v>0</v>
      </c>
      <c r="P58" s="125">
        <f t="shared" si="6"/>
        <v>0</v>
      </c>
      <c r="Q58" s="1">
        <f t="shared" si="7"/>
        <v>0</v>
      </c>
      <c r="R58" s="1">
        <f t="shared" si="0"/>
        <v>0</v>
      </c>
      <c r="S58" s="1">
        <f t="shared" si="8"/>
        <v>0</v>
      </c>
      <c r="T58" s="1">
        <f t="shared" si="9"/>
        <v>0</v>
      </c>
      <c r="U58" s="126">
        <f t="shared" si="10"/>
        <v>0</v>
      </c>
    </row>
    <row r="59" spans="2:21" x14ac:dyDescent="0.3">
      <c r="B59" s="125">
        <v>44</v>
      </c>
      <c r="C59" s="34" t="str">
        <f>IF(OR('Data-Qtr1'!C57="",'Data-Qtr1'!R57),"",(COUNTIF('Data-Qtr1'!C57,"Yes")))</f>
        <v/>
      </c>
      <c r="D59" s="267" t="str">
        <f>IF('Data-Qtr1'!D57="","",IF(C59=1,'Data-Qtr1'!D57,""))</f>
        <v/>
      </c>
      <c r="E59" s="53" t="str">
        <f>IF(OR('Data-Qtr1'!E57="",'Data-Qtr1'!R57),"",COUNTIF('Data-Qtr1'!E57,"Yes"))</f>
        <v/>
      </c>
      <c r="F59" s="53" t="str">
        <f>IF(OR('Data-Qtr1'!F57="",'Data-Qtr1'!R57),"",COUNTIF('Data-Qtr1'!F57,"Yes"))</f>
        <v/>
      </c>
      <c r="G59" s="53"/>
      <c r="H59" s="270" t="str">
        <f>IF(OR('Data-Qtr1'!G57="",'Data-Qtr1'!R57),"",COUNTIF('Data-Qtr1'!G57,"Yes"))</f>
        <v/>
      </c>
      <c r="I59" s="55">
        <f>COUNTIF('Data-Qtr1'!C57:G57,"")</f>
        <v>5</v>
      </c>
      <c r="J59" s="125">
        <f>IF('Data-Qtr1'!R57,0,IF((COUNTBLANK(C59)+COUNTBLANK(E59)+COUNTBLANK(F59)+COUNTBLANK(H59))=4,0,1))</f>
        <v>0</v>
      </c>
      <c r="K59" s="125">
        <f t="shared" si="1"/>
        <v>0</v>
      </c>
      <c r="L59" s="125">
        <f t="shared" si="2"/>
        <v>0</v>
      </c>
      <c r="M59" s="126">
        <f t="shared" si="3"/>
        <v>0</v>
      </c>
      <c r="N59" s="125">
        <f t="shared" si="4"/>
        <v>0</v>
      </c>
      <c r="O59" s="126">
        <f t="shared" si="5"/>
        <v>0</v>
      </c>
      <c r="P59" s="125">
        <f t="shared" si="6"/>
        <v>0</v>
      </c>
      <c r="Q59" s="1">
        <f t="shared" si="7"/>
        <v>0</v>
      </c>
      <c r="R59" s="1">
        <f t="shared" si="0"/>
        <v>0</v>
      </c>
      <c r="S59" s="1">
        <f t="shared" si="8"/>
        <v>0</v>
      </c>
      <c r="T59" s="1">
        <f t="shared" si="9"/>
        <v>0</v>
      </c>
      <c r="U59" s="126">
        <f t="shared" si="10"/>
        <v>0</v>
      </c>
    </row>
    <row r="60" spans="2:21" x14ac:dyDescent="0.3">
      <c r="B60" s="125">
        <v>45</v>
      </c>
      <c r="C60" s="34" t="str">
        <f>IF(OR('Data-Qtr1'!C58="",'Data-Qtr1'!R58),"",(COUNTIF('Data-Qtr1'!C58,"Yes")))</f>
        <v/>
      </c>
      <c r="D60" s="267" t="str">
        <f>IF('Data-Qtr1'!D58="","",IF(C60=1,'Data-Qtr1'!D58,""))</f>
        <v/>
      </c>
      <c r="E60" s="53" t="str">
        <f>IF(OR('Data-Qtr1'!E58="",'Data-Qtr1'!R58),"",COUNTIF('Data-Qtr1'!E58,"Yes"))</f>
        <v/>
      </c>
      <c r="F60" s="53" t="str">
        <f>IF(OR('Data-Qtr1'!F58="",'Data-Qtr1'!R58),"",COUNTIF('Data-Qtr1'!F58,"Yes"))</f>
        <v/>
      </c>
      <c r="G60" s="53"/>
      <c r="H60" s="270" t="str">
        <f>IF(OR('Data-Qtr1'!G58="",'Data-Qtr1'!R58),"",COUNTIF('Data-Qtr1'!G58,"Yes"))</f>
        <v/>
      </c>
      <c r="I60" s="55">
        <f>COUNTIF('Data-Qtr1'!C58:G58,"")</f>
        <v>5</v>
      </c>
      <c r="J60" s="125">
        <f>IF('Data-Qtr1'!R58,0,IF((COUNTBLANK(C60)+COUNTBLANK(E60)+COUNTBLANK(F60)+COUNTBLANK(H60))=4,0,1))</f>
        <v>0</v>
      </c>
      <c r="K60" s="125">
        <f t="shared" si="1"/>
        <v>0</v>
      </c>
      <c r="L60" s="125">
        <f t="shared" si="2"/>
        <v>0</v>
      </c>
      <c r="M60" s="126">
        <f t="shared" si="3"/>
        <v>0</v>
      </c>
      <c r="N60" s="125">
        <f t="shared" si="4"/>
        <v>0</v>
      </c>
      <c r="O60" s="126">
        <f t="shared" si="5"/>
        <v>0</v>
      </c>
      <c r="P60" s="125">
        <f t="shared" si="6"/>
        <v>0</v>
      </c>
      <c r="Q60" s="1">
        <f t="shared" si="7"/>
        <v>0</v>
      </c>
      <c r="R60" s="1">
        <f t="shared" si="0"/>
        <v>0</v>
      </c>
      <c r="S60" s="1">
        <f t="shared" si="8"/>
        <v>0</v>
      </c>
      <c r="T60" s="1">
        <f t="shared" si="9"/>
        <v>0</v>
      </c>
      <c r="U60" s="126">
        <f t="shared" si="10"/>
        <v>0</v>
      </c>
    </row>
    <row r="61" spans="2:21" x14ac:dyDescent="0.3">
      <c r="B61" s="125">
        <v>46</v>
      </c>
      <c r="C61" s="34" t="str">
        <f>IF(OR('Data-Qtr1'!C59="",'Data-Qtr1'!R59),"",(COUNTIF('Data-Qtr1'!C59,"Yes")))</f>
        <v/>
      </c>
      <c r="D61" s="267" t="str">
        <f>IF('Data-Qtr1'!D59="","",IF(C61=1,'Data-Qtr1'!D59,""))</f>
        <v/>
      </c>
      <c r="E61" s="53" t="str">
        <f>IF(OR('Data-Qtr1'!E59="",'Data-Qtr1'!R59),"",COUNTIF('Data-Qtr1'!E59,"Yes"))</f>
        <v/>
      </c>
      <c r="F61" s="53" t="str">
        <f>IF(OR('Data-Qtr1'!F59="",'Data-Qtr1'!R59),"",COUNTIF('Data-Qtr1'!F59,"Yes"))</f>
        <v/>
      </c>
      <c r="G61" s="53"/>
      <c r="H61" s="270" t="str">
        <f>IF(OR('Data-Qtr1'!G59="",'Data-Qtr1'!R59),"",COUNTIF('Data-Qtr1'!G59,"Yes"))</f>
        <v/>
      </c>
      <c r="I61" s="55">
        <f>COUNTIF('Data-Qtr1'!C59:G59,"")</f>
        <v>5</v>
      </c>
      <c r="J61" s="125">
        <f>IF('Data-Qtr1'!R59,0,IF((COUNTBLANK(C61)+COUNTBLANK(E61)+COUNTBLANK(F61)+COUNTBLANK(H61))=4,0,1))</f>
        <v>0</v>
      </c>
      <c r="K61" s="125">
        <f t="shared" si="1"/>
        <v>0</v>
      </c>
      <c r="L61" s="125">
        <f t="shared" si="2"/>
        <v>0</v>
      </c>
      <c r="M61" s="126">
        <f t="shared" si="3"/>
        <v>0</v>
      </c>
      <c r="N61" s="125">
        <f t="shared" si="4"/>
        <v>0</v>
      </c>
      <c r="O61" s="126">
        <f t="shared" si="5"/>
        <v>0</v>
      </c>
      <c r="P61" s="125">
        <f t="shared" si="6"/>
        <v>0</v>
      </c>
      <c r="Q61" s="1">
        <f t="shared" si="7"/>
        <v>0</v>
      </c>
      <c r="R61" s="1">
        <f t="shared" si="0"/>
        <v>0</v>
      </c>
      <c r="S61" s="1">
        <f t="shared" si="8"/>
        <v>0</v>
      </c>
      <c r="T61" s="1">
        <f t="shared" si="9"/>
        <v>0</v>
      </c>
      <c r="U61" s="126">
        <f t="shared" si="10"/>
        <v>0</v>
      </c>
    </row>
    <row r="62" spans="2:21" x14ac:dyDescent="0.3">
      <c r="B62" s="125">
        <v>47</v>
      </c>
      <c r="C62" s="34" t="str">
        <f>IF(OR('Data-Qtr1'!C60="",'Data-Qtr1'!R60),"",(COUNTIF('Data-Qtr1'!C60,"Yes")))</f>
        <v/>
      </c>
      <c r="D62" s="267" t="str">
        <f>IF('Data-Qtr1'!D60="","",IF(C62=1,'Data-Qtr1'!D60,""))</f>
        <v/>
      </c>
      <c r="E62" s="53" t="str">
        <f>IF(OR('Data-Qtr1'!E60="",'Data-Qtr1'!R60),"",COUNTIF('Data-Qtr1'!E60,"Yes"))</f>
        <v/>
      </c>
      <c r="F62" s="53" t="str">
        <f>IF(OR('Data-Qtr1'!F60="",'Data-Qtr1'!R60),"",COUNTIF('Data-Qtr1'!F60,"Yes"))</f>
        <v/>
      </c>
      <c r="G62" s="53"/>
      <c r="H62" s="270" t="str">
        <f>IF(OR('Data-Qtr1'!G60="",'Data-Qtr1'!R60),"",COUNTIF('Data-Qtr1'!G60,"Yes"))</f>
        <v/>
      </c>
      <c r="I62" s="55">
        <f>COUNTIF('Data-Qtr1'!C60:G60,"")</f>
        <v>5</v>
      </c>
      <c r="J62" s="125">
        <f>IF('Data-Qtr1'!R60,0,IF((COUNTBLANK(C62)+COUNTBLANK(E62)+COUNTBLANK(F62)+COUNTBLANK(H62))=4,0,1))</f>
        <v>0</v>
      </c>
      <c r="K62" s="125">
        <f t="shared" si="1"/>
        <v>0</v>
      </c>
      <c r="L62" s="125">
        <f t="shared" si="2"/>
        <v>0</v>
      </c>
      <c r="M62" s="126">
        <f t="shared" si="3"/>
        <v>0</v>
      </c>
      <c r="N62" s="125">
        <f t="shared" si="4"/>
        <v>0</v>
      </c>
      <c r="O62" s="126">
        <f t="shared" si="5"/>
        <v>0</v>
      </c>
      <c r="P62" s="125">
        <f t="shared" si="6"/>
        <v>0</v>
      </c>
      <c r="Q62" s="1">
        <f t="shared" si="7"/>
        <v>0</v>
      </c>
      <c r="R62" s="1">
        <f t="shared" si="0"/>
        <v>0</v>
      </c>
      <c r="S62" s="1">
        <f t="shared" si="8"/>
        <v>0</v>
      </c>
      <c r="T62" s="1">
        <f t="shared" si="9"/>
        <v>0</v>
      </c>
      <c r="U62" s="126">
        <f t="shared" si="10"/>
        <v>0</v>
      </c>
    </row>
    <row r="63" spans="2:21" x14ac:dyDescent="0.3">
      <c r="B63" s="125">
        <v>48</v>
      </c>
      <c r="C63" s="34" t="str">
        <f>IF(OR('Data-Qtr1'!C61="",'Data-Qtr1'!R61),"",(COUNTIF('Data-Qtr1'!C61,"Yes")))</f>
        <v/>
      </c>
      <c r="D63" s="267" t="str">
        <f>IF('Data-Qtr1'!D61="","",IF(C63=1,'Data-Qtr1'!D61,""))</f>
        <v/>
      </c>
      <c r="E63" s="53" t="str">
        <f>IF(OR('Data-Qtr1'!E61="",'Data-Qtr1'!R61),"",COUNTIF('Data-Qtr1'!E61,"Yes"))</f>
        <v/>
      </c>
      <c r="F63" s="53" t="str">
        <f>IF(OR('Data-Qtr1'!F61="",'Data-Qtr1'!R61),"",COUNTIF('Data-Qtr1'!F61,"Yes"))</f>
        <v/>
      </c>
      <c r="G63" s="53"/>
      <c r="H63" s="270" t="str">
        <f>IF(OR('Data-Qtr1'!G61="",'Data-Qtr1'!R61),"",COUNTIF('Data-Qtr1'!G61,"Yes"))</f>
        <v/>
      </c>
      <c r="I63" s="55">
        <f>COUNTIF('Data-Qtr1'!C61:G61,"")</f>
        <v>5</v>
      </c>
      <c r="J63" s="125">
        <f>IF('Data-Qtr1'!R61,0,IF((COUNTBLANK(C63)+COUNTBLANK(E63)+COUNTBLANK(F63)+COUNTBLANK(H63))=4,0,1))</f>
        <v>0</v>
      </c>
      <c r="K63" s="125">
        <f t="shared" si="1"/>
        <v>0</v>
      </c>
      <c r="L63" s="125">
        <f t="shared" si="2"/>
        <v>0</v>
      </c>
      <c r="M63" s="126">
        <f t="shared" si="3"/>
        <v>0</v>
      </c>
      <c r="N63" s="125">
        <f t="shared" si="4"/>
        <v>0</v>
      </c>
      <c r="O63" s="126">
        <f t="shared" si="5"/>
        <v>0</v>
      </c>
      <c r="P63" s="125">
        <f t="shared" si="6"/>
        <v>0</v>
      </c>
      <c r="Q63" s="1">
        <f t="shared" si="7"/>
        <v>0</v>
      </c>
      <c r="R63" s="1">
        <f t="shared" si="0"/>
        <v>0</v>
      </c>
      <c r="S63" s="1">
        <f t="shared" si="8"/>
        <v>0</v>
      </c>
      <c r="T63" s="1">
        <f t="shared" si="9"/>
        <v>0</v>
      </c>
      <c r="U63" s="126">
        <f t="shared" si="10"/>
        <v>0</v>
      </c>
    </row>
    <row r="64" spans="2:21" x14ac:dyDescent="0.3">
      <c r="B64" s="125">
        <v>49</v>
      </c>
      <c r="C64" s="34" t="str">
        <f>IF(OR('Data-Qtr1'!C62="",'Data-Qtr1'!R62),"",(COUNTIF('Data-Qtr1'!C62,"Yes")))</f>
        <v/>
      </c>
      <c r="D64" s="267" t="str">
        <f>IF('Data-Qtr1'!D62="","",IF(C64=1,'Data-Qtr1'!D62,""))</f>
        <v/>
      </c>
      <c r="E64" s="53" t="str">
        <f>IF(OR('Data-Qtr1'!E62="",'Data-Qtr1'!R62),"",COUNTIF('Data-Qtr1'!E62,"Yes"))</f>
        <v/>
      </c>
      <c r="F64" s="53" t="str">
        <f>IF(OR('Data-Qtr1'!F62="",'Data-Qtr1'!R62),"",COUNTIF('Data-Qtr1'!F62,"Yes"))</f>
        <v/>
      </c>
      <c r="G64" s="53"/>
      <c r="H64" s="270" t="str">
        <f>IF(OR('Data-Qtr1'!G62="",'Data-Qtr1'!R62),"",COUNTIF('Data-Qtr1'!G62,"Yes"))</f>
        <v/>
      </c>
      <c r="I64" s="55">
        <f>COUNTIF('Data-Qtr1'!C62:G62,"")</f>
        <v>5</v>
      </c>
      <c r="J64" s="125">
        <f>IF('Data-Qtr1'!R62,0,IF((COUNTBLANK(C64)+COUNTBLANK(E64)+COUNTBLANK(F64)+COUNTBLANK(H64))=4,0,1))</f>
        <v>0</v>
      </c>
      <c r="K64" s="125">
        <f t="shared" si="1"/>
        <v>0</v>
      </c>
      <c r="L64" s="125">
        <f t="shared" si="2"/>
        <v>0</v>
      </c>
      <c r="M64" s="126">
        <f t="shared" si="3"/>
        <v>0</v>
      </c>
      <c r="N64" s="125">
        <f t="shared" si="4"/>
        <v>0</v>
      </c>
      <c r="O64" s="126">
        <f t="shared" si="5"/>
        <v>0</v>
      </c>
      <c r="P64" s="125">
        <f t="shared" si="6"/>
        <v>0</v>
      </c>
      <c r="Q64" s="1">
        <f t="shared" si="7"/>
        <v>0</v>
      </c>
      <c r="R64" s="1">
        <f t="shared" si="0"/>
        <v>0</v>
      </c>
      <c r="S64" s="1">
        <f t="shared" si="8"/>
        <v>0</v>
      </c>
      <c r="T64" s="1">
        <f t="shared" si="9"/>
        <v>0</v>
      </c>
      <c r="U64" s="126">
        <f t="shared" si="10"/>
        <v>0</v>
      </c>
    </row>
    <row r="65" spans="2:21" ht="15" thickBot="1" x14ac:dyDescent="0.35">
      <c r="B65" s="125">
        <v>50</v>
      </c>
      <c r="C65" s="35" t="str">
        <f>IF(OR('Data-Qtr1'!C63="",'Data-Qtr1'!R63),"",(COUNTIF('Data-Qtr1'!C63,"Yes")))</f>
        <v/>
      </c>
      <c r="D65" s="271" t="str">
        <f>IF('Data-Qtr1'!D63="","",IF(C65=1,'Data-Qtr1'!D63,""))</f>
        <v/>
      </c>
      <c r="E65" s="36" t="str">
        <f>IF(OR('Data-Qtr1'!E63="",'Data-Qtr1'!R63),"",COUNTIF('Data-Qtr1'!E63,"Yes"))</f>
        <v/>
      </c>
      <c r="F65" s="36" t="str">
        <f>IF(OR('Data-Qtr1'!F63="",'Data-Qtr1'!R63),"",COUNTIF('Data-Qtr1'!F63,"Yes"))</f>
        <v/>
      </c>
      <c r="G65" s="36"/>
      <c r="H65" s="272" t="str">
        <f>IF(OR('Data-Qtr1'!G63="",'Data-Qtr1'!R63),"",COUNTIF('Data-Qtr1'!G63,"Yes"))</f>
        <v/>
      </c>
      <c r="I65" s="56">
        <f>COUNTIF('Data-Qtr1'!C63:G63,"")</f>
        <v>5</v>
      </c>
      <c r="J65" s="125">
        <f>IF('Data-Qtr1'!R63,0,IF((COUNTBLANK(C65)+COUNTBLANK(E65)+COUNTBLANK(F65)+COUNTBLANK(H65))=4,0,1))</f>
        <v>0</v>
      </c>
      <c r="K65" s="125">
        <f t="shared" si="1"/>
        <v>0</v>
      </c>
      <c r="L65" s="125">
        <f t="shared" si="2"/>
        <v>0</v>
      </c>
      <c r="M65" s="126">
        <f t="shared" si="3"/>
        <v>0</v>
      </c>
      <c r="N65" s="125">
        <f t="shared" si="4"/>
        <v>0</v>
      </c>
      <c r="O65" s="126">
        <f t="shared" si="5"/>
        <v>0</v>
      </c>
      <c r="P65" s="125">
        <f t="shared" si="6"/>
        <v>0</v>
      </c>
      <c r="Q65" s="1">
        <f t="shared" si="7"/>
        <v>0</v>
      </c>
      <c r="R65" s="1">
        <f t="shared" si="0"/>
        <v>0</v>
      </c>
      <c r="S65" s="1">
        <f t="shared" si="8"/>
        <v>0</v>
      </c>
      <c r="T65" s="1">
        <f t="shared" si="9"/>
        <v>0</v>
      </c>
      <c r="U65" s="126">
        <f t="shared" si="10"/>
        <v>0</v>
      </c>
    </row>
    <row r="66" spans="2:21" x14ac:dyDescent="0.3">
      <c r="B66" s="124">
        <v>51</v>
      </c>
      <c r="C66" s="32" t="str">
        <f>IF(OR('Data-Qtr1'!C64="",'Data-Qtr1'!R64),"",(COUNTIF('Data-Qtr1'!C64,"Yes")))</f>
        <v/>
      </c>
      <c r="D66" s="268" t="str">
        <f>IF('Data-Qtr1'!D64="","",IF(C66=1,'Data-Qtr1'!D64,""))</f>
        <v/>
      </c>
      <c r="E66" s="33" t="str">
        <f>IF(OR('Data-Qtr1'!E64="",'Data-Qtr1'!R64),"",COUNTIF('Data-Qtr1'!E64,"Yes"))</f>
        <v/>
      </c>
      <c r="F66" s="33" t="str">
        <f>IF(OR('Data-Qtr1'!F64="",'Data-Qtr1'!R64),"",COUNTIF('Data-Qtr1'!F64,"Yes"))</f>
        <v/>
      </c>
      <c r="G66" s="33"/>
      <c r="H66" s="269" t="str">
        <f>IF(OR('Data-Qtr1'!G64="",'Data-Qtr1'!R64),"",COUNTIF('Data-Qtr1'!G64,"Yes"))</f>
        <v/>
      </c>
      <c r="I66" s="55">
        <f>COUNTIF('Data-Qtr1'!C64:G64,"")</f>
        <v>5</v>
      </c>
      <c r="J66" s="125">
        <f>IF('Data-Qtr1'!R64,0,IF((COUNTBLANK(C66)+COUNTBLANK(E66)+COUNTBLANK(F66)+COUNTBLANK(H66))=4,0,1))</f>
        <v>0</v>
      </c>
      <c r="K66" s="125">
        <f t="shared" si="1"/>
        <v>0</v>
      </c>
      <c r="L66" s="125">
        <f t="shared" si="2"/>
        <v>0</v>
      </c>
      <c r="M66" s="126">
        <f t="shared" si="3"/>
        <v>0</v>
      </c>
      <c r="N66" s="125">
        <f t="shared" si="4"/>
        <v>0</v>
      </c>
      <c r="O66" s="126">
        <f t="shared" si="5"/>
        <v>0</v>
      </c>
      <c r="P66" s="125">
        <f t="shared" si="6"/>
        <v>0</v>
      </c>
      <c r="Q66" s="1">
        <f t="shared" si="7"/>
        <v>0</v>
      </c>
      <c r="R66" s="1">
        <f t="shared" si="0"/>
        <v>0</v>
      </c>
      <c r="S66" s="1">
        <f t="shared" si="8"/>
        <v>0</v>
      </c>
      <c r="T66" s="1">
        <f t="shared" si="9"/>
        <v>0</v>
      </c>
      <c r="U66" s="126">
        <f t="shared" si="10"/>
        <v>0</v>
      </c>
    </row>
    <row r="67" spans="2:21" x14ac:dyDescent="0.3">
      <c r="B67" s="125">
        <v>52</v>
      </c>
      <c r="C67" s="34" t="str">
        <f>IF(OR('Data-Qtr1'!C65="",'Data-Qtr1'!R65),"",(COUNTIF('Data-Qtr1'!C65,"Yes")))</f>
        <v/>
      </c>
      <c r="D67" s="267" t="str">
        <f>IF('Data-Qtr1'!D65="","",IF(C67=1,'Data-Qtr1'!D65,""))</f>
        <v/>
      </c>
      <c r="E67" s="53" t="str">
        <f>IF(OR('Data-Qtr1'!E65="",'Data-Qtr1'!R65),"",COUNTIF('Data-Qtr1'!E65,"Yes"))</f>
        <v/>
      </c>
      <c r="F67" s="53" t="str">
        <f>IF(OR('Data-Qtr1'!F65="",'Data-Qtr1'!R65),"",COUNTIF('Data-Qtr1'!F65,"Yes"))</f>
        <v/>
      </c>
      <c r="G67" s="53"/>
      <c r="H67" s="270" t="str">
        <f>IF(OR('Data-Qtr1'!G65="",'Data-Qtr1'!R65),"",COUNTIF('Data-Qtr1'!G65,"Yes"))</f>
        <v/>
      </c>
      <c r="I67" s="55">
        <f>COUNTIF('Data-Qtr1'!C65:G65,"")</f>
        <v>5</v>
      </c>
      <c r="J67" s="125">
        <f>IF('Data-Qtr1'!R65,0,IF((COUNTBLANK(C67)+COUNTBLANK(E67)+COUNTBLANK(F67)+COUNTBLANK(H67))=4,0,1))</f>
        <v>0</v>
      </c>
      <c r="K67" s="125">
        <f t="shared" si="1"/>
        <v>0</v>
      </c>
      <c r="L67" s="125">
        <f t="shared" si="2"/>
        <v>0</v>
      </c>
      <c r="M67" s="126">
        <f t="shared" si="3"/>
        <v>0</v>
      </c>
      <c r="N67" s="125">
        <f t="shared" si="4"/>
        <v>0</v>
      </c>
      <c r="O67" s="126">
        <f t="shared" si="5"/>
        <v>0</v>
      </c>
      <c r="P67" s="125">
        <f t="shared" si="6"/>
        <v>0</v>
      </c>
      <c r="Q67" s="1">
        <f t="shared" si="7"/>
        <v>0</v>
      </c>
      <c r="R67" s="1">
        <f t="shared" si="0"/>
        <v>0</v>
      </c>
      <c r="S67" s="1">
        <f t="shared" si="8"/>
        <v>0</v>
      </c>
      <c r="T67" s="1">
        <f t="shared" si="9"/>
        <v>0</v>
      </c>
      <c r="U67" s="126">
        <f t="shared" si="10"/>
        <v>0</v>
      </c>
    </row>
    <row r="68" spans="2:21" x14ac:dyDescent="0.3">
      <c r="B68" s="125">
        <v>53</v>
      </c>
      <c r="C68" s="34" t="str">
        <f>IF(OR('Data-Qtr1'!C66="",'Data-Qtr1'!R66),"",(COUNTIF('Data-Qtr1'!C66,"Yes")))</f>
        <v/>
      </c>
      <c r="D68" s="267" t="str">
        <f>IF('Data-Qtr1'!D66="","",IF(C68=1,'Data-Qtr1'!D66,""))</f>
        <v/>
      </c>
      <c r="E68" s="53" t="str">
        <f>IF(OR('Data-Qtr1'!E66="",'Data-Qtr1'!R66),"",COUNTIF('Data-Qtr1'!E66,"Yes"))</f>
        <v/>
      </c>
      <c r="F68" s="53" t="str">
        <f>IF(OR('Data-Qtr1'!F66="",'Data-Qtr1'!R66),"",COUNTIF('Data-Qtr1'!F66,"Yes"))</f>
        <v/>
      </c>
      <c r="G68" s="53"/>
      <c r="H68" s="270" t="str">
        <f>IF(OR('Data-Qtr1'!G66="",'Data-Qtr1'!R66),"",COUNTIF('Data-Qtr1'!G66,"Yes"))</f>
        <v/>
      </c>
      <c r="I68" s="55">
        <f>COUNTIF('Data-Qtr1'!C66:G66,"")</f>
        <v>5</v>
      </c>
      <c r="J68" s="125">
        <f>IF('Data-Qtr1'!R66,0,IF((COUNTBLANK(C68)+COUNTBLANK(E68)+COUNTBLANK(F68)+COUNTBLANK(H68))=4,0,1))</f>
        <v>0</v>
      </c>
      <c r="K68" s="125">
        <f t="shared" si="1"/>
        <v>0</v>
      </c>
      <c r="L68" s="125">
        <f t="shared" si="2"/>
        <v>0</v>
      </c>
      <c r="M68" s="126">
        <f t="shared" si="3"/>
        <v>0</v>
      </c>
      <c r="N68" s="125">
        <f t="shared" si="4"/>
        <v>0</v>
      </c>
      <c r="O68" s="126">
        <f t="shared" si="5"/>
        <v>0</v>
      </c>
      <c r="P68" s="125">
        <f t="shared" si="6"/>
        <v>0</v>
      </c>
      <c r="Q68" s="1">
        <f t="shared" si="7"/>
        <v>0</v>
      </c>
      <c r="R68" s="1">
        <f t="shared" si="0"/>
        <v>0</v>
      </c>
      <c r="S68" s="1">
        <f t="shared" si="8"/>
        <v>0</v>
      </c>
      <c r="T68" s="1">
        <f t="shared" si="9"/>
        <v>0</v>
      </c>
      <c r="U68" s="126">
        <f t="shared" si="10"/>
        <v>0</v>
      </c>
    </row>
    <row r="69" spans="2:21" x14ac:dyDescent="0.3">
      <c r="B69" s="125">
        <v>54</v>
      </c>
      <c r="C69" s="34" t="str">
        <f>IF(OR('Data-Qtr1'!C67="",'Data-Qtr1'!R67),"",(COUNTIF('Data-Qtr1'!C67,"Yes")))</f>
        <v/>
      </c>
      <c r="D69" s="267" t="str">
        <f>IF('Data-Qtr1'!D67="","",IF(C69=1,'Data-Qtr1'!D67,""))</f>
        <v/>
      </c>
      <c r="E69" s="53" t="str">
        <f>IF(OR('Data-Qtr1'!E67="",'Data-Qtr1'!R67),"",COUNTIF('Data-Qtr1'!E67,"Yes"))</f>
        <v/>
      </c>
      <c r="F69" s="53" t="str">
        <f>IF(OR('Data-Qtr1'!F67="",'Data-Qtr1'!R67),"",COUNTIF('Data-Qtr1'!F67,"Yes"))</f>
        <v/>
      </c>
      <c r="G69" s="53"/>
      <c r="H69" s="270" t="str">
        <f>IF(OR('Data-Qtr1'!G67="",'Data-Qtr1'!R67),"",COUNTIF('Data-Qtr1'!G67,"Yes"))</f>
        <v/>
      </c>
      <c r="I69" s="55">
        <f>COUNTIF('Data-Qtr1'!C67:G67,"")</f>
        <v>5</v>
      </c>
      <c r="J69" s="125">
        <f>IF('Data-Qtr1'!R67,0,IF((COUNTBLANK(C69)+COUNTBLANK(E69)+COUNTBLANK(F69)+COUNTBLANK(H69))=4,0,1))</f>
        <v>0</v>
      </c>
      <c r="K69" s="125">
        <f t="shared" si="1"/>
        <v>0</v>
      </c>
      <c r="L69" s="125">
        <f t="shared" si="2"/>
        <v>0</v>
      </c>
      <c r="M69" s="126">
        <f t="shared" si="3"/>
        <v>0</v>
      </c>
      <c r="N69" s="125">
        <f t="shared" si="4"/>
        <v>0</v>
      </c>
      <c r="O69" s="126">
        <f t="shared" si="5"/>
        <v>0</v>
      </c>
      <c r="P69" s="125">
        <f t="shared" si="6"/>
        <v>0</v>
      </c>
      <c r="Q69" s="1">
        <f t="shared" si="7"/>
        <v>0</v>
      </c>
      <c r="R69" s="1">
        <f t="shared" si="0"/>
        <v>0</v>
      </c>
      <c r="S69" s="1">
        <f t="shared" si="8"/>
        <v>0</v>
      </c>
      <c r="T69" s="1">
        <f t="shared" si="9"/>
        <v>0</v>
      </c>
      <c r="U69" s="126">
        <f t="shared" si="10"/>
        <v>0</v>
      </c>
    </row>
    <row r="70" spans="2:21" x14ac:dyDescent="0.3">
      <c r="B70" s="125">
        <v>55</v>
      </c>
      <c r="C70" s="34" t="str">
        <f>IF(OR('Data-Qtr1'!C68="",'Data-Qtr1'!R68),"",(COUNTIF('Data-Qtr1'!C68,"Yes")))</f>
        <v/>
      </c>
      <c r="D70" s="267" t="str">
        <f>IF('Data-Qtr1'!D68="","",IF(C70=1,'Data-Qtr1'!D68,""))</f>
        <v/>
      </c>
      <c r="E70" s="53" t="str">
        <f>IF(OR('Data-Qtr1'!E68="",'Data-Qtr1'!R68),"",COUNTIF('Data-Qtr1'!E68,"Yes"))</f>
        <v/>
      </c>
      <c r="F70" s="53" t="str">
        <f>IF(OR('Data-Qtr1'!F68="",'Data-Qtr1'!R68),"",COUNTIF('Data-Qtr1'!F68,"Yes"))</f>
        <v/>
      </c>
      <c r="G70" s="53"/>
      <c r="H70" s="270" t="str">
        <f>IF(OR('Data-Qtr1'!G68="",'Data-Qtr1'!R68),"",COUNTIF('Data-Qtr1'!G68,"Yes"))</f>
        <v/>
      </c>
      <c r="I70" s="55">
        <f>COUNTIF('Data-Qtr1'!C68:G68,"")</f>
        <v>5</v>
      </c>
      <c r="J70" s="125">
        <f>IF('Data-Qtr1'!R68,0,IF((COUNTBLANK(C70)+COUNTBLANK(E70)+COUNTBLANK(F70)+COUNTBLANK(H70))=4,0,1))</f>
        <v>0</v>
      </c>
      <c r="K70" s="125">
        <f t="shared" si="1"/>
        <v>0</v>
      </c>
      <c r="L70" s="125">
        <f t="shared" si="2"/>
        <v>0</v>
      </c>
      <c r="M70" s="126">
        <f t="shared" si="3"/>
        <v>0</v>
      </c>
      <c r="N70" s="125">
        <f t="shared" si="4"/>
        <v>0</v>
      </c>
      <c r="O70" s="126">
        <f t="shared" si="5"/>
        <v>0</v>
      </c>
      <c r="P70" s="125">
        <f t="shared" si="6"/>
        <v>0</v>
      </c>
      <c r="Q70" s="1">
        <f t="shared" si="7"/>
        <v>0</v>
      </c>
      <c r="R70" s="1">
        <f t="shared" si="0"/>
        <v>0</v>
      </c>
      <c r="S70" s="1">
        <f t="shared" si="8"/>
        <v>0</v>
      </c>
      <c r="T70" s="1">
        <f t="shared" si="9"/>
        <v>0</v>
      </c>
      <c r="U70" s="126">
        <f t="shared" si="10"/>
        <v>0</v>
      </c>
    </row>
    <row r="71" spans="2:21" x14ac:dyDescent="0.3">
      <c r="B71" s="125">
        <v>56</v>
      </c>
      <c r="C71" s="34" t="str">
        <f>IF(OR('Data-Qtr1'!C69="",'Data-Qtr1'!R69),"",(COUNTIF('Data-Qtr1'!C69,"Yes")))</f>
        <v/>
      </c>
      <c r="D71" s="267" t="str">
        <f>IF('Data-Qtr1'!D69="","",IF(C71=1,'Data-Qtr1'!D69,""))</f>
        <v/>
      </c>
      <c r="E71" s="53" t="str">
        <f>IF(OR('Data-Qtr1'!E69="",'Data-Qtr1'!R69),"",COUNTIF('Data-Qtr1'!E69,"Yes"))</f>
        <v/>
      </c>
      <c r="F71" s="53" t="str">
        <f>IF(OR('Data-Qtr1'!F69="",'Data-Qtr1'!R69),"",COUNTIF('Data-Qtr1'!F69,"Yes"))</f>
        <v/>
      </c>
      <c r="G71" s="53"/>
      <c r="H71" s="270" t="str">
        <f>IF(OR('Data-Qtr1'!G69="",'Data-Qtr1'!R69),"",COUNTIF('Data-Qtr1'!G69,"Yes"))</f>
        <v/>
      </c>
      <c r="I71" s="55">
        <f>COUNTIF('Data-Qtr1'!C69:G69,"")</f>
        <v>5</v>
      </c>
      <c r="J71" s="125">
        <f>IF('Data-Qtr1'!R69,0,IF((COUNTBLANK(C71)+COUNTBLANK(E71)+COUNTBLANK(F71)+COUNTBLANK(H71))=4,0,1))</f>
        <v>0</v>
      </c>
      <c r="K71" s="125">
        <f t="shared" si="1"/>
        <v>0</v>
      </c>
      <c r="L71" s="125">
        <f t="shared" si="2"/>
        <v>0</v>
      </c>
      <c r="M71" s="126">
        <f t="shared" si="3"/>
        <v>0</v>
      </c>
      <c r="N71" s="125">
        <f t="shared" si="4"/>
        <v>0</v>
      </c>
      <c r="O71" s="126">
        <f t="shared" si="5"/>
        <v>0</v>
      </c>
      <c r="P71" s="125">
        <f t="shared" si="6"/>
        <v>0</v>
      </c>
      <c r="Q71" s="1">
        <f t="shared" si="7"/>
        <v>0</v>
      </c>
      <c r="R71" s="1">
        <f t="shared" si="0"/>
        <v>0</v>
      </c>
      <c r="S71" s="1">
        <f t="shared" si="8"/>
        <v>0</v>
      </c>
      <c r="T71" s="1">
        <f t="shared" si="9"/>
        <v>0</v>
      </c>
      <c r="U71" s="126">
        <f t="shared" si="10"/>
        <v>0</v>
      </c>
    </row>
    <row r="72" spans="2:21" x14ac:dyDescent="0.3">
      <c r="B72" s="125">
        <v>57</v>
      </c>
      <c r="C72" s="34" t="str">
        <f>IF(OR('Data-Qtr1'!C70="",'Data-Qtr1'!R70),"",(COUNTIF('Data-Qtr1'!C70,"Yes")))</f>
        <v/>
      </c>
      <c r="D72" s="267" t="str">
        <f>IF('Data-Qtr1'!D70="","",IF(C72=1,'Data-Qtr1'!D70,""))</f>
        <v/>
      </c>
      <c r="E72" s="53" t="str">
        <f>IF(OR('Data-Qtr1'!E70="",'Data-Qtr1'!R70),"",COUNTIF('Data-Qtr1'!E70,"Yes"))</f>
        <v/>
      </c>
      <c r="F72" s="53" t="str">
        <f>IF(OR('Data-Qtr1'!F70="",'Data-Qtr1'!R70),"",COUNTIF('Data-Qtr1'!F70,"Yes"))</f>
        <v/>
      </c>
      <c r="G72" s="53"/>
      <c r="H72" s="270" t="str">
        <f>IF(OR('Data-Qtr1'!G70="",'Data-Qtr1'!R70),"",COUNTIF('Data-Qtr1'!G70,"Yes"))</f>
        <v/>
      </c>
      <c r="I72" s="55">
        <f>COUNTIF('Data-Qtr1'!C70:G70,"")</f>
        <v>5</v>
      </c>
      <c r="J72" s="125">
        <f>IF('Data-Qtr1'!R70,0,IF((COUNTBLANK(C72)+COUNTBLANK(E72)+COUNTBLANK(F72)+COUNTBLANK(H72))=4,0,1))</f>
        <v>0</v>
      </c>
      <c r="K72" s="125">
        <f t="shared" si="1"/>
        <v>0</v>
      </c>
      <c r="L72" s="125">
        <f t="shared" si="2"/>
        <v>0</v>
      </c>
      <c r="M72" s="126">
        <f t="shared" si="3"/>
        <v>0</v>
      </c>
      <c r="N72" s="125">
        <f t="shared" si="4"/>
        <v>0</v>
      </c>
      <c r="O72" s="126">
        <f t="shared" si="5"/>
        <v>0</v>
      </c>
      <c r="P72" s="125">
        <f t="shared" si="6"/>
        <v>0</v>
      </c>
      <c r="Q72" s="1">
        <f t="shared" si="7"/>
        <v>0</v>
      </c>
      <c r="R72" s="1">
        <f t="shared" si="0"/>
        <v>0</v>
      </c>
      <c r="S72" s="1">
        <f t="shared" si="8"/>
        <v>0</v>
      </c>
      <c r="T72" s="1">
        <f t="shared" si="9"/>
        <v>0</v>
      </c>
      <c r="U72" s="126">
        <f t="shared" si="10"/>
        <v>0</v>
      </c>
    </row>
    <row r="73" spans="2:21" x14ac:dyDescent="0.3">
      <c r="B73" s="125">
        <v>58</v>
      </c>
      <c r="C73" s="34" t="str">
        <f>IF(OR('Data-Qtr1'!C71="",'Data-Qtr1'!R71),"",(COUNTIF('Data-Qtr1'!C71,"Yes")))</f>
        <v/>
      </c>
      <c r="D73" s="267" t="str">
        <f>IF('Data-Qtr1'!D71="","",IF(C73=1,'Data-Qtr1'!D71,""))</f>
        <v/>
      </c>
      <c r="E73" s="53" t="str">
        <f>IF(OR('Data-Qtr1'!E71="",'Data-Qtr1'!R71),"",COUNTIF('Data-Qtr1'!E71,"Yes"))</f>
        <v/>
      </c>
      <c r="F73" s="53" t="str">
        <f>IF(OR('Data-Qtr1'!F71="",'Data-Qtr1'!R71),"",COUNTIF('Data-Qtr1'!F71,"Yes"))</f>
        <v/>
      </c>
      <c r="G73" s="53"/>
      <c r="H73" s="270" t="str">
        <f>IF(OR('Data-Qtr1'!G71="",'Data-Qtr1'!R71),"",COUNTIF('Data-Qtr1'!G71,"Yes"))</f>
        <v/>
      </c>
      <c r="I73" s="55">
        <f>COUNTIF('Data-Qtr1'!C71:G71,"")</f>
        <v>5</v>
      </c>
      <c r="J73" s="125">
        <f>IF('Data-Qtr1'!R71,0,IF((COUNTBLANK(C73)+COUNTBLANK(E73)+COUNTBLANK(F73)+COUNTBLANK(H73))=4,0,1))</f>
        <v>0</v>
      </c>
      <c r="K73" s="125">
        <f t="shared" si="1"/>
        <v>0</v>
      </c>
      <c r="L73" s="125">
        <f t="shared" si="2"/>
        <v>0</v>
      </c>
      <c r="M73" s="126">
        <f t="shared" si="3"/>
        <v>0</v>
      </c>
      <c r="N73" s="125">
        <f t="shared" si="4"/>
        <v>0</v>
      </c>
      <c r="O73" s="126">
        <f t="shared" si="5"/>
        <v>0</v>
      </c>
      <c r="P73" s="125">
        <f t="shared" si="6"/>
        <v>0</v>
      </c>
      <c r="Q73" s="1">
        <f t="shared" si="7"/>
        <v>0</v>
      </c>
      <c r="R73" s="1">
        <f t="shared" si="0"/>
        <v>0</v>
      </c>
      <c r="S73" s="1">
        <f t="shared" si="8"/>
        <v>0</v>
      </c>
      <c r="T73" s="1">
        <f t="shared" si="9"/>
        <v>0</v>
      </c>
      <c r="U73" s="126">
        <f t="shared" si="10"/>
        <v>0</v>
      </c>
    </row>
    <row r="74" spans="2:21" x14ac:dyDescent="0.3">
      <c r="B74" s="125">
        <v>59</v>
      </c>
      <c r="C74" s="34" t="str">
        <f>IF(OR('Data-Qtr1'!C72="",'Data-Qtr1'!R72),"",(COUNTIF('Data-Qtr1'!C72,"Yes")))</f>
        <v/>
      </c>
      <c r="D74" s="267" t="str">
        <f>IF('Data-Qtr1'!D72="","",IF(C74=1,'Data-Qtr1'!D72,""))</f>
        <v/>
      </c>
      <c r="E74" s="53" t="str">
        <f>IF(OR('Data-Qtr1'!E72="",'Data-Qtr1'!R72),"",COUNTIF('Data-Qtr1'!E72,"Yes"))</f>
        <v/>
      </c>
      <c r="F74" s="53" t="str">
        <f>IF(OR('Data-Qtr1'!F72="",'Data-Qtr1'!R72),"",COUNTIF('Data-Qtr1'!F72,"Yes"))</f>
        <v/>
      </c>
      <c r="G74" s="53"/>
      <c r="H74" s="270" t="str">
        <f>IF(OR('Data-Qtr1'!G72="",'Data-Qtr1'!R72),"",COUNTIF('Data-Qtr1'!G72,"Yes"))</f>
        <v/>
      </c>
      <c r="I74" s="55">
        <f>COUNTIF('Data-Qtr1'!C72:G72,"")</f>
        <v>5</v>
      </c>
      <c r="J74" s="125">
        <f>IF('Data-Qtr1'!R72,0,IF((COUNTBLANK(C74)+COUNTBLANK(E74)+COUNTBLANK(F74)+COUNTBLANK(H74))=4,0,1))</f>
        <v>0</v>
      </c>
      <c r="K74" s="125">
        <f t="shared" si="1"/>
        <v>0</v>
      </c>
      <c r="L74" s="125">
        <f t="shared" si="2"/>
        <v>0</v>
      </c>
      <c r="M74" s="126">
        <f t="shared" si="3"/>
        <v>0</v>
      </c>
      <c r="N74" s="125">
        <f t="shared" si="4"/>
        <v>0</v>
      </c>
      <c r="O74" s="126">
        <f t="shared" si="5"/>
        <v>0</v>
      </c>
      <c r="P74" s="125">
        <f t="shared" si="6"/>
        <v>0</v>
      </c>
      <c r="Q74" s="1">
        <f t="shared" si="7"/>
        <v>0</v>
      </c>
      <c r="R74" s="1">
        <f t="shared" si="0"/>
        <v>0</v>
      </c>
      <c r="S74" s="1">
        <f t="shared" si="8"/>
        <v>0</v>
      </c>
      <c r="T74" s="1">
        <f t="shared" si="9"/>
        <v>0</v>
      </c>
      <c r="U74" s="126">
        <f t="shared" si="10"/>
        <v>0</v>
      </c>
    </row>
    <row r="75" spans="2:21" ht="15" thickBot="1" x14ac:dyDescent="0.35">
      <c r="B75" s="127">
        <v>60</v>
      </c>
      <c r="C75" s="35" t="str">
        <f>IF(OR('Data-Qtr1'!C73="",'Data-Qtr1'!R73),"",(COUNTIF('Data-Qtr1'!C73,"Yes")))</f>
        <v/>
      </c>
      <c r="D75" s="271" t="str">
        <f>IF('Data-Qtr1'!D73="","",IF(C75=1,'Data-Qtr1'!D73,""))</f>
        <v/>
      </c>
      <c r="E75" s="36" t="str">
        <f>IF(OR('Data-Qtr1'!E73="",'Data-Qtr1'!R73),"",COUNTIF('Data-Qtr1'!E73,"Yes"))</f>
        <v/>
      </c>
      <c r="F75" s="36" t="str">
        <f>IF(OR('Data-Qtr1'!F73="",'Data-Qtr1'!R73),"",COUNTIF('Data-Qtr1'!F73,"Yes"))</f>
        <v/>
      </c>
      <c r="G75" s="36"/>
      <c r="H75" s="272" t="str">
        <f>IF(OR('Data-Qtr1'!G73="",'Data-Qtr1'!R73),"",COUNTIF('Data-Qtr1'!G73,"Yes"))</f>
        <v/>
      </c>
      <c r="I75" s="56">
        <f>COUNTIF('Data-Qtr1'!C73:G73,"")</f>
        <v>5</v>
      </c>
      <c r="J75" s="125">
        <f>IF('Data-Qtr1'!R73,0,IF((COUNTBLANK(C75)+COUNTBLANK(E75)+COUNTBLANK(F75)+COUNTBLANK(H75))=4,0,1))</f>
        <v>0</v>
      </c>
      <c r="K75" s="125">
        <f t="shared" si="1"/>
        <v>0</v>
      </c>
      <c r="L75" s="125">
        <f t="shared" si="2"/>
        <v>0</v>
      </c>
      <c r="M75" s="126">
        <f t="shared" si="3"/>
        <v>0</v>
      </c>
      <c r="N75" s="125">
        <f t="shared" si="4"/>
        <v>0</v>
      </c>
      <c r="O75" s="126">
        <f t="shared" si="5"/>
        <v>0</v>
      </c>
      <c r="P75" s="125">
        <f t="shared" si="6"/>
        <v>0</v>
      </c>
      <c r="Q75" s="1">
        <f t="shared" si="7"/>
        <v>0</v>
      </c>
      <c r="R75" s="1">
        <f t="shared" si="0"/>
        <v>0</v>
      </c>
      <c r="S75" s="1">
        <f t="shared" si="8"/>
        <v>0</v>
      </c>
      <c r="T75" s="1">
        <f t="shared" si="9"/>
        <v>0</v>
      </c>
      <c r="U75" s="126">
        <f t="shared" si="10"/>
        <v>0</v>
      </c>
    </row>
    <row r="76" spans="2:21" x14ac:dyDescent="0.3">
      <c r="B76" s="125">
        <v>61</v>
      </c>
      <c r="C76" s="32" t="str">
        <f>IF(OR('Data-Qtr1'!C74="",'Data-Qtr1'!R74),"",(COUNTIF('Data-Qtr1'!C74,"Yes")))</f>
        <v/>
      </c>
      <c r="D76" s="268" t="str">
        <f>IF('Data-Qtr1'!D74="","",IF(C76=1,'Data-Qtr1'!D74,""))</f>
        <v/>
      </c>
      <c r="E76" s="33" t="str">
        <f>IF(OR('Data-Qtr1'!E74="",'Data-Qtr1'!R74),"",COUNTIF('Data-Qtr1'!E74,"Yes"))</f>
        <v/>
      </c>
      <c r="F76" s="33" t="str">
        <f>IF(OR('Data-Qtr1'!F74="",'Data-Qtr1'!R74),"",COUNTIF('Data-Qtr1'!F74,"Yes"))</f>
        <v/>
      </c>
      <c r="G76" s="33"/>
      <c r="H76" s="269" t="str">
        <f>IF(OR('Data-Qtr1'!G74="",'Data-Qtr1'!R74),"",COUNTIF('Data-Qtr1'!G74,"Yes"))</f>
        <v/>
      </c>
      <c r="I76" s="55">
        <f>COUNTIF('Data-Qtr1'!C74:G74,"")</f>
        <v>5</v>
      </c>
      <c r="J76" s="125">
        <f>IF('Data-Qtr1'!R74,0,IF((COUNTBLANK(C76)+COUNTBLANK(E76)+COUNTBLANK(F76)+COUNTBLANK(H76))=4,0,1))</f>
        <v>0</v>
      </c>
      <c r="K76" s="125">
        <f t="shared" si="1"/>
        <v>0</v>
      </c>
      <c r="L76" s="125">
        <f t="shared" si="2"/>
        <v>0</v>
      </c>
      <c r="M76" s="126">
        <f t="shared" si="3"/>
        <v>0</v>
      </c>
      <c r="N76" s="125">
        <f t="shared" si="4"/>
        <v>0</v>
      </c>
      <c r="O76" s="126">
        <f t="shared" si="5"/>
        <v>0</v>
      </c>
      <c r="P76" s="125">
        <f t="shared" si="6"/>
        <v>0</v>
      </c>
      <c r="Q76" s="1">
        <f t="shared" si="7"/>
        <v>0</v>
      </c>
      <c r="R76" s="1">
        <f t="shared" si="0"/>
        <v>0</v>
      </c>
      <c r="S76" s="1">
        <f t="shared" si="8"/>
        <v>0</v>
      </c>
      <c r="T76" s="1">
        <f t="shared" si="9"/>
        <v>0</v>
      </c>
      <c r="U76" s="126">
        <f t="shared" si="10"/>
        <v>0</v>
      </c>
    </row>
    <row r="77" spans="2:21" x14ac:dyDescent="0.3">
      <c r="B77" s="125">
        <v>62</v>
      </c>
      <c r="C77" s="34" t="str">
        <f>IF(OR('Data-Qtr1'!C75="",'Data-Qtr1'!R75),"",(COUNTIF('Data-Qtr1'!C75,"Yes")))</f>
        <v/>
      </c>
      <c r="D77" s="267" t="str">
        <f>IF('Data-Qtr1'!D75="","",IF(C77=1,'Data-Qtr1'!D75,""))</f>
        <v/>
      </c>
      <c r="E77" s="53" t="str">
        <f>IF(OR('Data-Qtr1'!E75="",'Data-Qtr1'!R75),"",COUNTIF('Data-Qtr1'!E75,"Yes"))</f>
        <v/>
      </c>
      <c r="F77" s="53" t="str">
        <f>IF(OR('Data-Qtr1'!F75="",'Data-Qtr1'!R75),"",COUNTIF('Data-Qtr1'!F75,"Yes"))</f>
        <v/>
      </c>
      <c r="G77" s="53"/>
      <c r="H77" s="270" t="str">
        <f>IF(OR('Data-Qtr1'!G75="",'Data-Qtr1'!R75),"",COUNTIF('Data-Qtr1'!G75,"Yes"))</f>
        <v/>
      </c>
      <c r="I77" s="55">
        <f>COUNTIF('Data-Qtr1'!C75:G75,"")</f>
        <v>5</v>
      </c>
      <c r="J77" s="125">
        <f>IF('Data-Qtr1'!R75,0,IF((COUNTBLANK(C77)+COUNTBLANK(E77)+COUNTBLANK(F77)+COUNTBLANK(H77))=4,0,1))</f>
        <v>0</v>
      </c>
      <c r="K77" s="125">
        <f t="shared" si="1"/>
        <v>0</v>
      </c>
      <c r="L77" s="125">
        <f t="shared" si="2"/>
        <v>0</v>
      </c>
      <c r="M77" s="126">
        <f t="shared" si="3"/>
        <v>0</v>
      </c>
      <c r="N77" s="125">
        <f t="shared" si="4"/>
        <v>0</v>
      </c>
      <c r="O77" s="126">
        <f t="shared" si="5"/>
        <v>0</v>
      </c>
      <c r="P77" s="125">
        <f t="shared" si="6"/>
        <v>0</v>
      </c>
      <c r="Q77" s="1">
        <f t="shared" si="7"/>
        <v>0</v>
      </c>
      <c r="R77" s="1">
        <f t="shared" si="0"/>
        <v>0</v>
      </c>
      <c r="S77" s="1">
        <f t="shared" si="8"/>
        <v>0</v>
      </c>
      <c r="T77" s="1">
        <f t="shared" si="9"/>
        <v>0</v>
      </c>
      <c r="U77" s="126">
        <f t="shared" si="10"/>
        <v>0</v>
      </c>
    </row>
    <row r="78" spans="2:21" x14ac:dyDescent="0.3">
      <c r="B78" s="125">
        <v>63</v>
      </c>
      <c r="C78" s="34" t="str">
        <f>IF(OR('Data-Qtr1'!C76="",'Data-Qtr1'!R76),"",(COUNTIF('Data-Qtr1'!C76,"Yes")))</f>
        <v/>
      </c>
      <c r="D78" s="267" t="str">
        <f>IF('Data-Qtr1'!D76="","",IF(C78=1,'Data-Qtr1'!D76,""))</f>
        <v/>
      </c>
      <c r="E78" s="53" t="str">
        <f>IF(OR('Data-Qtr1'!E76="",'Data-Qtr1'!R76),"",COUNTIF('Data-Qtr1'!E76,"Yes"))</f>
        <v/>
      </c>
      <c r="F78" s="53" t="str">
        <f>IF(OR('Data-Qtr1'!F76="",'Data-Qtr1'!R76),"",COUNTIF('Data-Qtr1'!F76,"Yes"))</f>
        <v/>
      </c>
      <c r="G78" s="53"/>
      <c r="H78" s="270" t="str">
        <f>IF(OR('Data-Qtr1'!G76="",'Data-Qtr1'!R76),"",COUNTIF('Data-Qtr1'!G76,"Yes"))</f>
        <v/>
      </c>
      <c r="I78" s="55">
        <f>COUNTIF('Data-Qtr1'!C76:G76,"")</f>
        <v>5</v>
      </c>
      <c r="J78" s="125">
        <f>IF('Data-Qtr1'!R76,0,IF((COUNTBLANK(C78)+COUNTBLANK(E78)+COUNTBLANK(F78)+COUNTBLANK(H78))=4,0,1))</f>
        <v>0</v>
      </c>
      <c r="K78" s="125">
        <f t="shared" si="1"/>
        <v>0</v>
      </c>
      <c r="L78" s="125">
        <f t="shared" si="2"/>
        <v>0</v>
      </c>
      <c r="M78" s="126">
        <f t="shared" si="3"/>
        <v>0</v>
      </c>
      <c r="N78" s="125">
        <f t="shared" si="4"/>
        <v>0</v>
      </c>
      <c r="O78" s="126">
        <f t="shared" si="5"/>
        <v>0</v>
      </c>
      <c r="P78" s="125">
        <f t="shared" si="6"/>
        <v>0</v>
      </c>
      <c r="Q78" s="1">
        <f t="shared" si="7"/>
        <v>0</v>
      </c>
      <c r="R78" s="1">
        <f t="shared" si="0"/>
        <v>0</v>
      </c>
      <c r="S78" s="1">
        <f t="shared" si="8"/>
        <v>0</v>
      </c>
      <c r="T78" s="1">
        <f t="shared" si="9"/>
        <v>0</v>
      </c>
      <c r="U78" s="126">
        <f t="shared" si="10"/>
        <v>0</v>
      </c>
    </row>
    <row r="79" spans="2:21" x14ac:dyDescent="0.3">
      <c r="B79" s="125">
        <v>64</v>
      </c>
      <c r="C79" s="34" t="str">
        <f>IF(OR('Data-Qtr1'!C77="",'Data-Qtr1'!R77),"",(COUNTIF('Data-Qtr1'!C77,"Yes")))</f>
        <v/>
      </c>
      <c r="D79" s="267" t="str">
        <f>IF('Data-Qtr1'!D77="","",IF(C79=1,'Data-Qtr1'!D77,""))</f>
        <v/>
      </c>
      <c r="E79" s="53" t="str">
        <f>IF(OR('Data-Qtr1'!E77="",'Data-Qtr1'!R77),"",COUNTIF('Data-Qtr1'!E77,"Yes"))</f>
        <v/>
      </c>
      <c r="F79" s="53" t="str">
        <f>IF(OR('Data-Qtr1'!F77="",'Data-Qtr1'!R77),"",COUNTIF('Data-Qtr1'!F77,"Yes"))</f>
        <v/>
      </c>
      <c r="G79" s="53"/>
      <c r="H79" s="270" t="str">
        <f>IF(OR('Data-Qtr1'!G77="",'Data-Qtr1'!R77),"",COUNTIF('Data-Qtr1'!G77,"Yes"))</f>
        <v/>
      </c>
      <c r="I79" s="55">
        <f>COUNTIF('Data-Qtr1'!C77:G77,"")</f>
        <v>5</v>
      </c>
      <c r="J79" s="125">
        <f>IF('Data-Qtr1'!R77,0,IF((COUNTBLANK(C79)+COUNTBLANK(E79)+COUNTBLANK(F79)+COUNTBLANK(H79))=4,0,1))</f>
        <v>0</v>
      </c>
      <c r="K79" s="125">
        <f t="shared" si="1"/>
        <v>0</v>
      </c>
      <c r="L79" s="125">
        <f t="shared" si="2"/>
        <v>0</v>
      </c>
      <c r="M79" s="126">
        <f t="shared" si="3"/>
        <v>0</v>
      </c>
      <c r="N79" s="125">
        <f t="shared" si="4"/>
        <v>0</v>
      </c>
      <c r="O79" s="126">
        <f t="shared" si="5"/>
        <v>0</v>
      </c>
      <c r="P79" s="125">
        <f t="shared" si="6"/>
        <v>0</v>
      </c>
      <c r="Q79" s="1">
        <f t="shared" si="7"/>
        <v>0</v>
      </c>
      <c r="R79" s="1">
        <f t="shared" si="0"/>
        <v>0</v>
      </c>
      <c r="S79" s="1">
        <f t="shared" si="8"/>
        <v>0</v>
      </c>
      <c r="T79" s="1">
        <f t="shared" si="9"/>
        <v>0</v>
      </c>
      <c r="U79" s="126">
        <f t="shared" si="10"/>
        <v>0</v>
      </c>
    </row>
    <row r="80" spans="2:21" x14ac:dyDescent="0.3">
      <c r="B80" s="125">
        <v>65</v>
      </c>
      <c r="C80" s="34" t="str">
        <f>IF(OR('Data-Qtr1'!C78="",'Data-Qtr1'!R78),"",(COUNTIF('Data-Qtr1'!C78,"Yes")))</f>
        <v/>
      </c>
      <c r="D80" s="267" t="str">
        <f>IF('Data-Qtr1'!D78="","",IF(C80=1,'Data-Qtr1'!D78,""))</f>
        <v/>
      </c>
      <c r="E80" s="53" t="str">
        <f>IF(OR('Data-Qtr1'!E78="",'Data-Qtr1'!R78),"",COUNTIF('Data-Qtr1'!E78,"Yes"))</f>
        <v/>
      </c>
      <c r="F80" s="53" t="str">
        <f>IF(OR('Data-Qtr1'!F78="",'Data-Qtr1'!R78),"",COUNTIF('Data-Qtr1'!F78,"Yes"))</f>
        <v/>
      </c>
      <c r="G80" s="53"/>
      <c r="H80" s="270" t="str">
        <f>IF(OR('Data-Qtr1'!G78="",'Data-Qtr1'!R78),"",COUNTIF('Data-Qtr1'!G78,"Yes"))</f>
        <v/>
      </c>
      <c r="I80" s="55">
        <f>COUNTIF('Data-Qtr1'!C78:G78,"")</f>
        <v>5</v>
      </c>
      <c r="J80" s="125">
        <f>IF('Data-Qtr1'!R78,0,IF((COUNTBLANK(C80)+COUNTBLANK(E80)+COUNTBLANK(F80)+COUNTBLANK(H80))=4,0,1))</f>
        <v>0</v>
      </c>
      <c r="K80" s="125">
        <f t="shared" si="1"/>
        <v>0</v>
      </c>
      <c r="L80" s="125">
        <f t="shared" si="2"/>
        <v>0</v>
      </c>
      <c r="M80" s="126">
        <f t="shared" si="3"/>
        <v>0</v>
      </c>
      <c r="N80" s="125">
        <f t="shared" si="4"/>
        <v>0</v>
      </c>
      <c r="O80" s="126">
        <f t="shared" si="5"/>
        <v>0</v>
      </c>
      <c r="P80" s="125">
        <f t="shared" si="6"/>
        <v>0</v>
      </c>
      <c r="Q80" s="1">
        <f t="shared" si="7"/>
        <v>0</v>
      </c>
      <c r="R80" s="1">
        <f t="shared" ref="R80:R143" si="11">IF(J80=1,IF(D80="","",IF(AND(D80&gt;=beg_date_qtr1,D80&lt;=end_date_qtr1),1,0)),0)</f>
        <v>0</v>
      </c>
      <c r="S80" s="1">
        <f t="shared" si="8"/>
        <v>0</v>
      </c>
      <c r="T80" s="1">
        <f t="shared" si="9"/>
        <v>0</v>
      </c>
      <c r="U80" s="126">
        <f t="shared" si="10"/>
        <v>0</v>
      </c>
    </row>
    <row r="81" spans="2:21" x14ac:dyDescent="0.3">
      <c r="B81" s="125">
        <v>66</v>
      </c>
      <c r="C81" s="34" t="str">
        <f>IF(OR('Data-Qtr1'!C79="",'Data-Qtr1'!R79),"",(COUNTIF('Data-Qtr1'!C79,"Yes")))</f>
        <v/>
      </c>
      <c r="D81" s="267" t="str">
        <f>IF('Data-Qtr1'!D79="","",IF(C81=1,'Data-Qtr1'!D79,""))</f>
        <v/>
      </c>
      <c r="E81" s="53" t="str">
        <f>IF(OR('Data-Qtr1'!E79="",'Data-Qtr1'!R79),"",COUNTIF('Data-Qtr1'!E79,"Yes"))</f>
        <v/>
      </c>
      <c r="F81" s="53" t="str">
        <f>IF(OR('Data-Qtr1'!F79="",'Data-Qtr1'!R79),"",COUNTIF('Data-Qtr1'!F79,"Yes"))</f>
        <v/>
      </c>
      <c r="G81" s="53"/>
      <c r="H81" s="270" t="str">
        <f>IF(OR('Data-Qtr1'!G79="",'Data-Qtr1'!R79),"",COUNTIF('Data-Qtr1'!G79,"Yes"))</f>
        <v/>
      </c>
      <c r="I81" s="55">
        <f>COUNTIF('Data-Qtr1'!C79:G79,"")</f>
        <v>5</v>
      </c>
      <c r="J81" s="125">
        <f>IF('Data-Qtr1'!R79,0,IF((COUNTBLANK(C81)+COUNTBLANK(E81)+COUNTBLANK(F81)+COUNTBLANK(H81))=4,0,1))</f>
        <v>0</v>
      </c>
      <c r="K81" s="125">
        <f t="shared" ref="K81:K105" si="12">IF(J81=1,C81,0)</f>
        <v>0</v>
      </c>
      <c r="L81" s="125">
        <f t="shared" ref="L81:L105" si="13">IF(J81=1,IF((COUNTIF(C81,1)+COUNTIF(E81,1))=2,1,0),0)</f>
        <v>0</v>
      </c>
      <c r="M81" s="126">
        <f t="shared" ref="M81:M105" si="14">IF(J81=1,COUNTIF(E81,1),0)</f>
        <v>0</v>
      </c>
      <c r="N81" s="125">
        <f t="shared" ref="N81:N105" si="15">IF(J81=1,IF((COUNTIF(C81,1)+COUNTIF(F81,1))=2,1,0),0)</f>
        <v>0</v>
      </c>
      <c r="O81" s="126">
        <f t="shared" ref="O81:O105" si="16">IF(J81=1,COUNTIF(F81,1),0)</f>
        <v>0</v>
      </c>
      <c r="P81" s="125">
        <f t="shared" ref="P81:P105" si="17">IF(J81=1,IF((COUNTIF(C81,1)+COUNTIF(H81,1))=2,1,0),0)</f>
        <v>0</v>
      </c>
      <c r="Q81" s="1">
        <f t="shared" ref="Q81:Q105" si="18">IF(J81=1,COUNTIF(H81,1),0)</f>
        <v>0</v>
      </c>
      <c r="R81" s="1">
        <f t="shared" si="11"/>
        <v>0</v>
      </c>
      <c r="S81" s="1">
        <f t="shared" ref="S81:S105" si="19">IF(J81=1,COUNTIF(C81,1),0)</f>
        <v>0</v>
      </c>
      <c r="T81" s="1">
        <f t="shared" ref="T81:T105" si="20">IF(AND(C81=1,F81=1),1,0)</f>
        <v>0</v>
      </c>
      <c r="U81" s="126">
        <f t="shared" ref="U81:U105" si="21">IF(AND(C81=1,H81=1),1,0)</f>
        <v>0</v>
      </c>
    </row>
    <row r="82" spans="2:21" x14ac:dyDescent="0.3">
      <c r="B82" s="125">
        <v>67</v>
      </c>
      <c r="C82" s="34" t="str">
        <f>IF(OR('Data-Qtr1'!C80="",'Data-Qtr1'!R80),"",(COUNTIF('Data-Qtr1'!C80,"Yes")))</f>
        <v/>
      </c>
      <c r="D82" s="267" t="str">
        <f>IF('Data-Qtr1'!D80="","",IF(C82=1,'Data-Qtr1'!D80,""))</f>
        <v/>
      </c>
      <c r="E82" s="53" t="str">
        <f>IF(OR('Data-Qtr1'!E80="",'Data-Qtr1'!R80),"",COUNTIF('Data-Qtr1'!E80,"Yes"))</f>
        <v/>
      </c>
      <c r="F82" s="53" t="str">
        <f>IF(OR('Data-Qtr1'!F80="",'Data-Qtr1'!R80),"",COUNTIF('Data-Qtr1'!F80,"Yes"))</f>
        <v/>
      </c>
      <c r="G82" s="53"/>
      <c r="H82" s="270" t="str">
        <f>IF(OR('Data-Qtr1'!G80="",'Data-Qtr1'!R80),"",COUNTIF('Data-Qtr1'!G80,"Yes"))</f>
        <v/>
      </c>
      <c r="I82" s="55">
        <f>COUNTIF('Data-Qtr1'!C80:G80,"")</f>
        <v>5</v>
      </c>
      <c r="J82" s="125">
        <f>IF('Data-Qtr1'!R80,0,IF((COUNTBLANK(C82)+COUNTBLANK(E82)+COUNTBLANK(F82)+COUNTBLANK(H82))=4,0,1))</f>
        <v>0</v>
      </c>
      <c r="K82" s="125">
        <f t="shared" si="12"/>
        <v>0</v>
      </c>
      <c r="L82" s="125">
        <f t="shared" si="13"/>
        <v>0</v>
      </c>
      <c r="M82" s="126">
        <f t="shared" si="14"/>
        <v>0</v>
      </c>
      <c r="N82" s="125">
        <f t="shared" si="15"/>
        <v>0</v>
      </c>
      <c r="O82" s="126">
        <f t="shared" si="16"/>
        <v>0</v>
      </c>
      <c r="P82" s="125">
        <f t="shared" si="17"/>
        <v>0</v>
      </c>
      <c r="Q82" s="1">
        <f t="shared" si="18"/>
        <v>0</v>
      </c>
      <c r="R82" s="1">
        <f t="shared" si="11"/>
        <v>0</v>
      </c>
      <c r="S82" s="1">
        <f t="shared" si="19"/>
        <v>0</v>
      </c>
      <c r="T82" s="1">
        <f t="shared" si="20"/>
        <v>0</v>
      </c>
      <c r="U82" s="126">
        <f t="shared" si="21"/>
        <v>0</v>
      </c>
    </row>
    <row r="83" spans="2:21" x14ac:dyDescent="0.3">
      <c r="B83" s="125">
        <v>68</v>
      </c>
      <c r="C83" s="34" t="str">
        <f>IF(OR('Data-Qtr1'!C81="",'Data-Qtr1'!R81),"",(COUNTIF('Data-Qtr1'!C81,"Yes")))</f>
        <v/>
      </c>
      <c r="D83" s="267" t="str">
        <f>IF('Data-Qtr1'!D81="","",IF(C83=1,'Data-Qtr1'!D81,""))</f>
        <v/>
      </c>
      <c r="E83" s="53" t="str">
        <f>IF(OR('Data-Qtr1'!E81="",'Data-Qtr1'!R81),"",COUNTIF('Data-Qtr1'!E81,"Yes"))</f>
        <v/>
      </c>
      <c r="F83" s="53" t="str">
        <f>IF(OR('Data-Qtr1'!F81="",'Data-Qtr1'!R81),"",COUNTIF('Data-Qtr1'!F81,"Yes"))</f>
        <v/>
      </c>
      <c r="G83" s="53"/>
      <c r="H83" s="270" t="str">
        <f>IF(OR('Data-Qtr1'!G81="",'Data-Qtr1'!R81),"",COUNTIF('Data-Qtr1'!G81,"Yes"))</f>
        <v/>
      </c>
      <c r="I83" s="55">
        <f>COUNTIF('Data-Qtr1'!C81:G81,"")</f>
        <v>5</v>
      </c>
      <c r="J83" s="125">
        <f>IF('Data-Qtr1'!R81,0,IF((COUNTBLANK(C83)+COUNTBLANK(E83)+COUNTBLANK(F83)+COUNTBLANK(H83))=4,0,1))</f>
        <v>0</v>
      </c>
      <c r="K83" s="125">
        <f t="shared" si="12"/>
        <v>0</v>
      </c>
      <c r="L83" s="125">
        <f t="shared" si="13"/>
        <v>0</v>
      </c>
      <c r="M83" s="126">
        <f t="shared" si="14"/>
        <v>0</v>
      </c>
      <c r="N83" s="125">
        <f t="shared" si="15"/>
        <v>0</v>
      </c>
      <c r="O83" s="126">
        <f t="shared" si="16"/>
        <v>0</v>
      </c>
      <c r="P83" s="125">
        <f t="shared" si="17"/>
        <v>0</v>
      </c>
      <c r="Q83" s="1">
        <f t="shared" si="18"/>
        <v>0</v>
      </c>
      <c r="R83" s="1">
        <f t="shared" si="11"/>
        <v>0</v>
      </c>
      <c r="S83" s="1">
        <f t="shared" si="19"/>
        <v>0</v>
      </c>
      <c r="T83" s="1">
        <f t="shared" si="20"/>
        <v>0</v>
      </c>
      <c r="U83" s="126">
        <f t="shared" si="21"/>
        <v>0</v>
      </c>
    </row>
    <row r="84" spans="2:21" x14ac:dyDescent="0.3">
      <c r="B84" s="125">
        <v>69</v>
      </c>
      <c r="C84" s="34" t="str">
        <f>IF(OR('Data-Qtr1'!C82="",'Data-Qtr1'!R82),"",(COUNTIF('Data-Qtr1'!C82,"Yes")))</f>
        <v/>
      </c>
      <c r="D84" s="267" t="str">
        <f>IF('Data-Qtr1'!D82="","",IF(C84=1,'Data-Qtr1'!D82,""))</f>
        <v/>
      </c>
      <c r="E84" s="53" t="str">
        <f>IF(OR('Data-Qtr1'!E82="",'Data-Qtr1'!R82),"",COUNTIF('Data-Qtr1'!E82,"Yes"))</f>
        <v/>
      </c>
      <c r="F84" s="53" t="str">
        <f>IF(OR('Data-Qtr1'!F82="",'Data-Qtr1'!R82),"",COUNTIF('Data-Qtr1'!F82,"Yes"))</f>
        <v/>
      </c>
      <c r="G84" s="53"/>
      <c r="H84" s="270" t="str">
        <f>IF(OR('Data-Qtr1'!G82="",'Data-Qtr1'!R82),"",COUNTIF('Data-Qtr1'!G82,"Yes"))</f>
        <v/>
      </c>
      <c r="I84" s="55">
        <f>COUNTIF('Data-Qtr1'!C82:G82,"")</f>
        <v>5</v>
      </c>
      <c r="J84" s="125">
        <f>IF('Data-Qtr1'!R82,0,IF((COUNTBLANK(C84)+COUNTBLANK(E84)+COUNTBLANK(F84)+COUNTBLANK(H84))=4,0,1))</f>
        <v>0</v>
      </c>
      <c r="K84" s="125">
        <f t="shared" si="12"/>
        <v>0</v>
      </c>
      <c r="L84" s="125">
        <f t="shared" si="13"/>
        <v>0</v>
      </c>
      <c r="M84" s="126">
        <f t="shared" si="14"/>
        <v>0</v>
      </c>
      <c r="N84" s="125">
        <f t="shared" si="15"/>
        <v>0</v>
      </c>
      <c r="O84" s="126">
        <f t="shared" si="16"/>
        <v>0</v>
      </c>
      <c r="P84" s="125">
        <f t="shared" si="17"/>
        <v>0</v>
      </c>
      <c r="Q84" s="1">
        <f t="shared" si="18"/>
        <v>0</v>
      </c>
      <c r="R84" s="1">
        <f t="shared" si="11"/>
        <v>0</v>
      </c>
      <c r="S84" s="1">
        <f t="shared" si="19"/>
        <v>0</v>
      </c>
      <c r="T84" s="1">
        <f t="shared" si="20"/>
        <v>0</v>
      </c>
      <c r="U84" s="126">
        <f t="shared" si="21"/>
        <v>0</v>
      </c>
    </row>
    <row r="85" spans="2:21" ht="15" thickBot="1" x14ac:dyDescent="0.35">
      <c r="B85" s="127">
        <v>70</v>
      </c>
      <c r="C85" s="35" t="str">
        <f>IF(OR('Data-Qtr1'!C83="",'Data-Qtr1'!R83),"",(COUNTIF('Data-Qtr1'!C83,"Yes")))</f>
        <v/>
      </c>
      <c r="D85" s="271" t="str">
        <f>IF('Data-Qtr1'!D83="","",IF(C85=1,'Data-Qtr1'!D83,""))</f>
        <v/>
      </c>
      <c r="E85" s="36" t="str">
        <f>IF(OR('Data-Qtr1'!E83="",'Data-Qtr1'!R83),"",COUNTIF('Data-Qtr1'!E83,"Yes"))</f>
        <v/>
      </c>
      <c r="F85" s="36" t="str">
        <f>IF(OR('Data-Qtr1'!F83="",'Data-Qtr1'!R83),"",COUNTIF('Data-Qtr1'!F83,"Yes"))</f>
        <v/>
      </c>
      <c r="G85" s="36"/>
      <c r="H85" s="272" t="str">
        <f>IF(OR('Data-Qtr1'!G83="",'Data-Qtr1'!R83),"",COUNTIF('Data-Qtr1'!G83,"Yes"))</f>
        <v/>
      </c>
      <c r="I85" s="56">
        <f>COUNTIF('Data-Qtr1'!C83:G83,"")</f>
        <v>5</v>
      </c>
      <c r="J85" s="125">
        <f>IF('Data-Qtr1'!R83,0,IF((COUNTBLANK(C85)+COUNTBLANK(E85)+COUNTBLANK(F85)+COUNTBLANK(H85))=4,0,1))</f>
        <v>0</v>
      </c>
      <c r="K85" s="125">
        <f t="shared" si="12"/>
        <v>0</v>
      </c>
      <c r="L85" s="125">
        <f t="shared" si="13"/>
        <v>0</v>
      </c>
      <c r="M85" s="126">
        <f t="shared" si="14"/>
        <v>0</v>
      </c>
      <c r="N85" s="125">
        <f t="shared" si="15"/>
        <v>0</v>
      </c>
      <c r="O85" s="126">
        <f t="shared" si="16"/>
        <v>0</v>
      </c>
      <c r="P85" s="125">
        <f t="shared" si="17"/>
        <v>0</v>
      </c>
      <c r="Q85" s="1">
        <f t="shared" si="18"/>
        <v>0</v>
      </c>
      <c r="R85" s="1">
        <f t="shared" si="11"/>
        <v>0</v>
      </c>
      <c r="S85" s="1">
        <f t="shared" si="19"/>
        <v>0</v>
      </c>
      <c r="T85" s="1">
        <f t="shared" si="20"/>
        <v>0</v>
      </c>
      <c r="U85" s="126">
        <f t="shared" si="21"/>
        <v>0</v>
      </c>
    </row>
    <row r="86" spans="2:21" x14ac:dyDescent="0.3">
      <c r="B86" s="125">
        <v>71</v>
      </c>
      <c r="C86" s="32" t="str">
        <f>IF(OR('Data-Qtr1'!C84="",'Data-Qtr1'!R84),"",(COUNTIF('Data-Qtr1'!C84,"Yes")))</f>
        <v/>
      </c>
      <c r="D86" s="268" t="str">
        <f>IF('Data-Qtr1'!D84="","",IF(C86=1,'Data-Qtr1'!D84,""))</f>
        <v/>
      </c>
      <c r="E86" s="33" t="str">
        <f>IF(OR('Data-Qtr1'!E84="",'Data-Qtr1'!R84),"",COUNTIF('Data-Qtr1'!E84,"Yes"))</f>
        <v/>
      </c>
      <c r="F86" s="33" t="str">
        <f>IF(OR('Data-Qtr1'!F84="",'Data-Qtr1'!R84),"",COUNTIF('Data-Qtr1'!F84,"Yes"))</f>
        <v/>
      </c>
      <c r="G86" s="33"/>
      <c r="H86" s="269" t="str">
        <f>IF(OR('Data-Qtr1'!G84="",'Data-Qtr1'!R84),"",COUNTIF('Data-Qtr1'!G84,"Yes"))</f>
        <v/>
      </c>
      <c r="I86" s="55">
        <f>COUNTIF('Data-Qtr1'!C84:G84,"")</f>
        <v>5</v>
      </c>
      <c r="J86" s="125">
        <f>IF('Data-Qtr1'!R84,0,IF((COUNTBLANK(C86)+COUNTBLANK(E86)+COUNTBLANK(F86)+COUNTBLANK(H86))=4,0,1))</f>
        <v>0</v>
      </c>
      <c r="K86" s="125">
        <f t="shared" si="12"/>
        <v>0</v>
      </c>
      <c r="L86" s="125">
        <f t="shared" si="13"/>
        <v>0</v>
      </c>
      <c r="M86" s="126">
        <f t="shared" si="14"/>
        <v>0</v>
      </c>
      <c r="N86" s="125">
        <f t="shared" si="15"/>
        <v>0</v>
      </c>
      <c r="O86" s="126">
        <f t="shared" si="16"/>
        <v>0</v>
      </c>
      <c r="P86" s="125">
        <f t="shared" si="17"/>
        <v>0</v>
      </c>
      <c r="Q86" s="1">
        <f t="shared" si="18"/>
        <v>0</v>
      </c>
      <c r="R86" s="1">
        <f t="shared" si="11"/>
        <v>0</v>
      </c>
      <c r="S86" s="1">
        <f t="shared" si="19"/>
        <v>0</v>
      </c>
      <c r="T86" s="1">
        <f t="shared" si="20"/>
        <v>0</v>
      </c>
      <c r="U86" s="126">
        <f t="shared" si="21"/>
        <v>0</v>
      </c>
    </row>
    <row r="87" spans="2:21" x14ac:dyDescent="0.3">
      <c r="B87" s="125">
        <v>72</v>
      </c>
      <c r="C87" s="34" t="str">
        <f>IF(OR('Data-Qtr1'!C85="",'Data-Qtr1'!R85),"",(COUNTIF('Data-Qtr1'!C85,"Yes")))</f>
        <v/>
      </c>
      <c r="D87" s="267" t="str">
        <f>IF('Data-Qtr1'!D85="","",IF(C87=1,'Data-Qtr1'!D85,""))</f>
        <v/>
      </c>
      <c r="E87" s="53" t="str">
        <f>IF(OR('Data-Qtr1'!E85="",'Data-Qtr1'!R85),"",COUNTIF('Data-Qtr1'!E85,"Yes"))</f>
        <v/>
      </c>
      <c r="F87" s="53" t="str">
        <f>IF(OR('Data-Qtr1'!F85="",'Data-Qtr1'!R85),"",COUNTIF('Data-Qtr1'!F85,"Yes"))</f>
        <v/>
      </c>
      <c r="G87" s="53"/>
      <c r="H87" s="270" t="str">
        <f>IF(OR('Data-Qtr1'!G85="",'Data-Qtr1'!R85),"",COUNTIF('Data-Qtr1'!G85,"Yes"))</f>
        <v/>
      </c>
      <c r="I87" s="55">
        <f>COUNTIF('Data-Qtr1'!C85:G85,"")</f>
        <v>5</v>
      </c>
      <c r="J87" s="125">
        <f>IF('Data-Qtr1'!R85,0,IF((COUNTBLANK(C87)+COUNTBLANK(E87)+COUNTBLANK(F87)+COUNTBLANK(H87))=4,0,1))</f>
        <v>0</v>
      </c>
      <c r="K87" s="125">
        <f t="shared" si="12"/>
        <v>0</v>
      </c>
      <c r="L87" s="125">
        <f t="shared" si="13"/>
        <v>0</v>
      </c>
      <c r="M87" s="126">
        <f t="shared" si="14"/>
        <v>0</v>
      </c>
      <c r="N87" s="125">
        <f t="shared" si="15"/>
        <v>0</v>
      </c>
      <c r="O87" s="126">
        <f t="shared" si="16"/>
        <v>0</v>
      </c>
      <c r="P87" s="125">
        <f t="shared" si="17"/>
        <v>0</v>
      </c>
      <c r="Q87" s="1">
        <f t="shared" si="18"/>
        <v>0</v>
      </c>
      <c r="R87" s="1">
        <f t="shared" si="11"/>
        <v>0</v>
      </c>
      <c r="S87" s="1">
        <f t="shared" si="19"/>
        <v>0</v>
      </c>
      <c r="T87" s="1">
        <f t="shared" si="20"/>
        <v>0</v>
      </c>
      <c r="U87" s="126">
        <f t="shared" si="21"/>
        <v>0</v>
      </c>
    </row>
    <row r="88" spans="2:21" x14ac:dyDescent="0.3">
      <c r="B88" s="125">
        <v>73</v>
      </c>
      <c r="C88" s="34" t="str">
        <f>IF(OR('Data-Qtr1'!C86="",'Data-Qtr1'!R86),"",(COUNTIF('Data-Qtr1'!C86,"Yes")))</f>
        <v/>
      </c>
      <c r="D88" s="267" t="str">
        <f>IF('Data-Qtr1'!D86="","",IF(C88=1,'Data-Qtr1'!D86,""))</f>
        <v/>
      </c>
      <c r="E88" s="53" t="str">
        <f>IF(OR('Data-Qtr1'!E86="",'Data-Qtr1'!R86),"",COUNTIF('Data-Qtr1'!E86,"Yes"))</f>
        <v/>
      </c>
      <c r="F88" s="53" t="str">
        <f>IF(OR('Data-Qtr1'!F86="",'Data-Qtr1'!R86),"",COUNTIF('Data-Qtr1'!F86,"Yes"))</f>
        <v/>
      </c>
      <c r="G88" s="53"/>
      <c r="H88" s="270" t="str">
        <f>IF(OR('Data-Qtr1'!G86="",'Data-Qtr1'!R86),"",COUNTIF('Data-Qtr1'!G86,"Yes"))</f>
        <v/>
      </c>
      <c r="I88" s="55">
        <f>COUNTIF('Data-Qtr1'!C86:G86,"")</f>
        <v>5</v>
      </c>
      <c r="J88" s="125">
        <f>IF('Data-Qtr1'!R86,0,IF((COUNTBLANK(C88)+COUNTBLANK(E88)+COUNTBLANK(F88)+COUNTBLANK(H88))=4,0,1))</f>
        <v>0</v>
      </c>
      <c r="K88" s="125">
        <f t="shared" si="12"/>
        <v>0</v>
      </c>
      <c r="L88" s="125">
        <f t="shared" si="13"/>
        <v>0</v>
      </c>
      <c r="M88" s="126">
        <f t="shared" si="14"/>
        <v>0</v>
      </c>
      <c r="N88" s="125">
        <f t="shared" si="15"/>
        <v>0</v>
      </c>
      <c r="O88" s="126">
        <f t="shared" si="16"/>
        <v>0</v>
      </c>
      <c r="P88" s="125">
        <f t="shared" si="17"/>
        <v>0</v>
      </c>
      <c r="Q88" s="1">
        <f t="shared" si="18"/>
        <v>0</v>
      </c>
      <c r="R88" s="1">
        <f t="shared" si="11"/>
        <v>0</v>
      </c>
      <c r="S88" s="1">
        <f t="shared" si="19"/>
        <v>0</v>
      </c>
      <c r="T88" s="1">
        <f t="shared" si="20"/>
        <v>0</v>
      </c>
      <c r="U88" s="126">
        <f t="shared" si="21"/>
        <v>0</v>
      </c>
    </row>
    <row r="89" spans="2:21" x14ac:dyDescent="0.3">
      <c r="B89" s="125">
        <v>74</v>
      </c>
      <c r="C89" s="34" t="str">
        <f>IF(OR('Data-Qtr1'!C87="",'Data-Qtr1'!R87),"",(COUNTIF('Data-Qtr1'!C87,"Yes")))</f>
        <v/>
      </c>
      <c r="D89" s="267" t="str">
        <f>IF('Data-Qtr1'!D87="","",IF(C89=1,'Data-Qtr1'!D87,""))</f>
        <v/>
      </c>
      <c r="E89" s="53" t="str">
        <f>IF(OR('Data-Qtr1'!E87="",'Data-Qtr1'!R87),"",COUNTIF('Data-Qtr1'!E87,"Yes"))</f>
        <v/>
      </c>
      <c r="F89" s="53" t="str">
        <f>IF(OR('Data-Qtr1'!F87="",'Data-Qtr1'!R87),"",COUNTIF('Data-Qtr1'!F87,"Yes"))</f>
        <v/>
      </c>
      <c r="G89" s="53"/>
      <c r="H89" s="270" t="str">
        <f>IF(OR('Data-Qtr1'!G87="",'Data-Qtr1'!R87),"",COUNTIF('Data-Qtr1'!G87,"Yes"))</f>
        <v/>
      </c>
      <c r="I89" s="55">
        <f>COUNTIF('Data-Qtr1'!C87:G87,"")</f>
        <v>5</v>
      </c>
      <c r="J89" s="125">
        <f>IF('Data-Qtr1'!R87,0,IF((COUNTBLANK(C89)+COUNTBLANK(E89)+COUNTBLANK(F89)+COUNTBLANK(H89))=4,0,1))</f>
        <v>0</v>
      </c>
      <c r="K89" s="125">
        <f t="shared" si="12"/>
        <v>0</v>
      </c>
      <c r="L89" s="125">
        <f t="shared" si="13"/>
        <v>0</v>
      </c>
      <c r="M89" s="126">
        <f t="shared" si="14"/>
        <v>0</v>
      </c>
      <c r="N89" s="125">
        <f t="shared" si="15"/>
        <v>0</v>
      </c>
      <c r="O89" s="126">
        <f t="shared" si="16"/>
        <v>0</v>
      </c>
      <c r="P89" s="125">
        <f t="shared" si="17"/>
        <v>0</v>
      </c>
      <c r="Q89" s="1">
        <f t="shared" si="18"/>
        <v>0</v>
      </c>
      <c r="R89" s="1">
        <f t="shared" si="11"/>
        <v>0</v>
      </c>
      <c r="S89" s="1">
        <f t="shared" si="19"/>
        <v>0</v>
      </c>
      <c r="T89" s="1">
        <f t="shared" si="20"/>
        <v>0</v>
      </c>
      <c r="U89" s="126">
        <f t="shared" si="21"/>
        <v>0</v>
      </c>
    </row>
    <row r="90" spans="2:21" x14ac:dyDescent="0.3">
      <c r="B90" s="125">
        <v>75</v>
      </c>
      <c r="C90" s="34" t="str">
        <f>IF(OR('Data-Qtr1'!C88="",'Data-Qtr1'!R88),"",(COUNTIF('Data-Qtr1'!C88,"Yes")))</f>
        <v/>
      </c>
      <c r="D90" s="267" t="str">
        <f>IF('Data-Qtr1'!D88="","",IF(C90=1,'Data-Qtr1'!D88,""))</f>
        <v/>
      </c>
      <c r="E90" s="53" t="str">
        <f>IF(OR('Data-Qtr1'!E88="",'Data-Qtr1'!R88),"",COUNTIF('Data-Qtr1'!E88,"Yes"))</f>
        <v/>
      </c>
      <c r="F90" s="53" t="str">
        <f>IF(OR('Data-Qtr1'!F88="",'Data-Qtr1'!R88),"",COUNTIF('Data-Qtr1'!F88,"Yes"))</f>
        <v/>
      </c>
      <c r="G90" s="53"/>
      <c r="H90" s="270" t="str">
        <f>IF(OR('Data-Qtr1'!G88="",'Data-Qtr1'!R88),"",COUNTIF('Data-Qtr1'!G88,"Yes"))</f>
        <v/>
      </c>
      <c r="I90" s="55">
        <f>COUNTIF('Data-Qtr1'!C88:G88,"")</f>
        <v>5</v>
      </c>
      <c r="J90" s="125">
        <f>IF('Data-Qtr1'!R88,0,IF((COUNTBLANK(C90)+COUNTBLANK(E90)+COUNTBLANK(F90)+COUNTBLANK(H90))=4,0,1))</f>
        <v>0</v>
      </c>
      <c r="K90" s="125">
        <f t="shared" si="12"/>
        <v>0</v>
      </c>
      <c r="L90" s="125">
        <f t="shared" si="13"/>
        <v>0</v>
      </c>
      <c r="M90" s="126">
        <f t="shared" si="14"/>
        <v>0</v>
      </c>
      <c r="N90" s="125">
        <f t="shared" si="15"/>
        <v>0</v>
      </c>
      <c r="O90" s="126">
        <f t="shared" si="16"/>
        <v>0</v>
      </c>
      <c r="P90" s="125">
        <f t="shared" si="17"/>
        <v>0</v>
      </c>
      <c r="Q90" s="1">
        <f t="shared" si="18"/>
        <v>0</v>
      </c>
      <c r="R90" s="1">
        <f t="shared" si="11"/>
        <v>0</v>
      </c>
      <c r="S90" s="1">
        <f t="shared" si="19"/>
        <v>0</v>
      </c>
      <c r="T90" s="1">
        <f t="shared" si="20"/>
        <v>0</v>
      </c>
      <c r="U90" s="126">
        <f t="shared" si="21"/>
        <v>0</v>
      </c>
    </row>
    <row r="91" spans="2:21" x14ac:dyDescent="0.3">
      <c r="B91" s="125">
        <v>76</v>
      </c>
      <c r="C91" s="34" t="str">
        <f>IF(OR('Data-Qtr1'!C89="",'Data-Qtr1'!R89),"",(COUNTIF('Data-Qtr1'!C89,"Yes")))</f>
        <v/>
      </c>
      <c r="D91" s="267" t="str">
        <f>IF('Data-Qtr1'!D89="","",IF(C91=1,'Data-Qtr1'!D89,""))</f>
        <v/>
      </c>
      <c r="E91" s="53" t="str">
        <f>IF(OR('Data-Qtr1'!E89="",'Data-Qtr1'!R89),"",COUNTIF('Data-Qtr1'!E89,"Yes"))</f>
        <v/>
      </c>
      <c r="F91" s="53" t="str">
        <f>IF(OR('Data-Qtr1'!F89="",'Data-Qtr1'!R89),"",COUNTIF('Data-Qtr1'!F89,"Yes"))</f>
        <v/>
      </c>
      <c r="G91" s="53"/>
      <c r="H91" s="270" t="str">
        <f>IF(OR('Data-Qtr1'!G89="",'Data-Qtr1'!R89),"",COUNTIF('Data-Qtr1'!G89,"Yes"))</f>
        <v/>
      </c>
      <c r="I91" s="55">
        <f>COUNTIF('Data-Qtr1'!C89:G89,"")</f>
        <v>5</v>
      </c>
      <c r="J91" s="125">
        <f>IF('Data-Qtr1'!R89,0,IF((COUNTBLANK(C91)+COUNTBLANK(E91)+COUNTBLANK(F91)+COUNTBLANK(H91))=4,0,1))</f>
        <v>0</v>
      </c>
      <c r="K91" s="125">
        <f t="shared" si="12"/>
        <v>0</v>
      </c>
      <c r="L91" s="125">
        <f t="shared" si="13"/>
        <v>0</v>
      </c>
      <c r="M91" s="126">
        <f t="shared" si="14"/>
        <v>0</v>
      </c>
      <c r="N91" s="125">
        <f t="shared" si="15"/>
        <v>0</v>
      </c>
      <c r="O91" s="126">
        <f t="shared" si="16"/>
        <v>0</v>
      </c>
      <c r="P91" s="125">
        <f t="shared" si="17"/>
        <v>0</v>
      </c>
      <c r="Q91" s="1">
        <f t="shared" si="18"/>
        <v>0</v>
      </c>
      <c r="R91" s="1">
        <f t="shared" si="11"/>
        <v>0</v>
      </c>
      <c r="S91" s="1">
        <f t="shared" si="19"/>
        <v>0</v>
      </c>
      <c r="T91" s="1">
        <f t="shared" si="20"/>
        <v>0</v>
      </c>
      <c r="U91" s="126">
        <f t="shared" si="21"/>
        <v>0</v>
      </c>
    </row>
    <row r="92" spans="2:21" x14ac:dyDescent="0.3">
      <c r="B92" s="125">
        <v>77</v>
      </c>
      <c r="C92" s="34" t="str">
        <f>IF(OR('Data-Qtr1'!C90="",'Data-Qtr1'!R90),"",(COUNTIF('Data-Qtr1'!C90,"Yes")))</f>
        <v/>
      </c>
      <c r="D92" s="267" t="str">
        <f>IF('Data-Qtr1'!D90="","",IF(C92=1,'Data-Qtr1'!D90,""))</f>
        <v/>
      </c>
      <c r="E92" s="53" t="str">
        <f>IF(OR('Data-Qtr1'!E90="",'Data-Qtr1'!R90),"",COUNTIF('Data-Qtr1'!E90,"Yes"))</f>
        <v/>
      </c>
      <c r="F92" s="53" t="str">
        <f>IF(OR('Data-Qtr1'!F90="",'Data-Qtr1'!R90),"",COUNTIF('Data-Qtr1'!F90,"Yes"))</f>
        <v/>
      </c>
      <c r="G92" s="53"/>
      <c r="H92" s="270" t="str">
        <f>IF(OR('Data-Qtr1'!G90="",'Data-Qtr1'!R90),"",COUNTIF('Data-Qtr1'!G90,"Yes"))</f>
        <v/>
      </c>
      <c r="I92" s="55">
        <f>COUNTIF('Data-Qtr1'!C90:G90,"")</f>
        <v>5</v>
      </c>
      <c r="J92" s="125">
        <f>IF('Data-Qtr1'!R90,0,IF((COUNTBLANK(C92)+COUNTBLANK(E92)+COUNTBLANK(F92)+COUNTBLANK(H92))=4,0,1))</f>
        <v>0</v>
      </c>
      <c r="K92" s="125">
        <f t="shared" si="12"/>
        <v>0</v>
      </c>
      <c r="L92" s="125">
        <f t="shared" si="13"/>
        <v>0</v>
      </c>
      <c r="M92" s="126">
        <f t="shared" si="14"/>
        <v>0</v>
      </c>
      <c r="N92" s="125">
        <f t="shared" si="15"/>
        <v>0</v>
      </c>
      <c r="O92" s="126">
        <f t="shared" si="16"/>
        <v>0</v>
      </c>
      <c r="P92" s="125">
        <f t="shared" si="17"/>
        <v>0</v>
      </c>
      <c r="Q92" s="1">
        <f t="shared" si="18"/>
        <v>0</v>
      </c>
      <c r="R92" s="1">
        <f t="shared" si="11"/>
        <v>0</v>
      </c>
      <c r="S92" s="1">
        <f t="shared" si="19"/>
        <v>0</v>
      </c>
      <c r="T92" s="1">
        <f t="shared" si="20"/>
        <v>0</v>
      </c>
      <c r="U92" s="126">
        <f t="shared" si="21"/>
        <v>0</v>
      </c>
    </row>
    <row r="93" spans="2:21" x14ac:dyDescent="0.3">
      <c r="B93" s="125">
        <v>78</v>
      </c>
      <c r="C93" s="34" t="str">
        <f>IF(OR('Data-Qtr1'!C91="",'Data-Qtr1'!R91),"",(COUNTIF('Data-Qtr1'!C91,"Yes")))</f>
        <v/>
      </c>
      <c r="D93" s="267" t="str">
        <f>IF('Data-Qtr1'!D91="","",IF(C93=1,'Data-Qtr1'!D91,""))</f>
        <v/>
      </c>
      <c r="E93" s="53" t="str">
        <f>IF(OR('Data-Qtr1'!E91="",'Data-Qtr1'!R91),"",COUNTIF('Data-Qtr1'!E91,"Yes"))</f>
        <v/>
      </c>
      <c r="F93" s="53" t="str">
        <f>IF(OR('Data-Qtr1'!F91="",'Data-Qtr1'!R91),"",COUNTIF('Data-Qtr1'!F91,"Yes"))</f>
        <v/>
      </c>
      <c r="G93" s="53"/>
      <c r="H93" s="270" t="str">
        <f>IF(OR('Data-Qtr1'!G91="",'Data-Qtr1'!R91),"",COUNTIF('Data-Qtr1'!G91,"Yes"))</f>
        <v/>
      </c>
      <c r="I93" s="55">
        <f>COUNTIF('Data-Qtr1'!C91:G91,"")</f>
        <v>5</v>
      </c>
      <c r="J93" s="125">
        <f>IF('Data-Qtr1'!R91,0,IF((COUNTBLANK(C93)+COUNTBLANK(E93)+COUNTBLANK(F93)+COUNTBLANK(H93))=4,0,1))</f>
        <v>0</v>
      </c>
      <c r="K93" s="125">
        <f t="shared" si="12"/>
        <v>0</v>
      </c>
      <c r="L93" s="125">
        <f t="shared" si="13"/>
        <v>0</v>
      </c>
      <c r="M93" s="126">
        <f t="shared" si="14"/>
        <v>0</v>
      </c>
      <c r="N93" s="125">
        <f t="shared" si="15"/>
        <v>0</v>
      </c>
      <c r="O93" s="126">
        <f t="shared" si="16"/>
        <v>0</v>
      </c>
      <c r="P93" s="125">
        <f t="shared" si="17"/>
        <v>0</v>
      </c>
      <c r="Q93" s="1">
        <f t="shared" si="18"/>
        <v>0</v>
      </c>
      <c r="R93" s="1">
        <f t="shared" si="11"/>
        <v>0</v>
      </c>
      <c r="S93" s="1">
        <f t="shared" si="19"/>
        <v>0</v>
      </c>
      <c r="T93" s="1">
        <f t="shared" si="20"/>
        <v>0</v>
      </c>
      <c r="U93" s="126">
        <f t="shared" si="21"/>
        <v>0</v>
      </c>
    </row>
    <row r="94" spans="2:21" x14ac:dyDescent="0.3">
      <c r="B94" s="125">
        <v>79</v>
      </c>
      <c r="C94" s="34" t="str">
        <f>IF(OR('Data-Qtr1'!C92="",'Data-Qtr1'!R92),"",(COUNTIF('Data-Qtr1'!C92,"Yes")))</f>
        <v/>
      </c>
      <c r="D94" s="267" t="str">
        <f>IF('Data-Qtr1'!D92="","",IF(C94=1,'Data-Qtr1'!D92,""))</f>
        <v/>
      </c>
      <c r="E94" s="53" t="str">
        <f>IF(OR('Data-Qtr1'!E92="",'Data-Qtr1'!R92),"",COUNTIF('Data-Qtr1'!E92,"Yes"))</f>
        <v/>
      </c>
      <c r="F94" s="53" t="str">
        <f>IF(OR('Data-Qtr1'!F92="",'Data-Qtr1'!R92),"",COUNTIF('Data-Qtr1'!F92,"Yes"))</f>
        <v/>
      </c>
      <c r="G94" s="53"/>
      <c r="H94" s="270" t="str">
        <f>IF(OR('Data-Qtr1'!G92="",'Data-Qtr1'!R92),"",COUNTIF('Data-Qtr1'!G92,"Yes"))</f>
        <v/>
      </c>
      <c r="I94" s="55">
        <f>COUNTIF('Data-Qtr1'!C92:G92,"")</f>
        <v>5</v>
      </c>
      <c r="J94" s="125">
        <f>IF('Data-Qtr1'!R92,0,IF((COUNTBLANK(C94)+COUNTBLANK(E94)+COUNTBLANK(F94)+COUNTBLANK(H94))=4,0,1))</f>
        <v>0</v>
      </c>
      <c r="K94" s="125">
        <f t="shared" si="12"/>
        <v>0</v>
      </c>
      <c r="L94" s="125">
        <f t="shared" si="13"/>
        <v>0</v>
      </c>
      <c r="M94" s="126">
        <f t="shared" si="14"/>
        <v>0</v>
      </c>
      <c r="N94" s="125">
        <f t="shared" si="15"/>
        <v>0</v>
      </c>
      <c r="O94" s="126">
        <f t="shared" si="16"/>
        <v>0</v>
      </c>
      <c r="P94" s="125">
        <f t="shared" si="17"/>
        <v>0</v>
      </c>
      <c r="Q94" s="1">
        <f t="shared" si="18"/>
        <v>0</v>
      </c>
      <c r="R94" s="1">
        <f t="shared" si="11"/>
        <v>0</v>
      </c>
      <c r="S94" s="1">
        <f t="shared" si="19"/>
        <v>0</v>
      </c>
      <c r="T94" s="1">
        <f t="shared" si="20"/>
        <v>0</v>
      </c>
      <c r="U94" s="126">
        <f t="shared" si="21"/>
        <v>0</v>
      </c>
    </row>
    <row r="95" spans="2:21" ht="15" thickBot="1" x14ac:dyDescent="0.35">
      <c r="B95" s="127">
        <v>80</v>
      </c>
      <c r="C95" s="35" t="str">
        <f>IF(OR('Data-Qtr1'!C93="",'Data-Qtr1'!R93),"",(COUNTIF('Data-Qtr1'!C93,"Yes")))</f>
        <v/>
      </c>
      <c r="D95" s="271" t="str">
        <f>IF('Data-Qtr1'!D93="","",IF(C95=1,'Data-Qtr1'!D93,""))</f>
        <v/>
      </c>
      <c r="E95" s="36" t="str">
        <f>IF(OR('Data-Qtr1'!E93="",'Data-Qtr1'!R93),"",COUNTIF('Data-Qtr1'!E93,"Yes"))</f>
        <v/>
      </c>
      <c r="F95" s="36" t="str">
        <f>IF(OR('Data-Qtr1'!F93="",'Data-Qtr1'!R93),"",COUNTIF('Data-Qtr1'!F93,"Yes"))</f>
        <v/>
      </c>
      <c r="G95" s="36"/>
      <c r="H95" s="272" t="str">
        <f>IF(OR('Data-Qtr1'!G93="",'Data-Qtr1'!R93),"",COUNTIF('Data-Qtr1'!G93,"Yes"))</f>
        <v/>
      </c>
      <c r="I95" s="56">
        <f>COUNTIF('Data-Qtr1'!C93:G93,"")</f>
        <v>5</v>
      </c>
      <c r="J95" s="125">
        <f>IF('Data-Qtr1'!R93,0,IF((COUNTBLANK(C95)+COUNTBLANK(E95)+COUNTBLANK(F95)+COUNTBLANK(H95))=4,0,1))</f>
        <v>0</v>
      </c>
      <c r="K95" s="125">
        <f t="shared" si="12"/>
        <v>0</v>
      </c>
      <c r="L95" s="125">
        <f t="shared" si="13"/>
        <v>0</v>
      </c>
      <c r="M95" s="126">
        <f t="shared" si="14"/>
        <v>0</v>
      </c>
      <c r="N95" s="125">
        <f t="shared" si="15"/>
        <v>0</v>
      </c>
      <c r="O95" s="126">
        <f t="shared" si="16"/>
        <v>0</v>
      </c>
      <c r="P95" s="125">
        <f t="shared" si="17"/>
        <v>0</v>
      </c>
      <c r="Q95" s="1">
        <f t="shared" si="18"/>
        <v>0</v>
      </c>
      <c r="R95" s="1">
        <f t="shared" si="11"/>
        <v>0</v>
      </c>
      <c r="S95" s="1">
        <f t="shared" si="19"/>
        <v>0</v>
      </c>
      <c r="T95" s="1">
        <f t="shared" si="20"/>
        <v>0</v>
      </c>
      <c r="U95" s="126">
        <f t="shared" si="21"/>
        <v>0</v>
      </c>
    </row>
    <row r="96" spans="2:21" x14ac:dyDescent="0.3">
      <c r="B96" s="125">
        <v>81</v>
      </c>
      <c r="C96" s="32" t="str">
        <f>IF(OR('Data-Qtr1'!C94="",'Data-Qtr1'!R94),"",(COUNTIF('Data-Qtr1'!C94,"Yes")))</f>
        <v/>
      </c>
      <c r="D96" s="268" t="str">
        <f>IF('Data-Qtr1'!D94="","",IF(C96=1,'Data-Qtr1'!D94,""))</f>
        <v/>
      </c>
      <c r="E96" s="33" t="str">
        <f>IF(OR('Data-Qtr1'!E94="",'Data-Qtr1'!R94),"",COUNTIF('Data-Qtr1'!E94,"Yes"))</f>
        <v/>
      </c>
      <c r="F96" s="33" t="str">
        <f>IF(OR('Data-Qtr1'!F94="",'Data-Qtr1'!R94),"",COUNTIF('Data-Qtr1'!F94,"Yes"))</f>
        <v/>
      </c>
      <c r="G96" s="33"/>
      <c r="H96" s="269" t="str">
        <f>IF(OR('Data-Qtr1'!G94="",'Data-Qtr1'!R94),"",COUNTIF('Data-Qtr1'!G94,"Yes"))</f>
        <v/>
      </c>
      <c r="I96" s="54">
        <f>COUNTIF('Data-Qtr1'!C94:G94,"")</f>
        <v>5</v>
      </c>
      <c r="J96" s="125">
        <f>IF('Data-Qtr1'!R94,0,IF((COUNTBLANK(C96)+COUNTBLANK(E96)+COUNTBLANK(F96)+COUNTBLANK(H96))=4,0,1))</f>
        <v>0</v>
      </c>
      <c r="K96" s="125">
        <f t="shared" si="12"/>
        <v>0</v>
      </c>
      <c r="L96" s="125">
        <f t="shared" si="13"/>
        <v>0</v>
      </c>
      <c r="M96" s="126">
        <f t="shared" si="14"/>
        <v>0</v>
      </c>
      <c r="N96" s="125">
        <f t="shared" si="15"/>
        <v>0</v>
      </c>
      <c r="O96" s="126">
        <f t="shared" si="16"/>
        <v>0</v>
      </c>
      <c r="P96" s="125">
        <f t="shared" si="17"/>
        <v>0</v>
      </c>
      <c r="Q96" s="1">
        <f t="shared" si="18"/>
        <v>0</v>
      </c>
      <c r="R96" s="1">
        <f t="shared" si="11"/>
        <v>0</v>
      </c>
      <c r="S96" s="1">
        <f t="shared" si="19"/>
        <v>0</v>
      </c>
      <c r="T96" s="1">
        <f t="shared" si="20"/>
        <v>0</v>
      </c>
      <c r="U96" s="126">
        <f t="shared" si="21"/>
        <v>0</v>
      </c>
    </row>
    <row r="97" spans="2:21" x14ac:dyDescent="0.3">
      <c r="B97" s="125">
        <v>82</v>
      </c>
      <c r="C97" s="34" t="str">
        <f>IF(OR('Data-Qtr1'!C95="",'Data-Qtr1'!R95),"",(COUNTIF('Data-Qtr1'!C95,"Yes")))</f>
        <v/>
      </c>
      <c r="D97" s="267" t="str">
        <f>IF('Data-Qtr1'!D95="","",IF(C97=1,'Data-Qtr1'!D95,""))</f>
        <v/>
      </c>
      <c r="E97" s="53" t="str">
        <f>IF(OR('Data-Qtr1'!E95="",'Data-Qtr1'!R95),"",COUNTIF('Data-Qtr1'!E95,"Yes"))</f>
        <v/>
      </c>
      <c r="F97" s="53" t="str">
        <f>IF(OR('Data-Qtr1'!F95="",'Data-Qtr1'!R95),"",COUNTIF('Data-Qtr1'!F95,"Yes"))</f>
        <v/>
      </c>
      <c r="G97" s="53"/>
      <c r="H97" s="270" t="str">
        <f>IF(OR('Data-Qtr1'!G95="",'Data-Qtr1'!R95),"",COUNTIF('Data-Qtr1'!G95,"Yes"))</f>
        <v/>
      </c>
      <c r="I97" s="55">
        <f>COUNTIF('Data-Qtr1'!C95:G95,"")</f>
        <v>5</v>
      </c>
      <c r="J97" s="125">
        <f>IF('Data-Qtr1'!R95,0,IF((COUNTBLANK(C97)+COUNTBLANK(E97)+COUNTBLANK(F97)+COUNTBLANK(H97))=4,0,1))</f>
        <v>0</v>
      </c>
      <c r="K97" s="125">
        <f t="shared" si="12"/>
        <v>0</v>
      </c>
      <c r="L97" s="125">
        <f t="shared" si="13"/>
        <v>0</v>
      </c>
      <c r="M97" s="126">
        <f t="shared" si="14"/>
        <v>0</v>
      </c>
      <c r="N97" s="125">
        <f t="shared" si="15"/>
        <v>0</v>
      </c>
      <c r="O97" s="126">
        <f t="shared" si="16"/>
        <v>0</v>
      </c>
      <c r="P97" s="125">
        <f t="shared" si="17"/>
        <v>0</v>
      </c>
      <c r="Q97" s="1">
        <f t="shared" si="18"/>
        <v>0</v>
      </c>
      <c r="R97" s="1">
        <f t="shared" si="11"/>
        <v>0</v>
      </c>
      <c r="S97" s="1">
        <f t="shared" si="19"/>
        <v>0</v>
      </c>
      <c r="T97" s="1">
        <f t="shared" si="20"/>
        <v>0</v>
      </c>
      <c r="U97" s="126">
        <f t="shared" si="21"/>
        <v>0</v>
      </c>
    </row>
    <row r="98" spans="2:21" x14ac:dyDescent="0.3">
      <c r="B98" s="125">
        <v>83</v>
      </c>
      <c r="C98" s="34" t="str">
        <f>IF(OR('Data-Qtr1'!C96="",'Data-Qtr1'!R96),"",(COUNTIF('Data-Qtr1'!C96,"Yes")))</f>
        <v/>
      </c>
      <c r="D98" s="267" t="str">
        <f>IF('Data-Qtr1'!D96="","",IF(C98=1,'Data-Qtr1'!D96,""))</f>
        <v/>
      </c>
      <c r="E98" s="53" t="str">
        <f>IF(OR('Data-Qtr1'!E96="",'Data-Qtr1'!R96),"",COUNTIF('Data-Qtr1'!E96,"Yes"))</f>
        <v/>
      </c>
      <c r="F98" s="53" t="str">
        <f>IF(OR('Data-Qtr1'!F96="",'Data-Qtr1'!R96),"",COUNTIF('Data-Qtr1'!F96,"Yes"))</f>
        <v/>
      </c>
      <c r="G98" s="53"/>
      <c r="H98" s="270" t="str">
        <f>IF(OR('Data-Qtr1'!G96="",'Data-Qtr1'!R96),"",COUNTIF('Data-Qtr1'!G96,"Yes"))</f>
        <v/>
      </c>
      <c r="I98" s="55">
        <f>COUNTIF('Data-Qtr1'!C96:G96,"")</f>
        <v>5</v>
      </c>
      <c r="J98" s="125">
        <f>IF('Data-Qtr1'!R96,0,IF((COUNTBLANK(C98)+COUNTBLANK(E98)+COUNTBLANK(F98)+COUNTBLANK(H98))=4,0,1))</f>
        <v>0</v>
      </c>
      <c r="K98" s="125">
        <f t="shared" si="12"/>
        <v>0</v>
      </c>
      <c r="L98" s="125">
        <f t="shared" si="13"/>
        <v>0</v>
      </c>
      <c r="M98" s="126">
        <f t="shared" si="14"/>
        <v>0</v>
      </c>
      <c r="N98" s="125">
        <f t="shared" si="15"/>
        <v>0</v>
      </c>
      <c r="O98" s="126">
        <f t="shared" si="16"/>
        <v>0</v>
      </c>
      <c r="P98" s="125">
        <f t="shared" si="17"/>
        <v>0</v>
      </c>
      <c r="Q98" s="1">
        <f t="shared" si="18"/>
        <v>0</v>
      </c>
      <c r="R98" s="1">
        <f t="shared" si="11"/>
        <v>0</v>
      </c>
      <c r="S98" s="1">
        <f t="shared" si="19"/>
        <v>0</v>
      </c>
      <c r="T98" s="1">
        <f t="shared" si="20"/>
        <v>0</v>
      </c>
      <c r="U98" s="126">
        <f t="shared" si="21"/>
        <v>0</v>
      </c>
    </row>
    <row r="99" spans="2:21" x14ac:dyDescent="0.3">
      <c r="B99" s="125">
        <v>84</v>
      </c>
      <c r="C99" s="34" t="str">
        <f>IF(OR('Data-Qtr1'!C97="",'Data-Qtr1'!R97),"",(COUNTIF('Data-Qtr1'!C97,"Yes")))</f>
        <v/>
      </c>
      <c r="D99" s="267" t="str">
        <f>IF('Data-Qtr1'!D97="","",IF(C99=1,'Data-Qtr1'!D97,""))</f>
        <v/>
      </c>
      <c r="E99" s="53" t="str">
        <f>IF(OR('Data-Qtr1'!E97="",'Data-Qtr1'!R97),"",COUNTIF('Data-Qtr1'!E97,"Yes"))</f>
        <v/>
      </c>
      <c r="F99" s="53" t="str">
        <f>IF(OR('Data-Qtr1'!F97="",'Data-Qtr1'!R97),"",COUNTIF('Data-Qtr1'!F97,"Yes"))</f>
        <v/>
      </c>
      <c r="G99" s="53"/>
      <c r="H99" s="270" t="str">
        <f>IF(OR('Data-Qtr1'!G97="",'Data-Qtr1'!R97),"",COUNTIF('Data-Qtr1'!G97,"Yes"))</f>
        <v/>
      </c>
      <c r="I99" s="55">
        <f>COUNTIF('Data-Qtr1'!C97:G97,"")</f>
        <v>5</v>
      </c>
      <c r="J99" s="125">
        <f>IF('Data-Qtr1'!R97,0,IF((COUNTBLANK(C99)+COUNTBLANK(E99)+COUNTBLANK(F99)+COUNTBLANK(H99))=4,0,1))</f>
        <v>0</v>
      </c>
      <c r="K99" s="125">
        <f t="shared" si="12"/>
        <v>0</v>
      </c>
      <c r="L99" s="125">
        <f t="shared" si="13"/>
        <v>0</v>
      </c>
      <c r="M99" s="126">
        <f t="shared" si="14"/>
        <v>0</v>
      </c>
      <c r="N99" s="125">
        <f t="shared" si="15"/>
        <v>0</v>
      </c>
      <c r="O99" s="126">
        <f t="shared" si="16"/>
        <v>0</v>
      </c>
      <c r="P99" s="125">
        <f t="shared" si="17"/>
        <v>0</v>
      </c>
      <c r="Q99" s="1">
        <f t="shared" si="18"/>
        <v>0</v>
      </c>
      <c r="R99" s="1">
        <f t="shared" si="11"/>
        <v>0</v>
      </c>
      <c r="S99" s="1">
        <f t="shared" si="19"/>
        <v>0</v>
      </c>
      <c r="T99" s="1">
        <f t="shared" si="20"/>
        <v>0</v>
      </c>
      <c r="U99" s="126">
        <f t="shared" si="21"/>
        <v>0</v>
      </c>
    </row>
    <row r="100" spans="2:21" x14ac:dyDescent="0.3">
      <c r="B100" s="125">
        <v>85</v>
      </c>
      <c r="C100" s="34" t="str">
        <f>IF(OR('Data-Qtr1'!C98="",'Data-Qtr1'!R98),"",(COUNTIF('Data-Qtr1'!C98,"Yes")))</f>
        <v/>
      </c>
      <c r="D100" s="267" t="str">
        <f>IF('Data-Qtr1'!D98="","",IF(C100=1,'Data-Qtr1'!D98,""))</f>
        <v/>
      </c>
      <c r="E100" s="53" t="str">
        <f>IF(OR('Data-Qtr1'!E98="",'Data-Qtr1'!R98),"",COUNTIF('Data-Qtr1'!E98,"Yes"))</f>
        <v/>
      </c>
      <c r="F100" s="53" t="str">
        <f>IF(OR('Data-Qtr1'!F98="",'Data-Qtr1'!R98),"",COUNTIF('Data-Qtr1'!F98,"Yes"))</f>
        <v/>
      </c>
      <c r="G100" s="53"/>
      <c r="H100" s="270" t="str">
        <f>IF(OR('Data-Qtr1'!G98="",'Data-Qtr1'!R98),"",COUNTIF('Data-Qtr1'!G98,"Yes"))</f>
        <v/>
      </c>
      <c r="I100" s="55">
        <f>COUNTIF('Data-Qtr1'!C98:G98,"")</f>
        <v>5</v>
      </c>
      <c r="J100" s="125">
        <f>IF('Data-Qtr1'!R98,0,IF((COUNTBLANK(C100)+COUNTBLANK(E100)+COUNTBLANK(F100)+COUNTBLANK(H100))=4,0,1))</f>
        <v>0</v>
      </c>
      <c r="K100" s="125">
        <f t="shared" si="12"/>
        <v>0</v>
      </c>
      <c r="L100" s="125">
        <f t="shared" si="13"/>
        <v>0</v>
      </c>
      <c r="M100" s="126">
        <f t="shared" si="14"/>
        <v>0</v>
      </c>
      <c r="N100" s="125">
        <f t="shared" si="15"/>
        <v>0</v>
      </c>
      <c r="O100" s="126">
        <f t="shared" si="16"/>
        <v>0</v>
      </c>
      <c r="P100" s="125">
        <f t="shared" si="17"/>
        <v>0</v>
      </c>
      <c r="Q100" s="1">
        <f t="shared" si="18"/>
        <v>0</v>
      </c>
      <c r="R100" s="1">
        <f t="shared" si="11"/>
        <v>0</v>
      </c>
      <c r="S100" s="1">
        <f t="shared" si="19"/>
        <v>0</v>
      </c>
      <c r="T100" s="1">
        <f t="shared" si="20"/>
        <v>0</v>
      </c>
      <c r="U100" s="126">
        <f t="shared" si="21"/>
        <v>0</v>
      </c>
    </row>
    <row r="101" spans="2:21" x14ac:dyDescent="0.3">
      <c r="B101" s="125">
        <v>86</v>
      </c>
      <c r="C101" s="34" t="str">
        <f>IF(OR('Data-Qtr1'!C99="",'Data-Qtr1'!R99),"",(COUNTIF('Data-Qtr1'!C99,"Yes")))</f>
        <v/>
      </c>
      <c r="D101" s="267" t="str">
        <f>IF('Data-Qtr1'!D99="","",IF(C101=1,'Data-Qtr1'!D99,""))</f>
        <v/>
      </c>
      <c r="E101" s="53" t="str">
        <f>IF(OR('Data-Qtr1'!E99="",'Data-Qtr1'!R99),"",COUNTIF('Data-Qtr1'!E99,"Yes"))</f>
        <v/>
      </c>
      <c r="F101" s="53" t="str">
        <f>IF(OR('Data-Qtr1'!F99="",'Data-Qtr1'!R99),"",COUNTIF('Data-Qtr1'!F99,"Yes"))</f>
        <v/>
      </c>
      <c r="G101" s="53"/>
      <c r="H101" s="270" t="str">
        <f>IF(OR('Data-Qtr1'!G99="",'Data-Qtr1'!R99),"",COUNTIF('Data-Qtr1'!G99,"Yes"))</f>
        <v/>
      </c>
      <c r="I101" s="55">
        <f>COUNTIF('Data-Qtr1'!C99:G99,"")</f>
        <v>5</v>
      </c>
      <c r="J101" s="125">
        <f>IF('Data-Qtr1'!R99,0,IF((COUNTBLANK(C101)+COUNTBLANK(E101)+COUNTBLANK(F101)+COUNTBLANK(H101))=4,0,1))</f>
        <v>0</v>
      </c>
      <c r="K101" s="125">
        <f t="shared" si="12"/>
        <v>0</v>
      </c>
      <c r="L101" s="125">
        <f t="shared" si="13"/>
        <v>0</v>
      </c>
      <c r="M101" s="126">
        <f t="shared" si="14"/>
        <v>0</v>
      </c>
      <c r="N101" s="125">
        <f t="shared" si="15"/>
        <v>0</v>
      </c>
      <c r="O101" s="126">
        <f t="shared" si="16"/>
        <v>0</v>
      </c>
      <c r="P101" s="125">
        <f t="shared" si="17"/>
        <v>0</v>
      </c>
      <c r="Q101" s="1">
        <f t="shared" si="18"/>
        <v>0</v>
      </c>
      <c r="R101" s="1">
        <f t="shared" si="11"/>
        <v>0</v>
      </c>
      <c r="S101" s="1">
        <f t="shared" si="19"/>
        <v>0</v>
      </c>
      <c r="T101" s="1">
        <f t="shared" si="20"/>
        <v>0</v>
      </c>
      <c r="U101" s="126">
        <f t="shared" si="21"/>
        <v>0</v>
      </c>
    </row>
    <row r="102" spans="2:21" x14ac:dyDescent="0.3">
      <c r="B102" s="125">
        <v>87</v>
      </c>
      <c r="C102" s="34" t="str">
        <f>IF(OR('Data-Qtr1'!C100="",'Data-Qtr1'!R100),"",(COUNTIF('Data-Qtr1'!C100,"Yes")))</f>
        <v/>
      </c>
      <c r="D102" s="267" t="str">
        <f>IF('Data-Qtr1'!D100="","",IF(C102=1,'Data-Qtr1'!D100,""))</f>
        <v/>
      </c>
      <c r="E102" s="53" t="str">
        <f>IF(OR('Data-Qtr1'!E100="",'Data-Qtr1'!R100),"",COUNTIF('Data-Qtr1'!E100,"Yes"))</f>
        <v/>
      </c>
      <c r="F102" s="53" t="str">
        <f>IF(OR('Data-Qtr1'!F100="",'Data-Qtr1'!R100),"",COUNTIF('Data-Qtr1'!F100,"Yes"))</f>
        <v/>
      </c>
      <c r="G102" s="53"/>
      <c r="H102" s="270" t="str">
        <f>IF(OR('Data-Qtr1'!G100="",'Data-Qtr1'!R100),"",COUNTIF('Data-Qtr1'!G100,"Yes"))</f>
        <v/>
      </c>
      <c r="I102" s="55">
        <f>COUNTIF('Data-Qtr1'!C100:G100,"")</f>
        <v>5</v>
      </c>
      <c r="J102" s="125">
        <f>IF('Data-Qtr1'!R100,0,IF((COUNTBLANK(C102)+COUNTBLANK(E102)+COUNTBLANK(F102)+COUNTBLANK(H102))=4,0,1))</f>
        <v>0</v>
      </c>
      <c r="K102" s="125">
        <f t="shared" si="12"/>
        <v>0</v>
      </c>
      <c r="L102" s="125">
        <f t="shared" si="13"/>
        <v>0</v>
      </c>
      <c r="M102" s="126">
        <f t="shared" si="14"/>
        <v>0</v>
      </c>
      <c r="N102" s="125">
        <f t="shared" si="15"/>
        <v>0</v>
      </c>
      <c r="O102" s="126">
        <f t="shared" si="16"/>
        <v>0</v>
      </c>
      <c r="P102" s="125">
        <f t="shared" si="17"/>
        <v>0</v>
      </c>
      <c r="Q102" s="1">
        <f t="shared" si="18"/>
        <v>0</v>
      </c>
      <c r="R102" s="1">
        <f t="shared" si="11"/>
        <v>0</v>
      </c>
      <c r="S102" s="1">
        <f t="shared" si="19"/>
        <v>0</v>
      </c>
      <c r="T102" s="1">
        <f t="shared" si="20"/>
        <v>0</v>
      </c>
      <c r="U102" s="126">
        <f t="shared" si="21"/>
        <v>0</v>
      </c>
    </row>
    <row r="103" spans="2:21" x14ac:dyDescent="0.3">
      <c r="B103" s="125">
        <v>88</v>
      </c>
      <c r="C103" s="34" t="str">
        <f>IF(OR('Data-Qtr1'!C101="",'Data-Qtr1'!R101),"",(COUNTIF('Data-Qtr1'!C101,"Yes")))</f>
        <v/>
      </c>
      <c r="D103" s="267" t="str">
        <f>IF('Data-Qtr1'!D101="","",IF(C103=1,'Data-Qtr1'!D101,""))</f>
        <v/>
      </c>
      <c r="E103" s="53" t="str">
        <f>IF(OR('Data-Qtr1'!E101="",'Data-Qtr1'!R101),"",COUNTIF('Data-Qtr1'!E101,"Yes"))</f>
        <v/>
      </c>
      <c r="F103" s="53" t="str">
        <f>IF(OR('Data-Qtr1'!F101="",'Data-Qtr1'!R101),"",COUNTIF('Data-Qtr1'!F101,"Yes"))</f>
        <v/>
      </c>
      <c r="G103" s="53"/>
      <c r="H103" s="270" t="str">
        <f>IF(OR('Data-Qtr1'!G101="",'Data-Qtr1'!R101),"",COUNTIF('Data-Qtr1'!G101,"Yes"))</f>
        <v/>
      </c>
      <c r="I103" s="55">
        <f>COUNTIF('Data-Qtr1'!C101:G101,"")</f>
        <v>5</v>
      </c>
      <c r="J103" s="125">
        <f>IF('Data-Qtr1'!R101,0,IF((COUNTBLANK(C103)+COUNTBLANK(E103)+COUNTBLANK(F103)+COUNTBLANK(H103))=4,0,1))</f>
        <v>0</v>
      </c>
      <c r="K103" s="125">
        <f t="shared" si="12"/>
        <v>0</v>
      </c>
      <c r="L103" s="125">
        <f t="shared" si="13"/>
        <v>0</v>
      </c>
      <c r="M103" s="126">
        <f t="shared" si="14"/>
        <v>0</v>
      </c>
      <c r="N103" s="125">
        <f t="shared" si="15"/>
        <v>0</v>
      </c>
      <c r="O103" s="126">
        <f t="shared" si="16"/>
        <v>0</v>
      </c>
      <c r="P103" s="125">
        <f t="shared" si="17"/>
        <v>0</v>
      </c>
      <c r="Q103" s="1">
        <f t="shared" si="18"/>
        <v>0</v>
      </c>
      <c r="R103" s="1">
        <f t="shared" si="11"/>
        <v>0</v>
      </c>
      <c r="S103" s="1">
        <f t="shared" si="19"/>
        <v>0</v>
      </c>
      <c r="T103" s="1">
        <f t="shared" si="20"/>
        <v>0</v>
      </c>
      <c r="U103" s="126">
        <f t="shared" si="21"/>
        <v>0</v>
      </c>
    </row>
    <row r="104" spans="2:21" x14ac:dyDescent="0.3">
      <c r="B104" s="125">
        <v>89</v>
      </c>
      <c r="C104" s="34" t="str">
        <f>IF(OR('Data-Qtr1'!C102="",'Data-Qtr1'!R102),"",(COUNTIF('Data-Qtr1'!C102,"Yes")))</f>
        <v/>
      </c>
      <c r="D104" s="267" t="str">
        <f>IF('Data-Qtr1'!D102="","",IF(C104=1,'Data-Qtr1'!D102,""))</f>
        <v/>
      </c>
      <c r="E104" s="53" t="str">
        <f>IF(OR('Data-Qtr1'!E102="",'Data-Qtr1'!R102),"",COUNTIF('Data-Qtr1'!E102,"Yes"))</f>
        <v/>
      </c>
      <c r="F104" s="53" t="str">
        <f>IF(OR('Data-Qtr1'!F102="",'Data-Qtr1'!R102),"",COUNTIF('Data-Qtr1'!F102,"Yes"))</f>
        <v/>
      </c>
      <c r="G104" s="53"/>
      <c r="H104" s="270" t="str">
        <f>IF(OR('Data-Qtr1'!G102="",'Data-Qtr1'!R102),"",COUNTIF('Data-Qtr1'!G102,"Yes"))</f>
        <v/>
      </c>
      <c r="I104" s="55">
        <f>COUNTIF('Data-Qtr1'!C102:G102,"")</f>
        <v>5</v>
      </c>
      <c r="J104" s="125">
        <f>IF('Data-Qtr1'!R102,0,IF((COUNTBLANK(C104)+COUNTBLANK(E104)+COUNTBLANK(F104)+COUNTBLANK(H104))=4,0,1))</f>
        <v>0</v>
      </c>
      <c r="K104" s="125">
        <f t="shared" si="12"/>
        <v>0</v>
      </c>
      <c r="L104" s="125">
        <f t="shared" si="13"/>
        <v>0</v>
      </c>
      <c r="M104" s="126">
        <f t="shared" si="14"/>
        <v>0</v>
      </c>
      <c r="N104" s="125">
        <f t="shared" si="15"/>
        <v>0</v>
      </c>
      <c r="O104" s="126">
        <f t="shared" si="16"/>
        <v>0</v>
      </c>
      <c r="P104" s="125">
        <f t="shared" si="17"/>
        <v>0</v>
      </c>
      <c r="Q104" s="1">
        <f t="shared" si="18"/>
        <v>0</v>
      </c>
      <c r="R104" s="1">
        <f t="shared" si="11"/>
        <v>0</v>
      </c>
      <c r="S104" s="1">
        <f t="shared" si="19"/>
        <v>0</v>
      </c>
      <c r="T104" s="1">
        <f t="shared" si="20"/>
        <v>0</v>
      </c>
      <c r="U104" s="126">
        <f t="shared" si="21"/>
        <v>0</v>
      </c>
    </row>
    <row r="105" spans="2:21" ht="15" thickBot="1" x14ac:dyDescent="0.35">
      <c r="B105" s="127">
        <v>90</v>
      </c>
      <c r="C105" s="35" t="str">
        <f>IF(OR('Data-Qtr1'!C103="",'Data-Qtr1'!R103),"",(COUNTIF('Data-Qtr1'!C103,"Yes")))</f>
        <v/>
      </c>
      <c r="D105" s="271" t="str">
        <f>IF('Data-Qtr1'!D103="","",IF(C105=1,'Data-Qtr1'!D103,""))</f>
        <v/>
      </c>
      <c r="E105" s="36" t="str">
        <f>IF(OR('Data-Qtr1'!E103="",'Data-Qtr1'!R103),"",COUNTIF('Data-Qtr1'!E103,"Yes"))</f>
        <v/>
      </c>
      <c r="F105" s="36" t="str">
        <f>IF(OR('Data-Qtr1'!F103="",'Data-Qtr1'!R103),"",COUNTIF('Data-Qtr1'!F103,"Yes"))</f>
        <v/>
      </c>
      <c r="G105" s="36"/>
      <c r="H105" s="272" t="str">
        <f>IF(OR('Data-Qtr1'!G103="",'Data-Qtr1'!R103),"",COUNTIF('Data-Qtr1'!G103,"Yes"))</f>
        <v/>
      </c>
      <c r="I105" s="56">
        <f>COUNTIF('Data-Qtr1'!C103:G103,"")</f>
        <v>5</v>
      </c>
      <c r="J105" s="125">
        <f>IF('Data-Qtr1'!R103,0,IF((COUNTBLANK(C105)+COUNTBLANK(E105)+COUNTBLANK(F105)+COUNTBLANK(H105))=4,0,1))</f>
        <v>0</v>
      </c>
      <c r="K105" s="125">
        <f t="shared" si="12"/>
        <v>0</v>
      </c>
      <c r="L105" s="125">
        <f t="shared" si="13"/>
        <v>0</v>
      </c>
      <c r="M105" s="126">
        <f t="shared" si="14"/>
        <v>0</v>
      </c>
      <c r="N105" s="125">
        <f t="shared" si="15"/>
        <v>0</v>
      </c>
      <c r="O105" s="126">
        <f t="shared" si="16"/>
        <v>0</v>
      </c>
      <c r="P105" s="125">
        <f t="shared" si="17"/>
        <v>0</v>
      </c>
      <c r="Q105" s="1">
        <f t="shared" si="18"/>
        <v>0</v>
      </c>
      <c r="R105" s="1">
        <f t="shared" si="11"/>
        <v>0</v>
      </c>
      <c r="S105" s="1">
        <f t="shared" si="19"/>
        <v>0</v>
      </c>
      <c r="T105" s="1">
        <f t="shared" si="20"/>
        <v>0</v>
      </c>
      <c r="U105" s="126">
        <f t="shared" si="21"/>
        <v>0</v>
      </c>
    </row>
    <row r="106" spans="2:21" x14ac:dyDescent="0.3">
      <c r="B106" s="125">
        <v>91</v>
      </c>
      <c r="C106" s="32" t="str">
        <f>IF(OR('Data-Qtr1'!C104="",'Data-Qtr1'!R104),"",(COUNTIF('Data-Qtr1'!C104,"Yes")))</f>
        <v/>
      </c>
      <c r="D106" s="268" t="str">
        <f>IF('Data-Qtr1'!D104="","",IF(C106=1,'Data-Qtr1'!D104,""))</f>
        <v/>
      </c>
      <c r="E106" s="33" t="str">
        <f>IF(OR('Data-Qtr1'!E104="",'Data-Qtr1'!R104),"",COUNTIF('Data-Qtr1'!E104,"Yes"))</f>
        <v/>
      </c>
      <c r="F106" s="33" t="str">
        <f>IF(OR('Data-Qtr1'!F104="",'Data-Qtr1'!R104),"",COUNTIF('Data-Qtr1'!F104,"Yes"))</f>
        <v/>
      </c>
      <c r="G106" s="33"/>
      <c r="H106" s="269" t="str">
        <f>IF(OR('Data-Qtr1'!G104="",'Data-Qtr1'!R104),"",COUNTIF('Data-Qtr1'!G104,"Yes"))</f>
        <v/>
      </c>
      <c r="I106" s="55">
        <f>COUNTIF('Data-Qtr1'!C104:G104,"")</f>
        <v>5</v>
      </c>
      <c r="J106" s="125">
        <f>IF('Data-Qtr1'!R104,0,IF((COUNTBLANK(C106)+COUNTBLANK(E106)+COUNTBLANK(F106)+COUNTBLANK(H106))=4,0,1))</f>
        <v>0</v>
      </c>
      <c r="K106" s="125">
        <f t="shared" ref="K106:K169" si="22">IF(J106=1,C106,0)</f>
        <v>0</v>
      </c>
      <c r="L106" s="125">
        <f t="shared" ref="L106:L169" si="23">IF(J106=1,IF((COUNTIF(C106,1)+COUNTIF(E106,1))=2,1,0),0)</f>
        <v>0</v>
      </c>
      <c r="M106" s="126">
        <f t="shared" ref="M106:M169" si="24">IF(J106=1,COUNTIF(E106,1),0)</f>
        <v>0</v>
      </c>
      <c r="N106" s="125">
        <f t="shared" ref="N106:N169" si="25">IF(J106=1,IF((COUNTIF(C106,1)+COUNTIF(F106,1))=2,1,0),0)</f>
        <v>0</v>
      </c>
      <c r="O106" s="126">
        <f t="shared" ref="O106:O169" si="26">IF(J106=1,COUNTIF(F106,1),0)</f>
        <v>0</v>
      </c>
      <c r="P106" s="125">
        <f t="shared" ref="P106:P169" si="27">IF(J106=1,IF((COUNTIF(C106,1)+COUNTIF(H106,1))=2,1,0),0)</f>
        <v>0</v>
      </c>
      <c r="Q106" s="1">
        <f t="shared" ref="Q106:Q169" si="28">IF(J106=1,COUNTIF(H106,1),0)</f>
        <v>0</v>
      </c>
      <c r="R106" s="1">
        <f t="shared" si="11"/>
        <v>0</v>
      </c>
      <c r="S106" s="1">
        <f t="shared" ref="S106:S169" si="29">IF(J106=1,COUNTIF(C106,1),0)</f>
        <v>0</v>
      </c>
      <c r="T106" s="1">
        <f t="shared" ref="T106:T169" si="30">IF(AND(C106=1,F106=1),1,0)</f>
        <v>0</v>
      </c>
      <c r="U106" s="126">
        <f t="shared" ref="U106:U169" si="31">IF(AND(C106=1,H106=1),1,0)</f>
        <v>0</v>
      </c>
    </row>
    <row r="107" spans="2:21" x14ac:dyDescent="0.3">
      <c r="B107" s="125">
        <v>92</v>
      </c>
      <c r="C107" s="34" t="str">
        <f>IF(OR('Data-Qtr1'!C105="",'Data-Qtr1'!R105),"",(COUNTIF('Data-Qtr1'!C105,"Yes")))</f>
        <v/>
      </c>
      <c r="D107" s="267" t="str">
        <f>IF('Data-Qtr1'!D105="","",IF(C107=1,'Data-Qtr1'!D105,""))</f>
        <v/>
      </c>
      <c r="E107" s="53" t="str">
        <f>IF(OR('Data-Qtr1'!E105="",'Data-Qtr1'!R105),"",COUNTIF('Data-Qtr1'!E105,"Yes"))</f>
        <v/>
      </c>
      <c r="F107" s="53" t="str">
        <f>IF(OR('Data-Qtr1'!F105="",'Data-Qtr1'!R105),"",COUNTIF('Data-Qtr1'!F105,"Yes"))</f>
        <v/>
      </c>
      <c r="G107" s="53"/>
      <c r="H107" s="270" t="str">
        <f>IF(OR('Data-Qtr1'!G105="",'Data-Qtr1'!R105),"",COUNTIF('Data-Qtr1'!G105,"Yes"))</f>
        <v/>
      </c>
      <c r="I107" s="55">
        <f>COUNTIF('Data-Qtr1'!C105:G105,"")</f>
        <v>5</v>
      </c>
      <c r="J107" s="125">
        <f>IF('Data-Qtr1'!R105,0,IF((COUNTBLANK(C107)+COUNTBLANK(E107)+COUNTBLANK(F107)+COUNTBLANK(H107))=4,0,1))</f>
        <v>0</v>
      </c>
      <c r="K107" s="125">
        <f t="shared" si="22"/>
        <v>0</v>
      </c>
      <c r="L107" s="125">
        <f t="shared" si="23"/>
        <v>0</v>
      </c>
      <c r="M107" s="126">
        <f t="shared" si="24"/>
        <v>0</v>
      </c>
      <c r="N107" s="125">
        <f t="shared" si="25"/>
        <v>0</v>
      </c>
      <c r="O107" s="126">
        <f t="shared" si="26"/>
        <v>0</v>
      </c>
      <c r="P107" s="125">
        <f t="shared" si="27"/>
        <v>0</v>
      </c>
      <c r="Q107" s="1">
        <f t="shared" si="28"/>
        <v>0</v>
      </c>
      <c r="R107" s="1">
        <f t="shared" si="11"/>
        <v>0</v>
      </c>
      <c r="S107" s="1">
        <f t="shared" si="29"/>
        <v>0</v>
      </c>
      <c r="T107" s="1">
        <f t="shared" si="30"/>
        <v>0</v>
      </c>
      <c r="U107" s="126">
        <f t="shared" si="31"/>
        <v>0</v>
      </c>
    </row>
    <row r="108" spans="2:21" x14ac:dyDescent="0.3">
      <c r="B108" s="125">
        <v>93</v>
      </c>
      <c r="C108" s="34" t="str">
        <f>IF(OR('Data-Qtr1'!C106="",'Data-Qtr1'!R106),"",(COUNTIF('Data-Qtr1'!C106,"Yes")))</f>
        <v/>
      </c>
      <c r="D108" s="267" t="str">
        <f>IF('Data-Qtr1'!D106="","",IF(C108=1,'Data-Qtr1'!D106,""))</f>
        <v/>
      </c>
      <c r="E108" s="53" t="str">
        <f>IF(OR('Data-Qtr1'!E106="",'Data-Qtr1'!R106),"",COUNTIF('Data-Qtr1'!E106,"Yes"))</f>
        <v/>
      </c>
      <c r="F108" s="53" t="str">
        <f>IF(OR('Data-Qtr1'!F106="",'Data-Qtr1'!R106),"",COUNTIF('Data-Qtr1'!F106,"Yes"))</f>
        <v/>
      </c>
      <c r="G108" s="53"/>
      <c r="H108" s="270" t="str">
        <f>IF(OR('Data-Qtr1'!G106="",'Data-Qtr1'!R106),"",COUNTIF('Data-Qtr1'!G106,"Yes"))</f>
        <v/>
      </c>
      <c r="I108" s="55">
        <f>COUNTIF('Data-Qtr1'!C106:G106,"")</f>
        <v>5</v>
      </c>
      <c r="J108" s="125">
        <f>IF('Data-Qtr1'!R106,0,IF((COUNTBLANK(C108)+COUNTBLANK(E108)+COUNTBLANK(F108)+COUNTBLANK(H108))=4,0,1))</f>
        <v>0</v>
      </c>
      <c r="K108" s="125">
        <f t="shared" si="22"/>
        <v>0</v>
      </c>
      <c r="L108" s="125">
        <f t="shared" si="23"/>
        <v>0</v>
      </c>
      <c r="M108" s="126">
        <f t="shared" si="24"/>
        <v>0</v>
      </c>
      <c r="N108" s="125">
        <f t="shared" si="25"/>
        <v>0</v>
      </c>
      <c r="O108" s="126">
        <f t="shared" si="26"/>
        <v>0</v>
      </c>
      <c r="P108" s="125">
        <f t="shared" si="27"/>
        <v>0</v>
      </c>
      <c r="Q108" s="1">
        <f t="shared" si="28"/>
        <v>0</v>
      </c>
      <c r="R108" s="1">
        <f t="shared" si="11"/>
        <v>0</v>
      </c>
      <c r="S108" s="1">
        <f t="shared" si="29"/>
        <v>0</v>
      </c>
      <c r="T108" s="1">
        <f t="shared" si="30"/>
        <v>0</v>
      </c>
      <c r="U108" s="126">
        <f t="shared" si="31"/>
        <v>0</v>
      </c>
    </row>
    <row r="109" spans="2:21" x14ac:dyDescent="0.3">
      <c r="B109" s="125">
        <v>94</v>
      </c>
      <c r="C109" s="34" t="str">
        <f>IF(OR('Data-Qtr1'!C107="",'Data-Qtr1'!R107),"",(COUNTIF('Data-Qtr1'!C107,"Yes")))</f>
        <v/>
      </c>
      <c r="D109" s="267" t="str">
        <f>IF('Data-Qtr1'!D107="","",IF(C109=1,'Data-Qtr1'!D107,""))</f>
        <v/>
      </c>
      <c r="E109" s="53" t="str">
        <f>IF(OR('Data-Qtr1'!E107="",'Data-Qtr1'!R107),"",COUNTIF('Data-Qtr1'!E107,"Yes"))</f>
        <v/>
      </c>
      <c r="F109" s="53" t="str">
        <f>IF(OR('Data-Qtr1'!F107="",'Data-Qtr1'!R107),"",COUNTIF('Data-Qtr1'!F107,"Yes"))</f>
        <v/>
      </c>
      <c r="G109" s="53"/>
      <c r="H109" s="270" t="str">
        <f>IF(OR('Data-Qtr1'!G107="",'Data-Qtr1'!R107),"",COUNTIF('Data-Qtr1'!G107,"Yes"))</f>
        <v/>
      </c>
      <c r="I109" s="55">
        <f>COUNTIF('Data-Qtr1'!C107:G107,"")</f>
        <v>5</v>
      </c>
      <c r="J109" s="125">
        <f>IF('Data-Qtr1'!R107,0,IF((COUNTBLANK(C109)+COUNTBLANK(E109)+COUNTBLANK(F109)+COUNTBLANK(H109))=4,0,1))</f>
        <v>0</v>
      </c>
      <c r="K109" s="125">
        <f t="shared" si="22"/>
        <v>0</v>
      </c>
      <c r="L109" s="125">
        <f t="shared" si="23"/>
        <v>0</v>
      </c>
      <c r="M109" s="126">
        <f t="shared" si="24"/>
        <v>0</v>
      </c>
      <c r="N109" s="125">
        <f t="shared" si="25"/>
        <v>0</v>
      </c>
      <c r="O109" s="126">
        <f t="shared" si="26"/>
        <v>0</v>
      </c>
      <c r="P109" s="125">
        <f t="shared" si="27"/>
        <v>0</v>
      </c>
      <c r="Q109" s="1">
        <f t="shared" si="28"/>
        <v>0</v>
      </c>
      <c r="R109" s="1">
        <f t="shared" si="11"/>
        <v>0</v>
      </c>
      <c r="S109" s="1">
        <f t="shared" si="29"/>
        <v>0</v>
      </c>
      <c r="T109" s="1">
        <f t="shared" si="30"/>
        <v>0</v>
      </c>
      <c r="U109" s="126">
        <f t="shared" si="31"/>
        <v>0</v>
      </c>
    </row>
    <row r="110" spans="2:21" x14ac:dyDescent="0.3">
      <c r="B110" s="125">
        <v>95</v>
      </c>
      <c r="C110" s="34" t="str">
        <f>IF(OR('Data-Qtr1'!C108="",'Data-Qtr1'!R108),"",(COUNTIF('Data-Qtr1'!C108,"Yes")))</f>
        <v/>
      </c>
      <c r="D110" s="267" t="str">
        <f>IF('Data-Qtr1'!D108="","",IF(C110=1,'Data-Qtr1'!D108,""))</f>
        <v/>
      </c>
      <c r="E110" s="53" t="str">
        <f>IF(OR('Data-Qtr1'!E108="",'Data-Qtr1'!R108),"",COUNTIF('Data-Qtr1'!E108,"Yes"))</f>
        <v/>
      </c>
      <c r="F110" s="53" t="str">
        <f>IF(OR('Data-Qtr1'!F108="",'Data-Qtr1'!R108),"",COUNTIF('Data-Qtr1'!F108,"Yes"))</f>
        <v/>
      </c>
      <c r="G110" s="53"/>
      <c r="H110" s="270" t="str">
        <f>IF(OR('Data-Qtr1'!G108="",'Data-Qtr1'!R108),"",COUNTIF('Data-Qtr1'!G108,"Yes"))</f>
        <v/>
      </c>
      <c r="I110" s="55">
        <f>COUNTIF('Data-Qtr1'!C108:G108,"")</f>
        <v>5</v>
      </c>
      <c r="J110" s="125">
        <f>IF('Data-Qtr1'!R108,0,IF((COUNTBLANK(C110)+COUNTBLANK(E110)+COUNTBLANK(F110)+COUNTBLANK(H110))=4,0,1))</f>
        <v>0</v>
      </c>
      <c r="K110" s="125">
        <f t="shared" si="22"/>
        <v>0</v>
      </c>
      <c r="L110" s="125">
        <f t="shared" si="23"/>
        <v>0</v>
      </c>
      <c r="M110" s="126">
        <f t="shared" si="24"/>
        <v>0</v>
      </c>
      <c r="N110" s="125">
        <f t="shared" si="25"/>
        <v>0</v>
      </c>
      <c r="O110" s="126">
        <f t="shared" si="26"/>
        <v>0</v>
      </c>
      <c r="P110" s="125">
        <f t="shared" si="27"/>
        <v>0</v>
      </c>
      <c r="Q110" s="1">
        <f t="shared" si="28"/>
        <v>0</v>
      </c>
      <c r="R110" s="1">
        <f t="shared" si="11"/>
        <v>0</v>
      </c>
      <c r="S110" s="1">
        <f t="shared" si="29"/>
        <v>0</v>
      </c>
      <c r="T110" s="1">
        <f t="shared" si="30"/>
        <v>0</v>
      </c>
      <c r="U110" s="126">
        <f t="shared" si="31"/>
        <v>0</v>
      </c>
    </row>
    <row r="111" spans="2:21" x14ac:dyDescent="0.3">
      <c r="B111" s="125">
        <v>96</v>
      </c>
      <c r="C111" s="34" t="str">
        <f>IF(OR('Data-Qtr1'!C109="",'Data-Qtr1'!R109),"",(COUNTIF('Data-Qtr1'!C109,"Yes")))</f>
        <v/>
      </c>
      <c r="D111" s="267" t="str">
        <f>IF('Data-Qtr1'!D109="","",IF(C111=1,'Data-Qtr1'!D109,""))</f>
        <v/>
      </c>
      <c r="E111" s="53" t="str">
        <f>IF(OR('Data-Qtr1'!E109="",'Data-Qtr1'!R109),"",COUNTIF('Data-Qtr1'!E109,"Yes"))</f>
        <v/>
      </c>
      <c r="F111" s="53" t="str">
        <f>IF(OR('Data-Qtr1'!F109="",'Data-Qtr1'!R109),"",COUNTIF('Data-Qtr1'!F109,"Yes"))</f>
        <v/>
      </c>
      <c r="G111" s="53"/>
      <c r="H111" s="270" t="str">
        <f>IF(OR('Data-Qtr1'!G109="",'Data-Qtr1'!R109),"",COUNTIF('Data-Qtr1'!G109,"Yes"))</f>
        <v/>
      </c>
      <c r="I111" s="55">
        <f>COUNTIF('Data-Qtr1'!C109:G109,"")</f>
        <v>5</v>
      </c>
      <c r="J111" s="125">
        <f>IF('Data-Qtr1'!R109,0,IF((COUNTBLANK(C111)+COUNTBLANK(E111)+COUNTBLANK(F111)+COUNTBLANK(H111))=4,0,1))</f>
        <v>0</v>
      </c>
      <c r="K111" s="125">
        <f t="shared" si="22"/>
        <v>0</v>
      </c>
      <c r="L111" s="125">
        <f t="shared" si="23"/>
        <v>0</v>
      </c>
      <c r="M111" s="126">
        <f t="shared" si="24"/>
        <v>0</v>
      </c>
      <c r="N111" s="125">
        <f t="shared" si="25"/>
        <v>0</v>
      </c>
      <c r="O111" s="126">
        <f t="shared" si="26"/>
        <v>0</v>
      </c>
      <c r="P111" s="125">
        <f t="shared" si="27"/>
        <v>0</v>
      </c>
      <c r="Q111" s="1">
        <f t="shared" si="28"/>
        <v>0</v>
      </c>
      <c r="R111" s="1">
        <f t="shared" si="11"/>
        <v>0</v>
      </c>
      <c r="S111" s="1">
        <f t="shared" si="29"/>
        <v>0</v>
      </c>
      <c r="T111" s="1">
        <f t="shared" si="30"/>
        <v>0</v>
      </c>
      <c r="U111" s="126">
        <f t="shared" si="31"/>
        <v>0</v>
      </c>
    </row>
    <row r="112" spans="2:21" x14ac:dyDescent="0.3">
      <c r="B112" s="125">
        <v>97</v>
      </c>
      <c r="C112" s="34" t="str">
        <f>IF(OR('Data-Qtr1'!C110="",'Data-Qtr1'!R110),"",(COUNTIF('Data-Qtr1'!C110,"Yes")))</f>
        <v/>
      </c>
      <c r="D112" s="267" t="str">
        <f>IF('Data-Qtr1'!D110="","",IF(C112=1,'Data-Qtr1'!D110,""))</f>
        <v/>
      </c>
      <c r="E112" s="53" t="str">
        <f>IF(OR('Data-Qtr1'!E110="",'Data-Qtr1'!R110),"",COUNTIF('Data-Qtr1'!E110,"Yes"))</f>
        <v/>
      </c>
      <c r="F112" s="53" t="str">
        <f>IF(OR('Data-Qtr1'!F110="",'Data-Qtr1'!R110),"",COUNTIF('Data-Qtr1'!F110,"Yes"))</f>
        <v/>
      </c>
      <c r="G112" s="53"/>
      <c r="H112" s="270" t="str">
        <f>IF(OR('Data-Qtr1'!G110="",'Data-Qtr1'!R110),"",COUNTIF('Data-Qtr1'!G110,"Yes"))</f>
        <v/>
      </c>
      <c r="I112" s="55">
        <f>COUNTIF('Data-Qtr1'!C110:G110,"")</f>
        <v>5</v>
      </c>
      <c r="J112" s="125">
        <f>IF('Data-Qtr1'!R110,0,IF((COUNTBLANK(C112)+COUNTBLANK(E112)+COUNTBLANK(F112)+COUNTBLANK(H112))=4,0,1))</f>
        <v>0</v>
      </c>
      <c r="K112" s="125">
        <f t="shared" si="22"/>
        <v>0</v>
      </c>
      <c r="L112" s="125">
        <f t="shared" si="23"/>
        <v>0</v>
      </c>
      <c r="M112" s="126">
        <f t="shared" si="24"/>
        <v>0</v>
      </c>
      <c r="N112" s="125">
        <f t="shared" si="25"/>
        <v>0</v>
      </c>
      <c r="O112" s="126">
        <f t="shared" si="26"/>
        <v>0</v>
      </c>
      <c r="P112" s="125">
        <f t="shared" si="27"/>
        <v>0</v>
      </c>
      <c r="Q112" s="1">
        <f t="shared" si="28"/>
        <v>0</v>
      </c>
      <c r="R112" s="1">
        <f t="shared" si="11"/>
        <v>0</v>
      </c>
      <c r="S112" s="1">
        <f t="shared" si="29"/>
        <v>0</v>
      </c>
      <c r="T112" s="1">
        <f t="shared" si="30"/>
        <v>0</v>
      </c>
      <c r="U112" s="126">
        <f t="shared" si="31"/>
        <v>0</v>
      </c>
    </row>
    <row r="113" spans="2:21" x14ac:dyDescent="0.3">
      <c r="B113" s="125">
        <v>98</v>
      </c>
      <c r="C113" s="34" t="str">
        <f>IF(OR('Data-Qtr1'!C111="",'Data-Qtr1'!R111),"",(COUNTIF('Data-Qtr1'!C111,"Yes")))</f>
        <v/>
      </c>
      <c r="D113" s="267" t="str">
        <f>IF('Data-Qtr1'!D111="","",IF(C113=1,'Data-Qtr1'!D111,""))</f>
        <v/>
      </c>
      <c r="E113" s="53" t="str">
        <f>IF(OR('Data-Qtr1'!E111="",'Data-Qtr1'!R111),"",COUNTIF('Data-Qtr1'!E111,"Yes"))</f>
        <v/>
      </c>
      <c r="F113" s="53" t="str">
        <f>IF(OR('Data-Qtr1'!F111="",'Data-Qtr1'!R111),"",COUNTIF('Data-Qtr1'!F111,"Yes"))</f>
        <v/>
      </c>
      <c r="G113" s="53"/>
      <c r="H113" s="270" t="str">
        <f>IF(OR('Data-Qtr1'!G111="",'Data-Qtr1'!R111),"",COUNTIF('Data-Qtr1'!G111,"Yes"))</f>
        <v/>
      </c>
      <c r="I113" s="55">
        <f>COUNTIF('Data-Qtr1'!C111:G111,"")</f>
        <v>5</v>
      </c>
      <c r="J113" s="125">
        <f>IF('Data-Qtr1'!R111,0,IF((COUNTBLANK(C113)+COUNTBLANK(E113)+COUNTBLANK(F113)+COUNTBLANK(H113))=4,0,1))</f>
        <v>0</v>
      </c>
      <c r="K113" s="125">
        <f t="shared" si="22"/>
        <v>0</v>
      </c>
      <c r="L113" s="125">
        <f t="shared" si="23"/>
        <v>0</v>
      </c>
      <c r="M113" s="126">
        <f t="shared" si="24"/>
        <v>0</v>
      </c>
      <c r="N113" s="125">
        <f t="shared" si="25"/>
        <v>0</v>
      </c>
      <c r="O113" s="126">
        <f t="shared" si="26"/>
        <v>0</v>
      </c>
      <c r="P113" s="125">
        <f t="shared" si="27"/>
        <v>0</v>
      </c>
      <c r="Q113" s="1">
        <f t="shared" si="28"/>
        <v>0</v>
      </c>
      <c r="R113" s="1">
        <f t="shared" si="11"/>
        <v>0</v>
      </c>
      <c r="S113" s="1">
        <f t="shared" si="29"/>
        <v>0</v>
      </c>
      <c r="T113" s="1">
        <f t="shared" si="30"/>
        <v>0</v>
      </c>
      <c r="U113" s="126">
        <f t="shared" si="31"/>
        <v>0</v>
      </c>
    </row>
    <row r="114" spans="2:21" x14ac:dyDescent="0.3">
      <c r="B114" s="125">
        <v>99</v>
      </c>
      <c r="C114" s="34" t="str">
        <f>IF(OR('Data-Qtr1'!C112="",'Data-Qtr1'!R112),"",(COUNTIF('Data-Qtr1'!C112,"Yes")))</f>
        <v/>
      </c>
      <c r="D114" s="267" t="str">
        <f>IF('Data-Qtr1'!D112="","",IF(C114=1,'Data-Qtr1'!D112,""))</f>
        <v/>
      </c>
      <c r="E114" s="53" t="str">
        <f>IF(OR('Data-Qtr1'!E112="",'Data-Qtr1'!R112),"",COUNTIF('Data-Qtr1'!E112,"Yes"))</f>
        <v/>
      </c>
      <c r="F114" s="53" t="str">
        <f>IF(OR('Data-Qtr1'!F112="",'Data-Qtr1'!R112),"",COUNTIF('Data-Qtr1'!F112,"Yes"))</f>
        <v/>
      </c>
      <c r="G114" s="53"/>
      <c r="H114" s="270" t="str">
        <f>IF(OR('Data-Qtr1'!G112="",'Data-Qtr1'!R112),"",COUNTIF('Data-Qtr1'!G112,"Yes"))</f>
        <v/>
      </c>
      <c r="I114" s="55">
        <f>COUNTIF('Data-Qtr1'!C112:G112,"")</f>
        <v>5</v>
      </c>
      <c r="J114" s="125">
        <f>IF('Data-Qtr1'!R112,0,IF((COUNTBLANK(C114)+COUNTBLANK(E114)+COUNTBLANK(F114)+COUNTBLANK(H114))=4,0,1))</f>
        <v>0</v>
      </c>
      <c r="K114" s="125">
        <f t="shared" si="22"/>
        <v>0</v>
      </c>
      <c r="L114" s="125">
        <f t="shared" si="23"/>
        <v>0</v>
      </c>
      <c r="M114" s="126">
        <f t="shared" si="24"/>
        <v>0</v>
      </c>
      <c r="N114" s="125">
        <f t="shared" si="25"/>
        <v>0</v>
      </c>
      <c r="O114" s="126">
        <f t="shared" si="26"/>
        <v>0</v>
      </c>
      <c r="P114" s="125">
        <f t="shared" si="27"/>
        <v>0</v>
      </c>
      <c r="Q114" s="1">
        <f t="shared" si="28"/>
        <v>0</v>
      </c>
      <c r="R114" s="1">
        <f t="shared" si="11"/>
        <v>0</v>
      </c>
      <c r="S114" s="1">
        <f t="shared" si="29"/>
        <v>0</v>
      </c>
      <c r="T114" s="1">
        <f t="shared" si="30"/>
        <v>0</v>
      </c>
      <c r="U114" s="126">
        <f t="shared" si="31"/>
        <v>0</v>
      </c>
    </row>
    <row r="115" spans="2:21" ht="15" thickBot="1" x14ac:dyDescent="0.35">
      <c r="B115" s="127">
        <v>100</v>
      </c>
      <c r="C115" s="35" t="str">
        <f>IF(OR('Data-Qtr1'!C113="",'Data-Qtr1'!R113),"",(COUNTIF('Data-Qtr1'!C113,"Yes")))</f>
        <v/>
      </c>
      <c r="D115" s="271" t="str">
        <f>IF('Data-Qtr1'!D113="","",IF(C115=1,'Data-Qtr1'!D113,""))</f>
        <v/>
      </c>
      <c r="E115" s="36" t="str">
        <f>IF(OR('Data-Qtr1'!E113="",'Data-Qtr1'!R113),"",COUNTIF('Data-Qtr1'!E113,"Yes"))</f>
        <v/>
      </c>
      <c r="F115" s="36" t="str">
        <f>IF(OR('Data-Qtr1'!F113="",'Data-Qtr1'!R113),"",COUNTIF('Data-Qtr1'!F113,"Yes"))</f>
        <v/>
      </c>
      <c r="G115" s="36"/>
      <c r="H115" s="272" t="str">
        <f>IF(OR('Data-Qtr1'!G113="",'Data-Qtr1'!R113),"",COUNTIF('Data-Qtr1'!G113,"Yes"))</f>
        <v/>
      </c>
      <c r="I115" s="56">
        <f>COUNTIF('Data-Qtr1'!C113:G113,"")</f>
        <v>5</v>
      </c>
      <c r="J115" s="125">
        <f>IF('Data-Qtr1'!R113,0,IF((COUNTBLANK(C115)+COUNTBLANK(E115)+COUNTBLANK(F115)+COUNTBLANK(H115))=4,0,1))</f>
        <v>0</v>
      </c>
      <c r="K115" s="125">
        <f t="shared" si="22"/>
        <v>0</v>
      </c>
      <c r="L115" s="125">
        <f t="shared" si="23"/>
        <v>0</v>
      </c>
      <c r="M115" s="126">
        <f t="shared" si="24"/>
        <v>0</v>
      </c>
      <c r="N115" s="125">
        <f t="shared" si="25"/>
        <v>0</v>
      </c>
      <c r="O115" s="126">
        <f t="shared" si="26"/>
        <v>0</v>
      </c>
      <c r="P115" s="125">
        <f t="shared" si="27"/>
        <v>0</v>
      </c>
      <c r="Q115" s="1">
        <f t="shared" si="28"/>
        <v>0</v>
      </c>
      <c r="R115" s="1">
        <f t="shared" si="11"/>
        <v>0</v>
      </c>
      <c r="S115" s="1">
        <f t="shared" si="29"/>
        <v>0</v>
      </c>
      <c r="T115" s="1">
        <f t="shared" si="30"/>
        <v>0</v>
      </c>
      <c r="U115" s="126">
        <f t="shared" si="31"/>
        <v>0</v>
      </c>
    </row>
    <row r="116" spans="2:21" x14ac:dyDescent="0.3">
      <c r="B116" s="125">
        <v>101</v>
      </c>
      <c r="C116" s="32" t="str">
        <f>IF(OR('Data-Qtr1'!C114="",'Data-Qtr1'!R114),"",(COUNTIF('Data-Qtr1'!C114,"Yes")))</f>
        <v/>
      </c>
      <c r="D116" s="268" t="str">
        <f>IF('Data-Qtr1'!D114="","",IF(C116=1,'Data-Qtr1'!D114,""))</f>
        <v/>
      </c>
      <c r="E116" s="33" t="str">
        <f>IF(OR('Data-Qtr1'!E114="",'Data-Qtr1'!R114),"",COUNTIF('Data-Qtr1'!E114,"Yes"))</f>
        <v/>
      </c>
      <c r="F116" s="33" t="str">
        <f>IF(OR('Data-Qtr1'!F114="",'Data-Qtr1'!R114),"",COUNTIF('Data-Qtr1'!F114,"Yes"))</f>
        <v/>
      </c>
      <c r="G116" s="33"/>
      <c r="H116" s="269" t="str">
        <f>IF(OR('Data-Qtr1'!G114="",'Data-Qtr1'!R114),"",COUNTIF('Data-Qtr1'!G114,"Yes"))</f>
        <v/>
      </c>
      <c r="I116" s="54">
        <f>COUNTIF('Data-Qtr1'!C114:G114,"")</f>
        <v>5</v>
      </c>
      <c r="J116" s="125">
        <f>IF('Data-Qtr1'!R114,0,IF((COUNTBLANK(C116)+COUNTBLANK(E116)+COUNTBLANK(F116)+COUNTBLANK(H116))=4,0,1))</f>
        <v>0</v>
      </c>
      <c r="K116" s="125">
        <f t="shared" si="22"/>
        <v>0</v>
      </c>
      <c r="L116" s="125">
        <f t="shared" si="23"/>
        <v>0</v>
      </c>
      <c r="M116" s="126">
        <f t="shared" si="24"/>
        <v>0</v>
      </c>
      <c r="N116" s="125">
        <f t="shared" si="25"/>
        <v>0</v>
      </c>
      <c r="O116" s="126">
        <f t="shared" si="26"/>
        <v>0</v>
      </c>
      <c r="P116" s="125">
        <f t="shared" si="27"/>
        <v>0</v>
      </c>
      <c r="Q116" s="1">
        <f t="shared" si="28"/>
        <v>0</v>
      </c>
      <c r="R116" s="1">
        <f t="shared" si="11"/>
        <v>0</v>
      </c>
      <c r="S116" s="1">
        <f t="shared" si="29"/>
        <v>0</v>
      </c>
      <c r="T116" s="1">
        <f t="shared" si="30"/>
        <v>0</v>
      </c>
      <c r="U116" s="126">
        <f t="shared" si="31"/>
        <v>0</v>
      </c>
    </row>
    <row r="117" spans="2:21" x14ac:dyDescent="0.3">
      <c r="B117" s="125">
        <v>102</v>
      </c>
      <c r="C117" s="34" t="str">
        <f>IF(OR('Data-Qtr1'!C115="",'Data-Qtr1'!R115),"",(COUNTIF('Data-Qtr1'!C115,"Yes")))</f>
        <v/>
      </c>
      <c r="D117" s="267" t="str">
        <f>IF('Data-Qtr1'!D115="","",IF(C117=1,'Data-Qtr1'!D115,""))</f>
        <v/>
      </c>
      <c r="E117" s="53" t="str">
        <f>IF(OR('Data-Qtr1'!E115="",'Data-Qtr1'!R115),"",COUNTIF('Data-Qtr1'!E115,"Yes"))</f>
        <v/>
      </c>
      <c r="F117" s="53" t="str">
        <f>IF(OR('Data-Qtr1'!F115="",'Data-Qtr1'!R115),"",COUNTIF('Data-Qtr1'!F115,"Yes"))</f>
        <v/>
      </c>
      <c r="G117" s="53"/>
      <c r="H117" s="270" t="str">
        <f>IF(OR('Data-Qtr1'!G115="",'Data-Qtr1'!R115),"",COUNTIF('Data-Qtr1'!G115,"Yes"))</f>
        <v/>
      </c>
      <c r="I117" s="55">
        <f>COUNTIF('Data-Qtr1'!C115:G115,"")</f>
        <v>5</v>
      </c>
      <c r="J117" s="125">
        <f>IF('Data-Qtr1'!R115,0,IF((COUNTBLANK(C117)+COUNTBLANK(E117)+COUNTBLANK(F117)+COUNTBLANK(H117))=4,0,1))</f>
        <v>0</v>
      </c>
      <c r="K117" s="125">
        <f t="shared" si="22"/>
        <v>0</v>
      </c>
      <c r="L117" s="125">
        <f t="shared" si="23"/>
        <v>0</v>
      </c>
      <c r="M117" s="126">
        <f t="shared" si="24"/>
        <v>0</v>
      </c>
      <c r="N117" s="125">
        <f t="shared" si="25"/>
        <v>0</v>
      </c>
      <c r="O117" s="126">
        <f t="shared" si="26"/>
        <v>0</v>
      </c>
      <c r="P117" s="125">
        <f t="shared" si="27"/>
        <v>0</v>
      </c>
      <c r="Q117" s="1">
        <f t="shared" si="28"/>
        <v>0</v>
      </c>
      <c r="R117" s="1">
        <f t="shared" si="11"/>
        <v>0</v>
      </c>
      <c r="S117" s="1">
        <f t="shared" si="29"/>
        <v>0</v>
      </c>
      <c r="T117" s="1">
        <f t="shared" si="30"/>
        <v>0</v>
      </c>
      <c r="U117" s="126">
        <f t="shared" si="31"/>
        <v>0</v>
      </c>
    </row>
    <row r="118" spans="2:21" x14ac:dyDescent="0.3">
      <c r="B118" s="125">
        <v>103</v>
      </c>
      <c r="C118" s="34" t="str">
        <f>IF(OR('Data-Qtr1'!C116="",'Data-Qtr1'!R116),"",(COUNTIF('Data-Qtr1'!C116,"Yes")))</f>
        <v/>
      </c>
      <c r="D118" s="267" t="str">
        <f>IF('Data-Qtr1'!D116="","",IF(C118=1,'Data-Qtr1'!D116,""))</f>
        <v/>
      </c>
      <c r="E118" s="53" t="str">
        <f>IF(OR('Data-Qtr1'!E116="",'Data-Qtr1'!R116),"",COUNTIF('Data-Qtr1'!E116,"Yes"))</f>
        <v/>
      </c>
      <c r="F118" s="53" t="str">
        <f>IF(OR('Data-Qtr1'!F116="",'Data-Qtr1'!R116),"",COUNTIF('Data-Qtr1'!F116,"Yes"))</f>
        <v/>
      </c>
      <c r="G118" s="53"/>
      <c r="H118" s="270" t="str">
        <f>IF(OR('Data-Qtr1'!G116="",'Data-Qtr1'!R116),"",COUNTIF('Data-Qtr1'!G116,"Yes"))</f>
        <v/>
      </c>
      <c r="I118" s="55">
        <f>COUNTIF('Data-Qtr1'!C116:G116,"")</f>
        <v>5</v>
      </c>
      <c r="J118" s="125">
        <f>IF('Data-Qtr1'!R116,0,IF((COUNTBLANK(C118)+COUNTBLANK(E118)+COUNTBLANK(F118)+COUNTBLANK(H118))=4,0,1))</f>
        <v>0</v>
      </c>
      <c r="K118" s="125">
        <f t="shared" si="22"/>
        <v>0</v>
      </c>
      <c r="L118" s="125">
        <f t="shared" si="23"/>
        <v>0</v>
      </c>
      <c r="M118" s="126">
        <f t="shared" si="24"/>
        <v>0</v>
      </c>
      <c r="N118" s="125">
        <f t="shared" si="25"/>
        <v>0</v>
      </c>
      <c r="O118" s="126">
        <f t="shared" si="26"/>
        <v>0</v>
      </c>
      <c r="P118" s="125">
        <f t="shared" si="27"/>
        <v>0</v>
      </c>
      <c r="Q118" s="1">
        <f t="shared" si="28"/>
        <v>0</v>
      </c>
      <c r="R118" s="1">
        <f t="shared" si="11"/>
        <v>0</v>
      </c>
      <c r="S118" s="1">
        <f t="shared" si="29"/>
        <v>0</v>
      </c>
      <c r="T118" s="1">
        <f t="shared" si="30"/>
        <v>0</v>
      </c>
      <c r="U118" s="126">
        <f t="shared" si="31"/>
        <v>0</v>
      </c>
    </row>
    <row r="119" spans="2:21" x14ac:dyDescent="0.3">
      <c r="B119" s="125">
        <v>104</v>
      </c>
      <c r="C119" s="34" t="str">
        <f>IF(OR('Data-Qtr1'!C117="",'Data-Qtr1'!R117),"",(COUNTIF('Data-Qtr1'!C117,"Yes")))</f>
        <v/>
      </c>
      <c r="D119" s="267" t="str">
        <f>IF('Data-Qtr1'!D117="","",IF(C119=1,'Data-Qtr1'!D117,""))</f>
        <v/>
      </c>
      <c r="E119" s="53" t="str">
        <f>IF(OR('Data-Qtr1'!E117="",'Data-Qtr1'!R117),"",COUNTIF('Data-Qtr1'!E117,"Yes"))</f>
        <v/>
      </c>
      <c r="F119" s="53" t="str">
        <f>IF(OR('Data-Qtr1'!F117="",'Data-Qtr1'!R117),"",COUNTIF('Data-Qtr1'!F117,"Yes"))</f>
        <v/>
      </c>
      <c r="G119" s="53"/>
      <c r="H119" s="270" t="str">
        <f>IF(OR('Data-Qtr1'!G117="",'Data-Qtr1'!R117),"",COUNTIF('Data-Qtr1'!G117,"Yes"))</f>
        <v/>
      </c>
      <c r="I119" s="55">
        <f>COUNTIF('Data-Qtr1'!C117:G117,"")</f>
        <v>5</v>
      </c>
      <c r="J119" s="125">
        <f>IF('Data-Qtr1'!R117,0,IF((COUNTBLANK(C119)+COUNTBLANK(E119)+COUNTBLANK(F119)+COUNTBLANK(H119))=4,0,1))</f>
        <v>0</v>
      </c>
      <c r="K119" s="125">
        <f t="shared" si="22"/>
        <v>0</v>
      </c>
      <c r="L119" s="125">
        <f t="shared" si="23"/>
        <v>0</v>
      </c>
      <c r="M119" s="126">
        <f t="shared" si="24"/>
        <v>0</v>
      </c>
      <c r="N119" s="125">
        <f t="shared" si="25"/>
        <v>0</v>
      </c>
      <c r="O119" s="126">
        <f t="shared" si="26"/>
        <v>0</v>
      </c>
      <c r="P119" s="125">
        <f t="shared" si="27"/>
        <v>0</v>
      </c>
      <c r="Q119" s="1">
        <f t="shared" si="28"/>
        <v>0</v>
      </c>
      <c r="R119" s="1">
        <f t="shared" si="11"/>
        <v>0</v>
      </c>
      <c r="S119" s="1">
        <f t="shared" si="29"/>
        <v>0</v>
      </c>
      <c r="T119" s="1">
        <f t="shared" si="30"/>
        <v>0</v>
      </c>
      <c r="U119" s="126">
        <f t="shared" si="31"/>
        <v>0</v>
      </c>
    </row>
    <row r="120" spans="2:21" x14ac:dyDescent="0.3">
      <c r="B120" s="125">
        <v>105</v>
      </c>
      <c r="C120" s="34" t="str">
        <f>IF(OR('Data-Qtr1'!C118="",'Data-Qtr1'!R118),"",(COUNTIF('Data-Qtr1'!C118,"Yes")))</f>
        <v/>
      </c>
      <c r="D120" s="267" t="str">
        <f>IF('Data-Qtr1'!D118="","",IF(C120=1,'Data-Qtr1'!D118,""))</f>
        <v/>
      </c>
      <c r="E120" s="53" t="str">
        <f>IF(OR('Data-Qtr1'!E118="",'Data-Qtr1'!R118),"",COUNTIF('Data-Qtr1'!E118,"Yes"))</f>
        <v/>
      </c>
      <c r="F120" s="53" t="str">
        <f>IF(OR('Data-Qtr1'!F118="",'Data-Qtr1'!R118),"",COUNTIF('Data-Qtr1'!F118,"Yes"))</f>
        <v/>
      </c>
      <c r="G120" s="53"/>
      <c r="H120" s="270" t="str">
        <f>IF(OR('Data-Qtr1'!G118="",'Data-Qtr1'!R118),"",COUNTIF('Data-Qtr1'!G118,"Yes"))</f>
        <v/>
      </c>
      <c r="I120" s="55">
        <f>COUNTIF('Data-Qtr1'!C118:G118,"")</f>
        <v>5</v>
      </c>
      <c r="J120" s="125">
        <f>IF('Data-Qtr1'!R118,0,IF((COUNTBLANK(C120)+COUNTBLANK(E120)+COUNTBLANK(F120)+COUNTBLANK(H120))=4,0,1))</f>
        <v>0</v>
      </c>
      <c r="K120" s="125">
        <f t="shared" si="22"/>
        <v>0</v>
      </c>
      <c r="L120" s="125">
        <f t="shared" si="23"/>
        <v>0</v>
      </c>
      <c r="M120" s="126">
        <f t="shared" si="24"/>
        <v>0</v>
      </c>
      <c r="N120" s="125">
        <f t="shared" si="25"/>
        <v>0</v>
      </c>
      <c r="O120" s="126">
        <f t="shared" si="26"/>
        <v>0</v>
      </c>
      <c r="P120" s="125">
        <f t="shared" si="27"/>
        <v>0</v>
      </c>
      <c r="Q120" s="1">
        <f t="shared" si="28"/>
        <v>0</v>
      </c>
      <c r="R120" s="1">
        <f t="shared" si="11"/>
        <v>0</v>
      </c>
      <c r="S120" s="1">
        <f t="shared" si="29"/>
        <v>0</v>
      </c>
      <c r="T120" s="1">
        <f t="shared" si="30"/>
        <v>0</v>
      </c>
      <c r="U120" s="126">
        <f t="shared" si="31"/>
        <v>0</v>
      </c>
    </row>
    <row r="121" spans="2:21" x14ac:dyDescent="0.3">
      <c r="B121" s="125">
        <v>106</v>
      </c>
      <c r="C121" s="34" t="str">
        <f>IF(OR('Data-Qtr1'!C119="",'Data-Qtr1'!R119),"",(COUNTIF('Data-Qtr1'!C119,"Yes")))</f>
        <v/>
      </c>
      <c r="D121" s="267" t="str">
        <f>IF('Data-Qtr1'!D119="","",IF(C121=1,'Data-Qtr1'!D119,""))</f>
        <v/>
      </c>
      <c r="E121" s="53" t="str">
        <f>IF(OR('Data-Qtr1'!E119="",'Data-Qtr1'!R119),"",COUNTIF('Data-Qtr1'!E119,"Yes"))</f>
        <v/>
      </c>
      <c r="F121" s="53" t="str">
        <f>IF(OR('Data-Qtr1'!F119="",'Data-Qtr1'!R119),"",COUNTIF('Data-Qtr1'!F119,"Yes"))</f>
        <v/>
      </c>
      <c r="G121" s="53"/>
      <c r="H121" s="270" t="str">
        <f>IF(OR('Data-Qtr1'!G119="",'Data-Qtr1'!R119),"",COUNTIF('Data-Qtr1'!G119,"Yes"))</f>
        <v/>
      </c>
      <c r="I121" s="55">
        <f>COUNTIF('Data-Qtr1'!C119:G119,"")</f>
        <v>5</v>
      </c>
      <c r="J121" s="125">
        <f>IF('Data-Qtr1'!R119,0,IF((COUNTBLANK(C121)+COUNTBLANK(E121)+COUNTBLANK(F121)+COUNTBLANK(H121))=4,0,1))</f>
        <v>0</v>
      </c>
      <c r="K121" s="125">
        <f t="shared" si="22"/>
        <v>0</v>
      </c>
      <c r="L121" s="125">
        <f t="shared" si="23"/>
        <v>0</v>
      </c>
      <c r="M121" s="126">
        <f t="shared" si="24"/>
        <v>0</v>
      </c>
      <c r="N121" s="125">
        <f t="shared" si="25"/>
        <v>0</v>
      </c>
      <c r="O121" s="126">
        <f t="shared" si="26"/>
        <v>0</v>
      </c>
      <c r="P121" s="125">
        <f t="shared" si="27"/>
        <v>0</v>
      </c>
      <c r="Q121" s="1">
        <f t="shared" si="28"/>
        <v>0</v>
      </c>
      <c r="R121" s="1">
        <f t="shared" si="11"/>
        <v>0</v>
      </c>
      <c r="S121" s="1">
        <f t="shared" si="29"/>
        <v>0</v>
      </c>
      <c r="T121" s="1">
        <f t="shared" si="30"/>
        <v>0</v>
      </c>
      <c r="U121" s="126">
        <f t="shared" si="31"/>
        <v>0</v>
      </c>
    </row>
    <row r="122" spans="2:21" x14ac:dyDescent="0.3">
      <c r="B122" s="125">
        <v>107</v>
      </c>
      <c r="C122" s="34" t="str">
        <f>IF(OR('Data-Qtr1'!C120="",'Data-Qtr1'!R120),"",(COUNTIF('Data-Qtr1'!C120,"Yes")))</f>
        <v/>
      </c>
      <c r="D122" s="267" t="str">
        <f>IF('Data-Qtr1'!D120="","",IF(C122=1,'Data-Qtr1'!D120,""))</f>
        <v/>
      </c>
      <c r="E122" s="53" t="str">
        <f>IF(OR('Data-Qtr1'!E120="",'Data-Qtr1'!R120),"",COUNTIF('Data-Qtr1'!E120,"Yes"))</f>
        <v/>
      </c>
      <c r="F122" s="53" t="str">
        <f>IF(OR('Data-Qtr1'!F120="",'Data-Qtr1'!R120),"",COUNTIF('Data-Qtr1'!F120,"Yes"))</f>
        <v/>
      </c>
      <c r="G122" s="53"/>
      <c r="H122" s="270" t="str">
        <f>IF(OR('Data-Qtr1'!G120="",'Data-Qtr1'!R120),"",COUNTIF('Data-Qtr1'!G120,"Yes"))</f>
        <v/>
      </c>
      <c r="I122" s="55">
        <f>COUNTIF('Data-Qtr1'!C120:G120,"")</f>
        <v>5</v>
      </c>
      <c r="J122" s="125">
        <f>IF('Data-Qtr1'!R120,0,IF((COUNTBLANK(C122)+COUNTBLANK(E122)+COUNTBLANK(F122)+COUNTBLANK(H122))=4,0,1))</f>
        <v>0</v>
      </c>
      <c r="K122" s="125">
        <f t="shared" si="22"/>
        <v>0</v>
      </c>
      <c r="L122" s="125">
        <f t="shared" si="23"/>
        <v>0</v>
      </c>
      <c r="M122" s="126">
        <f t="shared" si="24"/>
        <v>0</v>
      </c>
      <c r="N122" s="125">
        <f t="shared" si="25"/>
        <v>0</v>
      </c>
      <c r="O122" s="126">
        <f t="shared" si="26"/>
        <v>0</v>
      </c>
      <c r="P122" s="125">
        <f t="shared" si="27"/>
        <v>0</v>
      </c>
      <c r="Q122" s="1">
        <f t="shared" si="28"/>
        <v>0</v>
      </c>
      <c r="R122" s="1">
        <f t="shared" si="11"/>
        <v>0</v>
      </c>
      <c r="S122" s="1">
        <f t="shared" si="29"/>
        <v>0</v>
      </c>
      <c r="T122" s="1">
        <f t="shared" si="30"/>
        <v>0</v>
      </c>
      <c r="U122" s="126">
        <f t="shared" si="31"/>
        <v>0</v>
      </c>
    </row>
    <row r="123" spans="2:21" x14ac:dyDescent="0.3">
      <c r="B123" s="125">
        <v>108</v>
      </c>
      <c r="C123" s="34" t="str">
        <f>IF(OR('Data-Qtr1'!C121="",'Data-Qtr1'!R121),"",(COUNTIF('Data-Qtr1'!C121,"Yes")))</f>
        <v/>
      </c>
      <c r="D123" s="267" t="str">
        <f>IF('Data-Qtr1'!D121="","",IF(C123=1,'Data-Qtr1'!D121,""))</f>
        <v/>
      </c>
      <c r="E123" s="53" t="str">
        <f>IF(OR('Data-Qtr1'!E121="",'Data-Qtr1'!R121),"",COUNTIF('Data-Qtr1'!E121,"Yes"))</f>
        <v/>
      </c>
      <c r="F123" s="53" t="str">
        <f>IF(OR('Data-Qtr1'!F121="",'Data-Qtr1'!R121),"",COUNTIF('Data-Qtr1'!F121,"Yes"))</f>
        <v/>
      </c>
      <c r="G123" s="53"/>
      <c r="H123" s="270" t="str">
        <f>IF(OR('Data-Qtr1'!G121="",'Data-Qtr1'!R121),"",COUNTIF('Data-Qtr1'!G121,"Yes"))</f>
        <v/>
      </c>
      <c r="I123" s="55">
        <f>COUNTIF('Data-Qtr1'!C121:G121,"")</f>
        <v>5</v>
      </c>
      <c r="J123" s="125">
        <f>IF('Data-Qtr1'!R121,0,IF((COUNTBLANK(C123)+COUNTBLANK(E123)+COUNTBLANK(F123)+COUNTBLANK(H123))=4,0,1))</f>
        <v>0</v>
      </c>
      <c r="K123" s="125">
        <f t="shared" si="22"/>
        <v>0</v>
      </c>
      <c r="L123" s="125">
        <f t="shared" si="23"/>
        <v>0</v>
      </c>
      <c r="M123" s="126">
        <f t="shared" si="24"/>
        <v>0</v>
      </c>
      <c r="N123" s="125">
        <f t="shared" si="25"/>
        <v>0</v>
      </c>
      <c r="O123" s="126">
        <f t="shared" si="26"/>
        <v>0</v>
      </c>
      <c r="P123" s="125">
        <f t="shared" si="27"/>
        <v>0</v>
      </c>
      <c r="Q123" s="1">
        <f t="shared" si="28"/>
        <v>0</v>
      </c>
      <c r="R123" s="1">
        <f t="shared" si="11"/>
        <v>0</v>
      </c>
      <c r="S123" s="1">
        <f t="shared" si="29"/>
        <v>0</v>
      </c>
      <c r="T123" s="1">
        <f t="shared" si="30"/>
        <v>0</v>
      </c>
      <c r="U123" s="126">
        <f t="shared" si="31"/>
        <v>0</v>
      </c>
    </row>
    <row r="124" spans="2:21" x14ac:dyDescent="0.3">
      <c r="B124" s="125">
        <v>109</v>
      </c>
      <c r="C124" s="34" t="str">
        <f>IF(OR('Data-Qtr1'!C122="",'Data-Qtr1'!R122),"",(COUNTIF('Data-Qtr1'!C122,"Yes")))</f>
        <v/>
      </c>
      <c r="D124" s="267" t="str">
        <f>IF('Data-Qtr1'!D122="","",IF(C124=1,'Data-Qtr1'!D122,""))</f>
        <v/>
      </c>
      <c r="E124" s="53" t="str">
        <f>IF(OR('Data-Qtr1'!E122="",'Data-Qtr1'!R122),"",COUNTIF('Data-Qtr1'!E122,"Yes"))</f>
        <v/>
      </c>
      <c r="F124" s="53" t="str">
        <f>IF(OR('Data-Qtr1'!F122="",'Data-Qtr1'!R122),"",COUNTIF('Data-Qtr1'!F122,"Yes"))</f>
        <v/>
      </c>
      <c r="G124" s="53"/>
      <c r="H124" s="270" t="str">
        <f>IF(OR('Data-Qtr1'!G122="",'Data-Qtr1'!R122),"",COUNTIF('Data-Qtr1'!G122,"Yes"))</f>
        <v/>
      </c>
      <c r="I124" s="55">
        <f>COUNTIF('Data-Qtr1'!C122:G122,"")</f>
        <v>5</v>
      </c>
      <c r="J124" s="125">
        <f>IF('Data-Qtr1'!R122,0,IF((COUNTBLANK(C124)+COUNTBLANK(E124)+COUNTBLANK(F124)+COUNTBLANK(H124))=4,0,1))</f>
        <v>0</v>
      </c>
      <c r="K124" s="125">
        <f t="shared" si="22"/>
        <v>0</v>
      </c>
      <c r="L124" s="125">
        <f t="shared" si="23"/>
        <v>0</v>
      </c>
      <c r="M124" s="126">
        <f t="shared" si="24"/>
        <v>0</v>
      </c>
      <c r="N124" s="125">
        <f t="shared" si="25"/>
        <v>0</v>
      </c>
      <c r="O124" s="126">
        <f t="shared" si="26"/>
        <v>0</v>
      </c>
      <c r="P124" s="125">
        <f t="shared" si="27"/>
        <v>0</v>
      </c>
      <c r="Q124" s="1">
        <f t="shared" si="28"/>
        <v>0</v>
      </c>
      <c r="R124" s="1">
        <f t="shared" si="11"/>
        <v>0</v>
      </c>
      <c r="S124" s="1">
        <f t="shared" si="29"/>
        <v>0</v>
      </c>
      <c r="T124" s="1">
        <f t="shared" si="30"/>
        <v>0</v>
      </c>
      <c r="U124" s="126">
        <f t="shared" si="31"/>
        <v>0</v>
      </c>
    </row>
    <row r="125" spans="2:21" ht="15" thickBot="1" x14ac:dyDescent="0.35">
      <c r="B125" s="127">
        <v>110</v>
      </c>
      <c r="C125" s="35" t="str">
        <f>IF(OR('Data-Qtr1'!C123="",'Data-Qtr1'!R123),"",(COUNTIF('Data-Qtr1'!C123,"Yes")))</f>
        <v/>
      </c>
      <c r="D125" s="271" t="str">
        <f>IF('Data-Qtr1'!D123="","",IF(C125=1,'Data-Qtr1'!D123,""))</f>
        <v/>
      </c>
      <c r="E125" s="36" t="str">
        <f>IF(OR('Data-Qtr1'!E123="",'Data-Qtr1'!R123),"",COUNTIF('Data-Qtr1'!E123,"Yes"))</f>
        <v/>
      </c>
      <c r="F125" s="36" t="str">
        <f>IF(OR('Data-Qtr1'!F123="",'Data-Qtr1'!R123),"",COUNTIF('Data-Qtr1'!F123,"Yes"))</f>
        <v/>
      </c>
      <c r="G125" s="36"/>
      <c r="H125" s="272" t="str">
        <f>IF(OR('Data-Qtr1'!G123="",'Data-Qtr1'!R123),"",COUNTIF('Data-Qtr1'!G123,"Yes"))</f>
        <v/>
      </c>
      <c r="I125" s="56">
        <f>COUNTIF('Data-Qtr1'!C123:G123,"")</f>
        <v>5</v>
      </c>
      <c r="J125" s="125">
        <f>IF('Data-Qtr1'!R123,0,IF((COUNTBLANK(C125)+COUNTBLANK(E125)+COUNTBLANK(F125)+COUNTBLANK(H125))=4,0,1))</f>
        <v>0</v>
      </c>
      <c r="K125" s="125">
        <f t="shared" si="22"/>
        <v>0</v>
      </c>
      <c r="L125" s="125">
        <f t="shared" si="23"/>
        <v>0</v>
      </c>
      <c r="M125" s="126">
        <f t="shared" si="24"/>
        <v>0</v>
      </c>
      <c r="N125" s="125">
        <f t="shared" si="25"/>
        <v>0</v>
      </c>
      <c r="O125" s="126">
        <f t="shared" si="26"/>
        <v>0</v>
      </c>
      <c r="P125" s="125">
        <f t="shared" si="27"/>
        <v>0</v>
      </c>
      <c r="Q125" s="1">
        <f t="shared" si="28"/>
        <v>0</v>
      </c>
      <c r="R125" s="1">
        <f t="shared" si="11"/>
        <v>0</v>
      </c>
      <c r="S125" s="1">
        <f t="shared" si="29"/>
        <v>0</v>
      </c>
      <c r="T125" s="1">
        <f t="shared" si="30"/>
        <v>0</v>
      </c>
      <c r="U125" s="126">
        <f t="shared" si="31"/>
        <v>0</v>
      </c>
    </row>
    <row r="126" spans="2:21" x14ac:dyDescent="0.3">
      <c r="B126" s="125">
        <v>111</v>
      </c>
      <c r="C126" s="32" t="str">
        <f>IF(OR('Data-Qtr1'!C124="",'Data-Qtr1'!R124),"",(COUNTIF('Data-Qtr1'!C124,"Yes")))</f>
        <v/>
      </c>
      <c r="D126" s="268" t="str">
        <f>IF('Data-Qtr1'!D124="","",IF(C126=1,'Data-Qtr1'!D124,""))</f>
        <v/>
      </c>
      <c r="E126" s="33" t="str">
        <f>IF(OR('Data-Qtr1'!E124="",'Data-Qtr1'!R124),"",COUNTIF('Data-Qtr1'!E124,"Yes"))</f>
        <v/>
      </c>
      <c r="F126" s="33" t="str">
        <f>IF(OR('Data-Qtr1'!F124="",'Data-Qtr1'!R124),"",COUNTIF('Data-Qtr1'!F124,"Yes"))</f>
        <v/>
      </c>
      <c r="G126" s="33"/>
      <c r="H126" s="269" t="str">
        <f>IF(OR('Data-Qtr1'!G124="",'Data-Qtr1'!R124),"",COUNTIF('Data-Qtr1'!G124,"Yes"))</f>
        <v/>
      </c>
      <c r="I126" s="55">
        <f>COUNTIF('Data-Qtr1'!C124:G124,"")</f>
        <v>5</v>
      </c>
      <c r="J126" s="125">
        <f>IF('Data-Qtr1'!R124,0,IF((COUNTBLANK(C126)+COUNTBLANK(E126)+COUNTBLANK(F126)+COUNTBLANK(H126))=4,0,1))</f>
        <v>0</v>
      </c>
      <c r="K126" s="125">
        <f t="shared" si="22"/>
        <v>0</v>
      </c>
      <c r="L126" s="125">
        <f t="shared" si="23"/>
        <v>0</v>
      </c>
      <c r="M126" s="126">
        <f t="shared" si="24"/>
        <v>0</v>
      </c>
      <c r="N126" s="125">
        <f t="shared" si="25"/>
        <v>0</v>
      </c>
      <c r="O126" s="126">
        <f t="shared" si="26"/>
        <v>0</v>
      </c>
      <c r="P126" s="125">
        <f t="shared" si="27"/>
        <v>0</v>
      </c>
      <c r="Q126" s="1">
        <f t="shared" si="28"/>
        <v>0</v>
      </c>
      <c r="R126" s="1">
        <f t="shared" si="11"/>
        <v>0</v>
      </c>
      <c r="S126" s="1">
        <f t="shared" si="29"/>
        <v>0</v>
      </c>
      <c r="T126" s="1">
        <f t="shared" si="30"/>
        <v>0</v>
      </c>
      <c r="U126" s="126">
        <f t="shared" si="31"/>
        <v>0</v>
      </c>
    </row>
    <row r="127" spans="2:21" x14ac:dyDescent="0.3">
      <c r="B127" s="125">
        <v>112</v>
      </c>
      <c r="C127" s="34" t="str">
        <f>IF(OR('Data-Qtr1'!C125="",'Data-Qtr1'!R125),"",(COUNTIF('Data-Qtr1'!C125,"Yes")))</f>
        <v/>
      </c>
      <c r="D127" s="267" t="str">
        <f>IF('Data-Qtr1'!D125="","",IF(C127=1,'Data-Qtr1'!D125,""))</f>
        <v/>
      </c>
      <c r="E127" s="53" t="str">
        <f>IF(OR('Data-Qtr1'!E125="",'Data-Qtr1'!R125),"",COUNTIF('Data-Qtr1'!E125,"Yes"))</f>
        <v/>
      </c>
      <c r="F127" s="53" t="str">
        <f>IF(OR('Data-Qtr1'!F125="",'Data-Qtr1'!R125),"",COUNTIF('Data-Qtr1'!F125,"Yes"))</f>
        <v/>
      </c>
      <c r="G127" s="53"/>
      <c r="H127" s="270" t="str">
        <f>IF(OR('Data-Qtr1'!G125="",'Data-Qtr1'!R125),"",COUNTIF('Data-Qtr1'!G125,"Yes"))</f>
        <v/>
      </c>
      <c r="I127" s="55">
        <f>COUNTIF('Data-Qtr1'!C125:G125,"")</f>
        <v>5</v>
      </c>
      <c r="J127" s="125">
        <f>IF('Data-Qtr1'!R125,0,IF((COUNTBLANK(C127)+COUNTBLANK(E127)+COUNTBLANK(F127)+COUNTBLANK(H127))=4,0,1))</f>
        <v>0</v>
      </c>
      <c r="K127" s="125">
        <f t="shared" si="22"/>
        <v>0</v>
      </c>
      <c r="L127" s="125">
        <f t="shared" si="23"/>
        <v>0</v>
      </c>
      <c r="M127" s="126">
        <f t="shared" si="24"/>
        <v>0</v>
      </c>
      <c r="N127" s="125">
        <f t="shared" si="25"/>
        <v>0</v>
      </c>
      <c r="O127" s="126">
        <f t="shared" si="26"/>
        <v>0</v>
      </c>
      <c r="P127" s="125">
        <f t="shared" si="27"/>
        <v>0</v>
      </c>
      <c r="Q127" s="1">
        <f t="shared" si="28"/>
        <v>0</v>
      </c>
      <c r="R127" s="1">
        <f t="shared" si="11"/>
        <v>0</v>
      </c>
      <c r="S127" s="1">
        <f t="shared" si="29"/>
        <v>0</v>
      </c>
      <c r="T127" s="1">
        <f t="shared" si="30"/>
        <v>0</v>
      </c>
      <c r="U127" s="126">
        <f t="shared" si="31"/>
        <v>0</v>
      </c>
    </row>
    <row r="128" spans="2:21" x14ac:dyDescent="0.3">
      <c r="B128" s="125">
        <v>113</v>
      </c>
      <c r="C128" s="34" t="str">
        <f>IF(OR('Data-Qtr1'!C126="",'Data-Qtr1'!R126),"",(COUNTIF('Data-Qtr1'!C126,"Yes")))</f>
        <v/>
      </c>
      <c r="D128" s="267" t="str">
        <f>IF('Data-Qtr1'!D126="","",IF(C128=1,'Data-Qtr1'!D126,""))</f>
        <v/>
      </c>
      <c r="E128" s="53" t="str">
        <f>IF(OR('Data-Qtr1'!E126="",'Data-Qtr1'!R126),"",COUNTIF('Data-Qtr1'!E126,"Yes"))</f>
        <v/>
      </c>
      <c r="F128" s="53" t="str">
        <f>IF(OR('Data-Qtr1'!F126="",'Data-Qtr1'!R126),"",COUNTIF('Data-Qtr1'!F126,"Yes"))</f>
        <v/>
      </c>
      <c r="G128" s="53"/>
      <c r="H128" s="270" t="str">
        <f>IF(OR('Data-Qtr1'!G126="",'Data-Qtr1'!R126),"",COUNTIF('Data-Qtr1'!G126,"Yes"))</f>
        <v/>
      </c>
      <c r="I128" s="55">
        <f>COUNTIF('Data-Qtr1'!C126:G126,"")</f>
        <v>5</v>
      </c>
      <c r="J128" s="125">
        <f>IF('Data-Qtr1'!R126,0,IF((COUNTBLANK(C128)+COUNTBLANK(E128)+COUNTBLANK(F128)+COUNTBLANK(H128))=4,0,1))</f>
        <v>0</v>
      </c>
      <c r="K128" s="125">
        <f t="shared" si="22"/>
        <v>0</v>
      </c>
      <c r="L128" s="125">
        <f t="shared" si="23"/>
        <v>0</v>
      </c>
      <c r="M128" s="126">
        <f t="shared" si="24"/>
        <v>0</v>
      </c>
      <c r="N128" s="125">
        <f t="shared" si="25"/>
        <v>0</v>
      </c>
      <c r="O128" s="126">
        <f t="shared" si="26"/>
        <v>0</v>
      </c>
      <c r="P128" s="125">
        <f t="shared" si="27"/>
        <v>0</v>
      </c>
      <c r="Q128" s="1">
        <f t="shared" si="28"/>
        <v>0</v>
      </c>
      <c r="R128" s="1">
        <f t="shared" si="11"/>
        <v>0</v>
      </c>
      <c r="S128" s="1">
        <f t="shared" si="29"/>
        <v>0</v>
      </c>
      <c r="T128" s="1">
        <f t="shared" si="30"/>
        <v>0</v>
      </c>
      <c r="U128" s="126">
        <f t="shared" si="31"/>
        <v>0</v>
      </c>
    </row>
    <row r="129" spans="2:21" x14ac:dyDescent="0.3">
      <c r="B129" s="125">
        <v>114</v>
      </c>
      <c r="C129" s="34" t="str">
        <f>IF(OR('Data-Qtr1'!C127="",'Data-Qtr1'!R127),"",(COUNTIF('Data-Qtr1'!C127,"Yes")))</f>
        <v/>
      </c>
      <c r="D129" s="267" t="str">
        <f>IF('Data-Qtr1'!D127="","",IF(C129=1,'Data-Qtr1'!D127,""))</f>
        <v/>
      </c>
      <c r="E129" s="53" t="str">
        <f>IF(OR('Data-Qtr1'!E127="",'Data-Qtr1'!R127),"",COUNTIF('Data-Qtr1'!E127,"Yes"))</f>
        <v/>
      </c>
      <c r="F129" s="53" t="str">
        <f>IF(OR('Data-Qtr1'!F127="",'Data-Qtr1'!R127),"",COUNTIF('Data-Qtr1'!F127,"Yes"))</f>
        <v/>
      </c>
      <c r="G129" s="53"/>
      <c r="H129" s="270" t="str">
        <f>IF(OR('Data-Qtr1'!G127="",'Data-Qtr1'!R127),"",COUNTIF('Data-Qtr1'!G127,"Yes"))</f>
        <v/>
      </c>
      <c r="I129" s="55">
        <f>COUNTIF('Data-Qtr1'!C127:G127,"")</f>
        <v>5</v>
      </c>
      <c r="J129" s="125">
        <f>IF('Data-Qtr1'!R127,0,IF((COUNTBLANK(C129)+COUNTBLANK(E129)+COUNTBLANK(F129)+COUNTBLANK(H129))=4,0,1))</f>
        <v>0</v>
      </c>
      <c r="K129" s="125">
        <f t="shared" si="22"/>
        <v>0</v>
      </c>
      <c r="L129" s="125">
        <f t="shared" si="23"/>
        <v>0</v>
      </c>
      <c r="M129" s="126">
        <f t="shared" si="24"/>
        <v>0</v>
      </c>
      <c r="N129" s="125">
        <f t="shared" si="25"/>
        <v>0</v>
      </c>
      <c r="O129" s="126">
        <f t="shared" si="26"/>
        <v>0</v>
      </c>
      <c r="P129" s="125">
        <f t="shared" si="27"/>
        <v>0</v>
      </c>
      <c r="Q129" s="1">
        <f t="shared" si="28"/>
        <v>0</v>
      </c>
      <c r="R129" s="1">
        <f t="shared" si="11"/>
        <v>0</v>
      </c>
      <c r="S129" s="1">
        <f t="shared" si="29"/>
        <v>0</v>
      </c>
      <c r="T129" s="1">
        <f t="shared" si="30"/>
        <v>0</v>
      </c>
      <c r="U129" s="126">
        <f t="shared" si="31"/>
        <v>0</v>
      </c>
    </row>
    <row r="130" spans="2:21" x14ac:dyDescent="0.3">
      <c r="B130" s="125">
        <v>115</v>
      </c>
      <c r="C130" s="34" t="str">
        <f>IF(OR('Data-Qtr1'!C128="",'Data-Qtr1'!R128),"",(COUNTIF('Data-Qtr1'!C128,"Yes")))</f>
        <v/>
      </c>
      <c r="D130" s="267" t="str">
        <f>IF('Data-Qtr1'!D128="","",IF(C130=1,'Data-Qtr1'!D128,""))</f>
        <v/>
      </c>
      <c r="E130" s="53" t="str">
        <f>IF(OR('Data-Qtr1'!E128="",'Data-Qtr1'!R128),"",COUNTIF('Data-Qtr1'!E128,"Yes"))</f>
        <v/>
      </c>
      <c r="F130" s="53" t="str">
        <f>IF(OR('Data-Qtr1'!F128="",'Data-Qtr1'!R128),"",COUNTIF('Data-Qtr1'!F128,"Yes"))</f>
        <v/>
      </c>
      <c r="G130" s="53"/>
      <c r="H130" s="270" t="str">
        <f>IF(OR('Data-Qtr1'!G128="",'Data-Qtr1'!R128),"",COUNTIF('Data-Qtr1'!G128,"Yes"))</f>
        <v/>
      </c>
      <c r="I130" s="55">
        <f>COUNTIF('Data-Qtr1'!C128:G128,"")</f>
        <v>5</v>
      </c>
      <c r="J130" s="125">
        <f>IF('Data-Qtr1'!R128,0,IF((COUNTBLANK(C130)+COUNTBLANK(E130)+COUNTBLANK(F130)+COUNTBLANK(H130))=4,0,1))</f>
        <v>0</v>
      </c>
      <c r="K130" s="125">
        <f t="shared" si="22"/>
        <v>0</v>
      </c>
      <c r="L130" s="125">
        <f t="shared" si="23"/>
        <v>0</v>
      </c>
      <c r="M130" s="126">
        <f t="shared" si="24"/>
        <v>0</v>
      </c>
      <c r="N130" s="125">
        <f t="shared" si="25"/>
        <v>0</v>
      </c>
      <c r="O130" s="126">
        <f t="shared" si="26"/>
        <v>0</v>
      </c>
      <c r="P130" s="125">
        <f t="shared" si="27"/>
        <v>0</v>
      </c>
      <c r="Q130" s="1">
        <f t="shared" si="28"/>
        <v>0</v>
      </c>
      <c r="R130" s="1">
        <f t="shared" si="11"/>
        <v>0</v>
      </c>
      <c r="S130" s="1">
        <f t="shared" si="29"/>
        <v>0</v>
      </c>
      <c r="T130" s="1">
        <f t="shared" si="30"/>
        <v>0</v>
      </c>
      <c r="U130" s="126">
        <f t="shared" si="31"/>
        <v>0</v>
      </c>
    </row>
    <row r="131" spans="2:21" x14ac:dyDescent="0.3">
      <c r="B131" s="125">
        <v>116</v>
      </c>
      <c r="C131" s="34" t="str">
        <f>IF(OR('Data-Qtr1'!C129="",'Data-Qtr1'!R129),"",(COUNTIF('Data-Qtr1'!C129,"Yes")))</f>
        <v/>
      </c>
      <c r="D131" s="267" t="str">
        <f>IF('Data-Qtr1'!D129="","",IF(C131=1,'Data-Qtr1'!D129,""))</f>
        <v/>
      </c>
      <c r="E131" s="53" t="str">
        <f>IF(OR('Data-Qtr1'!E129="",'Data-Qtr1'!R129),"",COUNTIF('Data-Qtr1'!E129,"Yes"))</f>
        <v/>
      </c>
      <c r="F131" s="53" t="str">
        <f>IF(OR('Data-Qtr1'!F129="",'Data-Qtr1'!R129),"",COUNTIF('Data-Qtr1'!F129,"Yes"))</f>
        <v/>
      </c>
      <c r="G131" s="53"/>
      <c r="H131" s="270" t="str">
        <f>IF(OR('Data-Qtr1'!G129="",'Data-Qtr1'!R129),"",COUNTIF('Data-Qtr1'!G129,"Yes"))</f>
        <v/>
      </c>
      <c r="I131" s="55">
        <f>COUNTIF('Data-Qtr1'!C129:G129,"")</f>
        <v>5</v>
      </c>
      <c r="J131" s="125">
        <f>IF('Data-Qtr1'!R129,0,IF((COUNTBLANK(C131)+COUNTBLANK(E131)+COUNTBLANK(F131)+COUNTBLANK(H131))=4,0,1))</f>
        <v>0</v>
      </c>
      <c r="K131" s="125">
        <f t="shared" si="22"/>
        <v>0</v>
      </c>
      <c r="L131" s="125">
        <f t="shared" si="23"/>
        <v>0</v>
      </c>
      <c r="M131" s="126">
        <f t="shared" si="24"/>
        <v>0</v>
      </c>
      <c r="N131" s="125">
        <f t="shared" si="25"/>
        <v>0</v>
      </c>
      <c r="O131" s="126">
        <f t="shared" si="26"/>
        <v>0</v>
      </c>
      <c r="P131" s="125">
        <f t="shared" si="27"/>
        <v>0</v>
      </c>
      <c r="Q131" s="1">
        <f t="shared" si="28"/>
        <v>0</v>
      </c>
      <c r="R131" s="1">
        <f t="shared" si="11"/>
        <v>0</v>
      </c>
      <c r="S131" s="1">
        <f t="shared" si="29"/>
        <v>0</v>
      </c>
      <c r="T131" s="1">
        <f t="shared" si="30"/>
        <v>0</v>
      </c>
      <c r="U131" s="126">
        <f t="shared" si="31"/>
        <v>0</v>
      </c>
    </row>
    <row r="132" spans="2:21" x14ac:dyDescent="0.3">
      <c r="B132" s="125">
        <v>117</v>
      </c>
      <c r="C132" s="34" t="str">
        <f>IF(OR('Data-Qtr1'!C130="",'Data-Qtr1'!R130),"",(COUNTIF('Data-Qtr1'!C130,"Yes")))</f>
        <v/>
      </c>
      <c r="D132" s="267" t="str">
        <f>IF('Data-Qtr1'!D130="","",IF(C132=1,'Data-Qtr1'!D130,""))</f>
        <v/>
      </c>
      <c r="E132" s="53" t="str">
        <f>IF(OR('Data-Qtr1'!E130="",'Data-Qtr1'!R130),"",COUNTIF('Data-Qtr1'!E130,"Yes"))</f>
        <v/>
      </c>
      <c r="F132" s="53" t="str">
        <f>IF(OR('Data-Qtr1'!F130="",'Data-Qtr1'!R130),"",COUNTIF('Data-Qtr1'!F130,"Yes"))</f>
        <v/>
      </c>
      <c r="G132" s="53"/>
      <c r="H132" s="270" t="str">
        <f>IF(OR('Data-Qtr1'!G130="",'Data-Qtr1'!R130),"",COUNTIF('Data-Qtr1'!G130,"Yes"))</f>
        <v/>
      </c>
      <c r="I132" s="55">
        <f>COUNTIF('Data-Qtr1'!C130:G130,"")</f>
        <v>5</v>
      </c>
      <c r="J132" s="125">
        <f>IF('Data-Qtr1'!R130,0,IF((COUNTBLANK(C132)+COUNTBLANK(E132)+COUNTBLANK(F132)+COUNTBLANK(H132))=4,0,1))</f>
        <v>0</v>
      </c>
      <c r="K132" s="125">
        <f t="shared" si="22"/>
        <v>0</v>
      </c>
      <c r="L132" s="125">
        <f t="shared" si="23"/>
        <v>0</v>
      </c>
      <c r="M132" s="126">
        <f t="shared" si="24"/>
        <v>0</v>
      </c>
      <c r="N132" s="125">
        <f t="shared" si="25"/>
        <v>0</v>
      </c>
      <c r="O132" s="126">
        <f t="shared" si="26"/>
        <v>0</v>
      </c>
      <c r="P132" s="125">
        <f t="shared" si="27"/>
        <v>0</v>
      </c>
      <c r="Q132" s="1">
        <f t="shared" si="28"/>
        <v>0</v>
      </c>
      <c r="R132" s="1">
        <f t="shared" si="11"/>
        <v>0</v>
      </c>
      <c r="S132" s="1">
        <f t="shared" si="29"/>
        <v>0</v>
      </c>
      <c r="T132" s="1">
        <f t="shared" si="30"/>
        <v>0</v>
      </c>
      <c r="U132" s="126">
        <f t="shared" si="31"/>
        <v>0</v>
      </c>
    </row>
    <row r="133" spans="2:21" x14ac:dyDescent="0.3">
      <c r="B133" s="125">
        <v>118</v>
      </c>
      <c r="C133" s="34" t="str">
        <f>IF(OR('Data-Qtr1'!C131="",'Data-Qtr1'!R131),"",(COUNTIF('Data-Qtr1'!C131,"Yes")))</f>
        <v/>
      </c>
      <c r="D133" s="267" t="str">
        <f>IF('Data-Qtr1'!D131="","",IF(C133=1,'Data-Qtr1'!D131,""))</f>
        <v/>
      </c>
      <c r="E133" s="53" t="str">
        <f>IF(OR('Data-Qtr1'!E131="",'Data-Qtr1'!R131),"",COUNTIF('Data-Qtr1'!E131,"Yes"))</f>
        <v/>
      </c>
      <c r="F133" s="53" t="str">
        <f>IF(OR('Data-Qtr1'!F131="",'Data-Qtr1'!R131),"",COUNTIF('Data-Qtr1'!F131,"Yes"))</f>
        <v/>
      </c>
      <c r="G133" s="53"/>
      <c r="H133" s="270" t="str">
        <f>IF(OR('Data-Qtr1'!G131="",'Data-Qtr1'!R131),"",COUNTIF('Data-Qtr1'!G131,"Yes"))</f>
        <v/>
      </c>
      <c r="I133" s="55">
        <f>COUNTIF('Data-Qtr1'!C131:G131,"")</f>
        <v>5</v>
      </c>
      <c r="J133" s="125">
        <f>IF('Data-Qtr1'!R131,0,IF((COUNTBLANK(C133)+COUNTBLANK(E133)+COUNTBLANK(F133)+COUNTBLANK(H133))=4,0,1))</f>
        <v>0</v>
      </c>
      <c r="K133" s="125">
        <f t="shared" si="22"/>
        <v>0</v>
      </c>
      <c r="L133" s="125">
        <f t="shared" si="23"/>
        <v>0</v>
      </c>
      <c r="M133" s="126">
        <f t="shared" si="24"/>
        <v>0</v>
      </c>
      <c r="N133" s="125">
        <f t="shared" si="25"/>
        <v>0</v>
      </c>
      <c r="O133" s="126">
        <f t="shared" si="26"/>
        <v>0</v>
      </c>
      <c r="P133" s="125">
        <f t="shared" si="27"/>
        <v>0</v>
      </c>
      <c r="Q133" s="1">
        <f t="shared" si="28"/>
        <v>0</v>
      </c>
      <c r="R133" s="1">
        <f t="shared" si="11"/>
        <v>0</v>
      </c>
      <c r="S133" s="1">
        <f t="shared" si="29"/>
        <v>0</v>
      </c>
      <c r="T133" s="1">
        <f t="shared" si="30"/>
        <v>0</v>
      </c>
      <c r="U133" s="126">
        <f t="shared" si="31"/>
        <v>0</v>
      </c>
    </row>
    <row r="134" spans="2:21" x14ac:dyDescent="0.3">
      <c r="B134" s="125">
        <v>119</v>
      </c>
      <c r="C134" s="34" t="str">
        <f>IF(OR('Data-Qtr1'!C132="",'Data-Qtr1'!R132),"",(COUNTIF('Data-Qtr1'!C132,"Yes")))</f>
        <v/>
      </c>
      <c r="D134" s="267" t="str">
        <f>IF('Data-Qtr1'!D132="","",IF(C134=1,'Data-Qtr1'!D132,""))</f>
        <v/>
      </c>
      <c r="E134" s="53" t="str">
        <f>IF(OR('Data-Qtr1'!E132="",'Data-Qtr1'!R132),"",COUNTIF('Data-Qtr1'!E132,"Yes"))</f>
        <v/>
      </c>
      <c r="F134" s="53" t="str">
        <f>IF(OR('Data-Qtr1'!F132="",'Data-Qtr1'!R132),"",COUNTIF('Data-Qtr1'!F132,"Yes"))</f>
        <v/>
      </c>
      <c r="G134" s="53"/>
      <c r="H134" s="270" t="str">
        <f>IF(OR('Data-Qtr1'!G132="",'Data-Qtr1'!R132),"",COUNTIF('Data-Qtr1'!G132,"Yes"))</f>
        <v/>
      </c>
      <c r="I134" s="55">
        <f>COUNTIF('Data-Qtr1'!C132:G132,"")</f>
        <v>5</v>
      </c>
      <c r="J134" s="125">
        <f>IF('Data-Qtr1'!R132,0,IF((COUNTBLANK(C134)+COUNTBLANK(E134)+COUNTBLANK(F134)+COUNTBLANK(H134))=4,0,1))</f>
        <v>0</v>
      </c>
      <c r="K134" s="125">
        <f t="shared" si="22"/>
        <v>0</v>
      </c>
      <c r="L134" s="125">
        <f t="shared" si="23"/>
        <v>0</v>
      </c>
      <c r="M134" s="126">
        <f t="shared" si="24"/>
        <v>0</v>
      </c>
      <c r="N134" s="125">
        <f t="shared" si="25"/>
        <v>0</v>
      </c>
      <c r="O134" s="126">
        <f t="shared" si="26"/>
        <v>0</v>
      </c>
      <c r="P134" s="125">
        <f t="shared" si="27"/>
        <v>0</v>
      </c>
      <c r="Q134" s="1">
        <f t="shared" si="28"/>
        <v>0</v>
      </c>
      <c r="R134" s="1">
        <f t="shared" si="11"/>
        <v>0</v>
      </c>
      <c r="S134" s="1">
        <f t="shared" si="29"/>
        <v>0</v>
      </c>
      <c r="T134" s="1">
        <f t="shared" si="30"/>
        <v>0</v>
      </c>
      <c r="U134" s="126">
        <f t="shared" si="31"/>
        <v>0</v>
      </c>
    </row>
    <row r="135" spans="2:21" ht="15" thickBot="1" x14ac:dyDescent="0.35">
      <c r="B135" s="127">
        <v>120</v>
      </c>
      <c r="C135" s="35" t="str">
        <f>IF(OR('Data-Qtr1'!C133="",'Data-Qtr1'!R133),"",(COUNTIF('Data-Qtr1'!C133,"Yes")))</f>
        <v/>
      </c>
      <c r="D135" s="271" t="str">
        <f>IF('Data-Qtr1'!D133="","",IF(C135=1,'Data-Qtr1'!D133,""))</f>
        <v/>
      </c>
      <c r="E135" s="36" t="str">
        <f>IF(OR('Data-Qtr1'!E133="",'Data-Qtr1'!R133),"",COUNTIF('Data-Qtr1'!E133,"Yes"))</f>
        <v/>
      </c>
      <c r="F135" s="36" t="str">
        <f>IF(OR('Data-Qtr1'!F133="",'Data-Qtr1'!R133),"",COUNTIF('Data-Qtr1'!F133,"Yes"))</f>
        <v/>
      </c>
      <c r="G135" s="36"/>
      <c r="H135" s="272" t="str">
        <f>IF(OR('Data-Qtr1'!G133="",'Data-Qtr1'!R133),"",COUNTIF('Data-Qtr1'!G133,"Yes"))</f>
        <v/>
      </c>
      <c r="I135" s="56">
        <f>COUNTIF('Data-Qtr1'!C133:G133,"")</f>
        <v>5</v>
      </c>
      <c r="J135" s="125">
        <f>IF('Data-Qtr1'!R133,0,IF((COUNTBLANK(C135)+COUNTBLANK(E135)+COUNTBLANK(F135)+COUNTBLANK(H135))=4,0,1))</f>
        <v>0</v>
      </c>
      <c r="K135" s="125">
        <f t="shared" si="22"/>
        <v>0</v>
      </c>
      <c r="L135" s="125">
        <f t="shared" si="23"/>
        <v>0</v>
      </c>
      <c r="M135" s="126">
        <f t="shared" si="24"/>
        <v>0</v>
      </c>
      <c r="N135" s="125">
        <f t="shared" si="25"/>
        <v>0</v>
      </c>
      <c r="O135" s="126">
        <f t="shared" si="26"/>
        <v>0</v>
      </c>
      <c r="P135" s="125">
        <f t="shared" si="27"/>
        <v>0</v>
      </c>
      <c r="Q135" s="1">
        <f t="shared" si="28"/>
        <v>0</v>
      </c>
      <c r="R135" s="1">
        <f t="shared" si="11"/>
        <v>0</v>
      </c>
      <c r="S135" s="1">
        <f t="shared" si="29"/>
        <v>0</v>
      </c>
      <c r="T135" s="1">
        <f t="shared" si="30"/>
        <v>0</v>
      </c>
      <c r="U135" s="126">
        <f t="shared" si="31"/>
        <v>0</v>
      </c>
    </row>
    <row r="136" spans="2:21" x14ac:dyDescent="0.3">
      <c r="B136" s="125">
        <v>121</v>
      </c>
      <c r="C136" s="32" t="str">
        <f>IF(OR('Data-Qtr1'!C134="",'Data-Qtr1'!R134),"",(COUNTIF('Data-Qtr1'!C134,"Yes")))</f>
        <v/>
      </c>
      <c r="D136" s="268" t="str">
        <f>IF('Data-Qtr1'!D134="","",IF(C136=1,'Data-Qtr1'!D134,""))</f>
        <v/>
      </c>
      <c r="E136" s="33" t="str">
        <f>IF(OR('Data-Qtr1'!E134="",'Data-Qtr1'!R134),"",COUNTIF('Data-Qtr1'!E134,"Yes"))</f>
        <v/>
      </c>
      <c r="F136" s="33" t="str">
        <f>IF(OR('Data-Qtr1'!F134="",'Data-Qtr1'!R134),"",COUNTIF('Data-Qtr1'!F134,"Yes"))</f>
        <v/>
      </c>
      <c r="G136" s="33"/>
      <c r="H136" s="269" t="str">
        <f>IF(OR('Data-Qtr1'!G134="",'Data-Qtr1'!R134),"",COUNTIF('Data-Qtr1'!G134,"Yes"))</f>
        <v/>
      </c>
      <c r="I136" s="54">
        <f>COUNTIF('Data-Qtr1'!C134:G134,"")</f>
        <v>5</v>
      </c>
      <c r="J136" s="125">
        <f>IF('Data-Qtr1'!R134,0,IF((COUNTBLANK(C136)+COUNTBLANK(E136)+COUNTBLANK(F136)+COUNTBLANK(H136))=4,0,1))</f>
        <v>0</v>
      </c>
      <c r="K136" s="125">
        <f t="shared" si="22"/>
        <v>0</v>
      </c>
      <c r="L136" s="125">
        <f t="shared" si="23"/>
        <v>0</v>
      </c>
      <c r="M136" s="126">
        <f t="shared" si="24"/>
        <v>0</v>
      </c>
      <c r="N136" s="125">
        <f t="shared" si="25"/>
        <v>0</v>
      </c>
      <c r="O136" s="126">
        <f t="shared" si="26"/>
        <v>0</v>
      </c>
      <c r="P136" s="125">
        <f t="shared" si="27"/>
        <v>0</v>
      </c>
      <c r="Q136" s="1">
        <f t="shared" si="28"/>
        <v>0</v>
      </c>
      <c r="R136" s="1">
        <f t="shared" si="11"/>
        <v>0</v>
      </c>
      <c r="S136" s="1">
        <f t="shared" si="29"/>
        <v>0</v>
      </c>
      <c r="T136" s="1">
        <f t="shared" si="30"/>
        <v>0</v>
      </c>
      <c r="U136" s="126">
        <f t="shared" si="31"/>
        <v>0</v>
      </c>
    </row>
    <row r="137" spans="2:21" x14ac:dyDescent="0.3">
      <c r="B137" s="125">
        <v>122</v>
      </c>
      <c r="C137" s="34" t="str">
        <f>IF(OR('Data-Qtr1'!C135="",'Data-Qtr1'!R135),"",(COUNTIF('Data-Qtr1'!C135,"Yes")))</f>
        <v/>
      </c>
      <c r="D137" s="267" t="str">
        <f>IF('Data-Qtr1'!D135="","",IF(C137=1,'Data-Qtr1'!D135,""))</f>
        <v/>
      </c>
      <c r="E137" s="53" t="str">
        <f>IF(OR('Data-Qtr1'!E135="",'Data-Qtr1'!R135),"",COUNTIF('Data-Qtr1'!E135,"Yes"))</f>
        <v/>
      </c>
      <c r="F137" s="53" t="str">
        <f>IF(OR('Data-Qtr1'!F135="",'Data-Qtr1'!R135),"",COUNTIF('Data-Qtr1'!F135,"Yes"))</f>
        <v/>
      </c>
      <c r="G137" s="53"/>
      <c r="H137" s="270" t="str">
        <f>IF(OR('Data-Qtr1'!G135="",'Data-Qtr1'!R135),"",COUNTIF('Data-Qtr1'!G135,"Yes"))</f>
        <v/>
      </c>
      <c r="I137" s="55">
        <f>COUNTIF('Data-Qtr1'!C135:G135,"")</f>
        <v>5</v>
      </c>
      <c r="J137" s="125">
        <f>IF('Data-Qtr1'!R135,0,IF((COUNTBLANK(C137)+COUNTBLANK(E137)+COUNTBLANK(F137)+COUNTBLANK(H137))=4,0,1))</f>
        <v>0</v>
      </c>
      <c r="K137" s="125">
        <f t="shared" si="22"/>
        <v>0</v>
      </c>
      <c r="L137" s="125">
        <f t="shared" si="23"/>
        <v>0</v>
      </c>
      <c r="M137" s="126">
        <f t="shared" si="24"/>
        <v>0</v>
      </c>
      <c r="N137" s="125">
        <f t="shared" si="25"/>
        <v>0</v>
      </c>
      <c r="O137" s="126">
        <f t="shared" si="26"/>
        <v>0</v>
      </c>
      <c r="P137" s="125">
        <f t="shared" si="27"/>
        <v>0</v>
      </c>
      <c r="Q137" s="1">
        <f t="shared" si="28"/>
        <v>0</v>
      </c>
      <c r="R137" s="1">
        <f t="shared" si="11"/>
        <v>0</v>
      </c>
      <c r="S137" s="1">
        <f t="shared" si="29"/>
        <v>0</v>
      </c>
      <c r="T137" s="1">
        <f t="shared" si="30"/>
        <v>0</v>
      </c>
      <c r="U137" s="126">
        <f t="shared" si="31"/>
        <v>0</v>
      </c>
    </row>
    <row r="138" spans="2:21" x14ac:dyDescent="0.3">
      <c r="B138" s="125">
        <v>123</v>
      </c>
      <c r="C138" s="34" t="str">
        <f>IF(OR('Data-Qtr1'!C136="",'Data-Qtr1'!R136),"",(COUNTIF('Data-Qtr1'!C136,"Yes")))</f>
        <v/>
      </c>
      <c r="D138" s="267" t="str">
        <f>IF('Data-Qtr1'!D136="","",IF(C138=1,'Data-Qtr1'!D136,""))</f>
        <v/>
      </c>
      <c r="E138" s="53" t="str">
        <f>IF(OR('Data-Qtr1'!E136="",'Data-Qtr1'!R136),"",COUNTIF('Data-Qtr1'!E136,"Yes"))</f>
        <v/>
      </c>
      <c r="F138" s="53" t="str">
        <f>IF(OR('Data-Qtr1'!F136="",'Data-Qtr1'!R136),"",COUNTIF('Data-Qtr1'!F136,"Yes"))</f>
        <v/>
      </c>
      <c r="G138" s="53"/>
      <c r="H138" s="270" t="str">
        <f>IF(OR('Data-Qtr1'!G136="",'Data-Qtr1'!R136),"",COUNTIF('Data-Qtr1'!G136,"Yes"))</f>
        <v/>
      </c>
      <c r="I138" s="55">
        <f>COUNTIF('Data-Qtr1'!C136:G136,"")</f>
        <v>5</v>
      </c>
      <c r="J138" s="125">
        <f>IF('Data-Qtr1'!R136,0,IF((COUNTBLANK(C138)+COUNTBLANK(E138)+COUNTBLANK(F138)+COUNTBLANK(H138))=4,0,1))</f>
        <v>0</v>
      </c>
      <c r="K138" s="125">
        <f t="shared" si="22"/>
        <v>0</v>
      </c>
      <c r="L138" s="125">
        <f t="shared" si="23"/>
        <v>0</v>
      </c>
      <c r="M138" s="126">
        <f t="shared" si="24"/>
        <v>0</v>
      </c>
      <c r="N138" s="125">
        <f t="shared" si="25"/>
        <v>0</v>
      </c>
      <c r="O138" s="126">
        <f t="shared" si="26"/>
        <v>0</v>
      </c>
      <c r="P138" s="125">
        <f t="shared" si="27"/>
        <v>0</v>
      </c>
      <c r="Q138" s="1">
        <f t="shared" si="28"/>
        <v>0</v>
      </c>
      <c r="R138" s="1">
        <f t="shared" si="11"/>
        <v>0</v>
      </c>
      <c r="S138" s="1">
        <f t="shared" si="29"/>
        <v>0</v>
      </c>
      <c r="T138" s="1">
        <f t="shared" si="30"/>
        <v>0</v>
      </c>
      <c r="U138" s="126">
        <f t="shared" si="31"/>
        <v>0</v>
      </c>
    </row>
    <row r="139" spans="2:21" x14ac:dyDescent="0.3">
      <c r="B139" s="125">
        <v>124</v>
      </c>
      <c r="C139" s="34" t="str">
        <f>IF(OR('Data-Qtr1'!C137="",'Data-Qtr1'!R137),"",(COUNTIF('Data-Qtr1'!C137,"Yes")))</f>
        <v/>
      </c>
      <c r="D139" s="267" t="str">
        <f>IF('Data-Qtr1'!D137="","",IF(C139=1,'Data-Qtr1'!D137,""))</f>
        <v/>
      </c>
      <c r="E139" s="53" t="str">
        <f>IF(OR('Data-Qtr1'!E137="",'Data-Qtr1'!R137),"",COUNTIF('Data-Qtr1'!E137,"Yes"))</f>
        <v/>
      </c>
      <c r="F139" s="53" t="str">
        <f>IF(OR('Data-Qtr1'!F137="",'Data-Qtr1'!R137),"",COUNTIF('Data-Qtr1'!F137,"Yes"))</f>
        <v/>
      </c>
      <c r="G139" s="53"/>
      <c r="H139" s="270" t="str">
        <f>IF(OR('Data-Qtr1'!G137="",'Data-Qtr1'!R137),"",COUNTIF('Data-Qtr1'!G137,"Yes"))</f>
        <v/>
      </c>
      <c r="I139" s="55">
        <f>COUNTIF('Data-Qtr1'!C137:G137,"")</f>
        <v>5</v>
      </c>
      <c r="J139" s="125">
        <f>IF('Data-Qtr1'!R137,0,IF((COUNTBLANK(C139)+COUNTBLANK(E139)+COUNTBLANK(F139)+COUNTBLANK(H139))=4,0,1))</f>
        <v>0</v>
      </c>
      <c r="K139" s="125">
        <f t="shared" si="22"/>
        <v>0</v>
      </c>
      <c r="L139" s="125">
        <f t="shared" si="23"/>
        <v>0</v>
      </c>
      <c r="M139" s="126">
        <f t="shared" si="24"/>
        <v>0</v>
      </c>
      <c r="N139" s="125">
        <f t="shared" si="25"/>
        <v>0</v>
      </c>
      <c r="O139" s="126">
        <f t="shared" si="26"/>
        <v>0</v>
      </c>
      <c r="P139" s="125">
        <f t="shared" si="27"/>
        <v>0</v>
      </c>
      <c r="Q139" s="1">
        <f t="shared" si="28"/>
        <v>0</v>
      </c>
      <c r="R139" s="1">
        <f t="shared" si="11"/>
        <v>0</v>
      </c>
      <c r="S139" s="1">
        <f t="shared" si="29"/>
        <v>0</v>
      </c>
      <c r="T139" s="1">
        <f t="shared" si="30"/>
        <v>0</v>
      </c>
      <c r="U139" s="126">
        <f t="shared" si="31"/>
        <v>0</v>
      </c>
    </row>
    <row r="140" spans="2:21" x14ac:dyDescent="0.3">
      <c r="B140" s="125">
        <v>125</v>
      </c>
      <c r="C140" s="34" t="str">
        <f>IF(OR('Data-Qtr1'!C138="",'Data-Qtr1'!R138),"",(COUNTIF('Data-Qtr1'!C138,"Yes")))</f>
        <v/>
      </c>
      <c r="D140" s="267" t="str">
        <f>IF('Data-Qtr1'!D138="","",IF(C140=1,'Data-Qtr1'!D138,""))</f>
        <v/>
      </c>
      <c r="E140" s="53" t="str">
        <f>IF(OR('Data-Qtr1'!E138="",'Data-Qtr1'!R138),"",COUNTIF('Data-Qtr1'!E138,"Yes"))</f>
        <v/>
      </c>
      <c r="F140" s="53" t="str">
        <f>IF(OR('Data-Qtr1'!F138="",'Data-Qtr1'!R138),"",COUNTIF('Data-Qtr1'!F138,"Yes"))</f>
        <v/>
      </c>
      <c r="G140" s="53"/>
      <c r="H140" s="270" t="str">
        <f>IF(OR('Data-Qtr1'!G138="",'Data-Qtr1'!R138),"",COUNTIF('Data-Qtr1'!G138,"Yes"))</f>
        <v/>
      </c>
      <c r="I140" s="55">
        <f>COUNTIF('Data-Qtr1'!C138:G138,"")</f>
        <v>5</v>
      </c>
      <c r="J140" s="125">
        <f>IF('Data-Qtr1'!R138,0,IF((COUNTBLANK(C140)+COUNTBLANK(E140)+COUNTBLANK(F140)+COUNTBLANK(H140))=4,0,1))</f>
        <v>0</v>
      </c>
      <c r="K140" s="125">
        <f t="shared" si="22"/>
        <v>0</v>
      </c>
      <c r="L140" s="125">
        <f t="shared" si="23"/>
        <v>0</v>
      </c>
      <c r="M140" s="126">
        <f t="shared" si="24"/>
        <v>0</v>
      </c>
      <c r="N140" s="125">
        <f t="shared" si="25"/>
        <v>0</v>
      </c>
      <c r="O140" s="126">
        <f t="shared" si="26"/>
        <v>0</v>
      </c>
      <c r="P140" s="125">
        <f t="shared" si="27"/>
        <v>0</v>
      </c>
      <c r="Q140" s="1">
        <f t="shared" si="28"/>
        <v>0</v>
      </c>
      <c r="R140" s="1">
        <f t="shared" si="11"/>
        <v>0</v>
      </c>
      <c r="S140" s="1">
        <f t="shared" si="29"/>
        <v>0</v>
      </c>
      <c r="T140" s="1">
        <f t="shared" si="30"/>
        <v>0</v>
      </c>
      <c r="U140" s="126">
        <f t="shared" si="31"/>
        <v>0</v>
      </c>
    </row>
    <row r="141" spans="2:21" x14ac:dyDescent="0.3">
      <c r="B141" s="125">
        <v>126</v>
      </c>
      <c r="C141" s="34" t="str">
        <f>IF(OR('Data-Qtr1'!C139="",'Data-Qtr1'!R139),"",(COUNTIF('Data-Qtr1'!C139,"Yes")))</f>
        <v/>
      </c>
      <c r="D141" s="267" t="str">
        <f>IF('Data-Qtr1'!D139="","",IF(C141=1,'Data-Qtr1'!D139,""))</f>
        <v/>
      </c>
      <c r="E141" s="53" t="str">
        <f>IF(OR('Data-Qtr1'!E139="",'Data-Qtr1'!R139),"",COUNTIF('Data-Qtr1'!E139,"Yes"))</f>
        <v/>
      </c>
      <c r="F141" s="53" t="str">
        <f>IF(OR('Data-Qtr1'!F139="",'Data-Qtr1'!R139),"",COUNTIF('Data-Qtr1'!F139,"Yes"))</f>
        <v/>
      </c>
      <c r="G141" s="53"/>
      <c r="H141" s="270" t="str">
        <f>IF(OR('Data-Qtr1'!G139="",'Data-Qtr1'!R139),"",COUNTIF('Data-Qtr1'!G139,"Yes"))</f>
        <v/>
      </c>
      <c r="I141" s="55">
        <f>COUNTIF('Data-Qtr1'!C139:G139,"")</f>
        <v>5</v>
      </c>
      <c r="J141" s="125">
        <f>IF('Data-Qtr1'!R139,0,IF((COUNTBLANK(C141)+COUNTBLANK(E141)+COUNTBLANK(F141)+COUNTBLANK(H141))=4,0,1))</f>
        <v>0</v>
      </c>
      <c r="K141" s="125">
        <f t="shared" si="22"/>
        <v>0</v>
      </c>
      <c r="L141" s="125">
        <f t="shared" si="23"/>
        <v>0</v>
      </c>
      <c r="M141" s="126">
        <f t="shared" si="24"/>
        <v>0</v>
      </c>
      <c r="N141" s="125">
        <f t="shared" si="25"/>
        <v>0</v>
      </c>
      <c r="O141" s="126">
        <f t="shared" si="26"/>
        <v>0</v>
      </c>
      <c r="P141" s="125">
        <f t="shared" si="27"/>
        <v>0</v>
      </c>
      <c r="Q141" s="1">
        <f t="shared" si="28"/>
        <v>0</v>
      </c>
      <c r="R141" s="1">
        <f t="shared" si="11"/>
        <v>0</v>
      </c>
      <c r="S141" s="1">
        <f t="shared" si="29"/>
        <v>0</v>
      </c>
      <c r="T141" s="1">
        <f t="shared" si="30"/>
        <v>0</v>
      </c>
      <c r="U141" s="126">
        <f t="shared" si="31"/>
        <v>0</v>
      </c>
    </row>
    <row r="142" spans="2:21" x14ac:dyDescent="0.3">
      <c r="B142" s="125">
        <v>127</v>
      </c>
      <c r="C142" s="34" t="str">
        <f>IF(OR('Data-Qtr1'!C140="",'Data-Qtr1'!R140),"",(COUNTIF('Data-Qtr1'!C140,"Yes")))</f>
        <v/>
      </c>
      <c r="D142" s="267" t="str">
        <f>IF('Data-Qtr1'!D140="","",IF(C142=1,'Data-Qtr1'!D140,""))</f>
        <v/>
      </c>
      <c r="E142" s="53" t="str">
        <f>IF(OR('Data-Qtr1'!E140="",'Data-Qtr1'!R140),"",COUNTIF('Data-Qtr1'!E140,"Yes"))</f>
        <v/>
      </c>
      <c r="F142" s="53" t="str">
        <f>IF(OR('Data-Qtr1'!F140="",'Data-Qtr1'!R140),"",COUNTIF('Data-Qtr1'!F140,"Yes"))</f>
        <v/>
      </c>
      <c r="G142" s="53"/>
      <c r="H142" s="270" t="str">
        <f>IF(OR('Data-Qtr1'!G140="",'Data-Qtr1'!R140),"",COUNTIF('Data-Qtr1'!G140,"Yes"))</f>
        <v/>
      </c>
      <c r="I142" s="55">
        <f>COUNTIF('Data-Qtr1'!C140:G140,"")</f>
        <v>5</v>
      </c>
      <c r="J142" s="125">
        <f>IF('Data-Qtr1'!R140,0,IF((COUNTBLANK(C142)+COUNTBLANK(E142)+COUNTBLANK(F142)+COUNTBLANK(H142))=4,0,1))</f>
        <v>0</v>
      </c>
      <c r="K142" s="125">
        <f t="shared" si="22"/>
        <v>0</v>
      </c>
      <c r="L142" s="125">
        <f t="shared" si="23"/>
        <v>0</v>
      </c>
      <c r="M142" s="126">
        <f t="shared" si="24"/>
        <v>0</v>
      </c>
      <c r="N142" s="125">
        <f t="shared" si="25"/>
        <v>0</v>
      </c>
      <c r="O142" s="126">
        <f t="shared" si="26"/>
        <v>0</v>
      </c>
      <c r="P142" s="125">
        <f t="shared" si="27"/>
        <v>0</v>
      </c>
      <c r="Q142" s="1">
        <f t="shared" si="28"/>
        <v>0</v>
      </c>
      <c r="R142" s="1">
        <f t="shared" si="11"/>
        <v>0</v>
      </c>
      <c r="S142" s="1">
        <f t="shared" si="29"/>
        <v>0</v>
      </c>
      <c r="T142" s="1">
        <f t="shared" si="30"/>
        <v>0</v>
      </c>
      <c r="U142" s="126">
        <f t="shared" si="31"/>
        <v>0</v>
      </c>
    </row>
    <row r="143" spans="2:21" x14ac:dyDescent="0.3">
      <c r="B143" s="125">
        <v>128</v>
      </c>
      <c r="C143" s="34" t="str">
        <f>IF(OR('Data-Qtr1'!C141="",'Data-Qtr1'!R141),"",(COUNTIF('Data-Qtr1'!C141,"Yes")))</f>
        <v/>
      </c>
      <c r="D143" s="267" t="str">
        <f>IF('Data-Qtr1'!D141="","",IF(C143=1,'Data-Qtr1'!D141,""))</f>
        <v/>
      </c>
      <c r="E143" s="53" t="str">
        <f>IF(OR('Data-Qtr1'!E141="",'Data-Qtr1'!R141),"",COUNTIF('Data-Qtr1'!E141,"Yes"))</f>
        <v/>
      </c>
      <c r="F143" s="53" t="str">
        <f>IF(OR('Data-Qtr1'!F141="",'Data-Qtr1'!R141),"",COUNTIF('Data-Qtr1'!F141,"Yes"))</f>
        <v/>
      </c>
      <c r="G143" s="53"/>
      <c r="H143" s="270" t="str">
        <f>IF(OR('Data-Qtr1'!G141="",'Data-Qtr1'!R141),"",COUNTIF('Data-Qtr1'!G141,"Yes"))</f>
        <v/>
      </c>
      <c r="I143" s="55">
        <f>COUNTIF('Data-Qtr1'!C141:G141,"")</f>
        <v>5</v>
      </c>
      <c r="J143" s="125">
        <f>IF('Data-Qtr1'!R141,0,IF((COUNTBLANK(C143)+COUNTBLANK(E143)+COUNTBLANK(F143)+COUNTBLANK(H143))=4,0,1))</f>
        <v>0</v>
      </c>
      <c r="K143" s="125">
        <f t="shared" si="22"/>
        <v>0</v>
      </c>
      <c r="L143" s="125">
        <f t="shared" si="23"/>
        <v>0</v>
      </c>
      <c r="M143" s="126">
        <f t="shared" si="24"/>
        <v>0</v>
      </c>
      <c r="N143" s="125">
        <f t="shared" si="25"/>
        <v>0</v>
      </c>
      <c r="O143" s="126">
        <f t="shared" si="26"/>
        <v>0</v>
      </c>
      <c r="P143" s="125">
        <f t="shared" si="27"/>
        <v>0</v>
      </c>
      <c r="Q143" s="1">
        <f t="shared" si="28"/>
        <v>0</v>
      </c>
      <c r="R143" s="1">
        <f t="shared" si="11"/>
        <v>0</v>
      </c>
      <c r="S143" s="1">
        <f t="shared" si="29"/>
        <v>0</v>
      </c>
      <c r="T143" s="1">
        <f t="shared" si="30"/>
        <v>0</v>
      </c>
      <c r="U143" s="126">
        <f t="shared" si="31"/>
        <v>0</v>
      </c>
    </row>
    <row r="144" spans="2:21" x14ac:dyDescent="0.3">
      <c r="B144" s="125">
        <v>129</v>
      </c>
      <c r="C144" s="34" t="str">
        <f>IF(OR('Data-Qtr1'!C142="",'Data-Qtr1'!R142),"",(COUNTIF('Data-Qtr1'!C142,"Yes")))</f>
        <v/>
      </c>
      <c r="D144" s="267" t="str">
        <f>IF('Data-Qtr1'!D142="","",IF(C144=1,'Data-Qtr1'!D142,""))</f>
        <v/>
      </c>
      <c r="E144" s="53" t="str">
        <f>IF(OR('Data-Qtr1'!E142="",'Data-Qtr1'!R142),"",COUNTIF('Data-Qtr1'!E142,"Yes"))</f>
        <v/>
      </c>
      <c r="F144" s="53" t="str">
        <f>IF(OR('Data-Qtr1'!F142="",'Data-Qtr1'!R142),"",COUNTIF('Data-Qtr1'!F142,"Yes"))</f>
        <v/>
      </c>
      <c r="G144" s="53"/>
      <c r="H144" s="270" t="str">
        <f>IF(OR('Data-Qtr1'!G142="",'Data-Qtr1'!R142),"",COUNTIF('Data-Qtr1'!G142,"Yes"))</f>
        <v/>
      </c>
      <c r="I144" s="55">
        <f>COUNTIF('Data-Qtr1'!C142:G142,"")</f>
        <v>5</v>
      </c>
      <c r="J144" s="125">
        <f>IF('Data-Qtr1'!R142,0,IF((COUNTBLANK(C144)+COUNTBLANK(E144)+COUNTBLANK(F144)+COUNTBLANK(H144))=4,0,1))</f>
        <v>0</v>
      </c>
      <c r="K144" s="125">
        <f t="shared" si="22"/>
        <v>0</v>
      </c>
      <c r="L144" s="125">
        <f t="shared" si="23"/>
        <v>0</v>
      </c>
      <c r="M144" s="126">
        <f t="shared" si="24"/>
        <v>0</v>
      </c>
      <c r="N144" s="125">
        <f t="shared" si="25"/>
        <v>0</v>
      </c>
      <c r="O144" s="126">
        <f t="shared" si="26"/>
        <v>0</v>
      </c>
      <c r="P144" s="125">
        <f t="shared" si="27"/>
        <v>0</v>
      </c>
      <c r="Q144" s="1">
        <f t="shared" si="28"/>
        <v>0</v>
      </c>
      <c r="R144" s="1">
        <f t="shared" ref="R144:R207" si="32">IF(J144=1,IF(D144="","",IF(AND(D144&gt;=beg_date_qtr1,D144&lt;=end_date_qtr1),1,0)),0)</f>
        <v>0</v>
      </c>
      <c r="S144" s="1">
        <f t="shared" si="29"/>
        <v>0</v>
      </c>
      <c r="T144" s="1">
        <f t="shared" si="30"/>
        <v>0</v>
      </c>
      <c r="U144" s="126">
        <f t="shared" si="31"/>
        <v>0</v>
      </c>
    </row>
    <row r="145" spans="2:21" ht="15" thickBot="1" x14ac:dyDescent="0.35">
      <c r="B145" s="127">
        <v>130</v>
      </c>
      <c r="C145" s="35" t="str">
        <f>IF(OR('Data-Qtr1'!C143="",'Data-Qtr1'!R143),"",(COUNTIF('Data-Qtr1'!C143,"Yes")))</f>
        <v/>
      </c>
      <c r="D145" s="271" t="str">
        <f>IF('Data-Qtr1'!D143="","",IF(C145=1,'Data-Qtr1'!D143,""))</f>
        <v/>
      </c>
      <c r="E145" s="36" t="str">
        <f>IF(OR('Data-Qtr1'!E143="",'Data-Qtr1'!R143),"",COUNTIF('Data-Qtr1'!E143,"Yes"))</f>
        <v/>
      </c>
      <c r="F145" s="36" t="str">
        <f>IF(OR('Data-Qtr1'!F143="",'Data-Qtr1'!R143),"",COUNTIF('Data-Qtr1'!F143,"Yes"))</f>
        <v/>
      </c>
      <c r="G145" s="36"/>
      <c r="H145" s="272" t="str">
        <f>IF(OR('Data-Qtr1'!G143="",'Data-Qtr1'!R143),"",COUNTIF('Data-Qtr1'!G143,"Yes"))</f>
        <v/>
      </c>
      <c r="I145" s="56">
        <f>COUNTIF('Data-Qtr1'!C143:G143,"")</f>
        <v>5</v>
      </c>
      <c r="J145" s="125">
        <f>IF('Data-Qtr1'!R143,0,IF((COUNTBLANK(C145)+COUNTBLANK(E145)+COUNTBLANK(F145)+COUNTBLANK(H145))=4,0,1))</f>
        <v>0</v>
      </c>
      <c r="K145" s="125">
        <f t="shared" si="22"/>
        <v>0</v>
      </c>
      <c r="L145" s="125">
        <f t="shared" si="23"/>
        <v>0</v>
      </c>
      <c r="M145" s="126">
        <f t="shared" si="24"/>
        <v>0</v>
      </c>
      <c r="N145" s="125">
        <f t="shared" si="25"/>
        <v>0</v>
      </c>
      <c r="O145" s="126">
        <f t="shared" si="26"/>
        <v>0</v>
      </c>
      <c r="P145" s="125">
        <f t="shared" si="27"/>
        <v>0</v>
      </c>
      <c r="Q145" s="1">
        <f t="shared" si="28"/>
        <v>0</v>
      </c>
      <c r="R145" s="1">
        <f t="shared" si="32"/>
        <v>0</v>
      </c>
      <c r="S145" s="1">
        <f t="shared" si="29"/>
        <v>0</v>
      </c>
      <c r="T145" s="1">
        <f t="shared" si="30"/>
        <v>0</v>
      </c>
      <c r="U145" s="126">
        <f t="shared" si="31"/>
        <v>0</v>
      </c>
    </row>
    <row r="146" spans="2:21" x14ac:dyDescent="0.3">
      <c r="B146" s="125">
        <v>131</v>
      </c>
      <c r="C146" s="32" t="str">
        <f>IF(OR('Data-Qtr1'!C144="",'Data-Qtr1'!R144),"",(COUNTIF('Data-Qtr1'!C144,"Yes")))</f>
        <v/>
      </c>
      <c r="D146" s="268" t="str">
        <f>IF('Data-Qtr1'!D144="","",IF(C146=1,'Data-Qtr1'!D144,""))</f>
        <v/>
      </c>
      <c r="E146" s="33" t="str">
        <f>IF(OR('Data-Qtr1'!E144="",'Data-Qtr1'!R144),"",COUNTIF('Data-Qtr1'!E144,"Yes"))</f>
        <v/>
      </c>
      <c r="F146" s="33" t="str">
        <f>IF(OR('Data-Qtr1'!F144="",'Data-Qtr1'!R144),"",COUNTIF('Data-Qtr1'!F144,"Yes"))</f>
        <v/>
      </c>
      <c r="G146" s="33"/>
      <c r="H146" s="269" t="str">
        <f>IF(OR('Data-Qtr1'!G144="",'Data-Qtr1'!R144),"",COUNTIF('Data-Qtr1'!G144,"Yes"))</f>
        <v/>
      </c>
      <c r="I146" s="55">
        <f>COUNTIF('Data-Qtr1'!C144:G144,"")</f>
        <v>5</v>
      </c>
      <c r="J146" s="125">
        <f>IF('Data-Qtr1'!R144,0,IF((COUNTBLANK(C146)+COUNTBLANK(E146)+COUNTBLANK(F146)+COUNTBLANK(H146))=4,0,1))</f>
        <v>0</v>
      </c>
      <c r="K146" s="125">
        <f t="shared" si="22"/>
        <v>0</v>
      </c>
      <c r="L146" s="125">
        <f t="shared" si="23"/>
        <v>0</v>
      </c>
      <c r="M146" s="126">
        <f t="shared" si="24"/>
        <v>0</v>
      </c>
      <c r="N146" s="125">
        <f t="shared" si="25"/>
        <v>0</v>
      </c>
      <c r="O146" s="126">
        <f t="shared" si="26"/>
        <v>0</v>
      </c>
      <c r="P146" s="125">
        <f t="shared" si="27"/>
        <v>0</v>
      </c>
      <c r="Q146" s="1">
        <f t="shared" si="28"/>
        <v>0</v>
      </c>
      <c r="R146" s="1">
        <f t="shared" si="32"/>
        <v>0</v>
      </c>
      <c r="S146" s="1">
        <f t="shared" si="29"/>
        <v>0</v>
      </c>
      <c r="T146" s="1">
        <f t="shared" si="30"/>
        <v>0</v>
      </c>
      <c r="U146" s="126">
        <f t="shared" si="31"/>
        <v>0</v>
      </c>
    </row>
    <row r="147" spans="2:21" x14ac:dyDescent="0.3">
      <c r="B147" s="125">
        <v>132</v>
      </c>
      <c r="C147" s="34" t="str">
        <f>IF(OR('Data-Qtr1'!C145="",'Data-Qtr1'!R145),"",(COUNTIF('Data-Qtr1'!C145,"Yes")))</f>
        <v/>
      </c>
      <c r="D147" s="267" t="str">
        <f>IF('Data-Qtr1'!D145="","",IF(C147=1,'Data-Qtr1'!D145,""))</f>
        <v/>
      </c>
      <c r="E147" s="53" t="str">
        <f>IF(OR('Data-Qtr1'!E145="",'Data-Qtr1'!R145),"",COUNTIF('Data-Qtr1'!E145,"Yes"))</f>
        <v/>
      </c>
      <c r="F147" s="53" t="str">
        <f>IF(OR('Data-Qtr1'!F145="",'Data-Qtr1'!R145),"",COUNTIF('Data-Qtr1'!F145,"Yes"))</f>
        <v/>
      </c>
      <c r="G147" s="53"/>
      <c r="H147" s="270" t="str">
        <f>IF(OR('Data-Qtr1'!G145="",'Data-Qtr1'!R145),"",COUNTIF('Data-Qtr1'!G145,"Yes"))</f>
        <v/>
      </c>
      <c r="I147" s="55">
        <f>COUNTIF('Data-Qtr1'!C145:G145,"")</f>
        <v>5</v>
      </c>
      <c r="J147" s="125">
        <f>IF('Data-Qtr1'!R145,0,IF((COUNTBLANK(C147)+COUNTBLANK(E147)+COUNTBLANK(F147)+COUNTBLANK(H147))=4,0,1))</f>
        <v>0</v>
      </c>
      <c r="K147" s="125">
        <f t="shared" si="22"/>
        <v>0</v>
      </c>
      <c r="L147" s="125">
        <f t="shared" si="23"/>
        <v>0</v>
      </c>
      <c r="M147" s="126">
        <f t="shared" si="24"/>
        <v>0</v>
      </c>
      <c r="N147" s="125">
        <f t="shared" si="25"/>
        <v>0</v>
      </c>
      <c r="O147" s="126">
        <f t="shared" si="26"/>
        <v>0</v>
      </c>
      <c r="P147" s="125">
        <f t="shared" si="27"/>
        <v>0</v>
      </c>
      <c r="Q147" s="1">
        <f t="shared" si="28"/>
        <v>0</v>
      </c>
      <c r="R147" s="1">
        <f t="shared" si="32"/>
        <v>0</v>
      </c>
      <c r="S147" s="1">
        <f t="shared" si="29"/>
        <v>0</v>
      </c>
      <c r="T147" s="1">
        <f t="shared" si="30"/>
        <v>0</v>
      </c>
      <c r="U147" s="126">
        <f t="shared" si="31"/>
        <v>0</v>
      </c>
    </row>
    <row r="148" spans="2:21" x14ac:dyDescent="0.3">
      <c r="B148" s="125">
        <v>133</v>
      </c>
      <c r="C148" s="34" t="str">
        <f>IF(OR('Data-Qtr1'!C146="",'Data-Qtr1'!R146),"",(COUNTIF('Data-Qtr1'!C146,"Yes")))</f>
        <v/>
      </c>
      <c r="D148" s="267" t="str">
        <f>IF('Data-Qtr1'!D146="","",IF(C148=1,'Data-Qtr1'!D146,""))</f>
        <v/>
      </c>
      <c r="E148" s="53" t="str">
        <f>IF(OR('Data-Qtr1'!E146="",'Data-Qtr1'!R146),"",COUNTIF('Data-Qtr1'!E146,"Yes"))</f>
        <v/>
      </c>
      <c r="F148" s="53" t="str">
        <f>IF(OR('Data-Qtr1'!F146="",'Data-Qtr1'!R146),"",COUNTIF('Data-Qtr1'!F146,"Yes"))</f>
        <v/>
      </c>
      <c r="G148" s="53"/>
      <c r="H148" s="270" t="str">
        <f>IF(OR('Data-Qtr1'!G146="",'Data-Qtr1'!R146),"",COUNTIF('Data-Qtr1'!G146,"Yes"))</f>
        <v/>
      </c>
      <c r="I148" s="55">
        <f>COUNTIF('Data-Qtr1'!C146:G146,"")</f>
        <v>5</v>
      </c>
      <c r="J148" s="125">
        <f>IF('Data-Qtr1'!R146,0,IF((COUNTBLANK(C148)+COUNTBLANK(E148)+COUNTBLANK(F148)+COUNTBLANK(H148))=4,0,1))</f>
        <v>0</v>
      </c>
      <c r="K148" s="125">
        <f t="shared" si="22"/>
        <v>0</v>
      </c>
      <c r="L148" s="125">
        <f t="shared" si="23"/>
        <v>0</v>
      </c>
      <c r="M148" s="126">
        <f t="shared" si="24"/>
        <v>0</v>
      </c>
      <c r="N148" s="125">
        <f t="shared" si="25"/>
        <v>0</v>
      </c>
      <c r="O148" s="126">
        <f t="shared" si="26"/>
        <v>0</v>
      </c>
      <c r="P148" s="125">
        <f t="shared" si="27"/>
        <v>0</v>
      </c>
      <c r="Q148" s="1">
        <f t="shared" si="28"/>
        <v>0</v>
      </c>
      <c r="R148" s="1">
        <f t="shared" si="32"/>
        <v>0</v>
      </c>
      <c r="S148" s="1">
        <f t="shared" si="29"/>
        <v>0</v>
      </c>
      <c r="T148" s="1">
        <f t="shared" si="30"/>
        <v>0</v>
      </c>
      <c r="U148" s="126">
        <f t="shared" si="31"/>
        <v>0</v>
      </c>
    </row>
    <row r="149" spans="2:21" x14ac:dyDescent="0.3">
      <c r="B149" s="125">
        <v>134</v>
      </c>
      <c r="C149" s="34" t="str">
        <f>IF(OR('Data-Qtr1'!C147="",'Data-Qtr1'!R147),"",(COUNTIF('Data-Qtr1'!C147,"Yes")))</f>
        <v/>
      </c>
      <c r="D149" s="267" t="str">
        <f>IF('Data-Qtr1'!D147="","",IF(C149=1,'Data-Qtr1'!D147,""))</f>
        <v/>
      </c>
      <c r="E149" s="53" t="str">
        <f>IF(OR('Data-Qtr1'!E147="",'Data-Qtr1'!R147),"",COUNTIF('Data-Qtr1'!E147,"Yes"))</f>
        <v/>
      </c>
      <c r="F149" s="53" t="str">
        <f>IF(OR('Data-Qtr1'!F147="",'Data-Qtr1'!R147),"",COUNTIF('Data-Qtr1'!F147,"Yes"))</f>
        <v/>
      </c>
      <c r="G149" s="53"/>
      <c r="H149" s="270" t="str">
        <f>IF(OR('Data-Qtr1'!G147="",'Data-Qtr1'!R147),"",COUNTIF('Data-Qtr1'!G147,"Yes"))</f>
        <v/>
      </c>
      <c r="I149" s="55">
        <f>COUNTIF('Data-Qtr1'!C147:G147,"")</f>
        <v>5</v>
      </c>
      <c r="J149" s="125">
        <f>IF('Data-Qtr1'!R147,0,IF((COUNTBLANK(C149)+COUNTBLANK(E149)+COUNTBLANK(F149)+COUNTBLANK(H149))=4,0,1))</f>
        <v>0</v>
      </c>
      <c r="K149" s="125">
        <f t="shared" si="22"/>
        <v>0</v>
      </c>
      <c r="L149" s="125">
        <f t="shared" si="23"/>
        <v>0</v>
      </c>
      <c r="M149" s="126">
        <f t="shared" si="24"/>
        <v>0</v>
      </c>
      <c r="N149" s="125">
        <f t="shared" si="25"/>
        <v>0</v>
      </c>
      <c r="O149" s="126">
        <f t="shared" si="26"/>
        <v>0</v>
      </c>
      <c r="P149" s="125">
        <f t="shared" si="27"/>
        <v>0</v>
      </c>
      <c r="Q149" s="1">
        <f t="shared" si="28"/>
        <v>0</v>
      </c>
      <c r="R149" s="1">
        <f t="shared" si="32"/>
        <v>0</v>
      </c>
      <c r="S149" s="1">
        <f t="shared" si="29"/>
        <v>0</v>
      </c>
      <c r="T149" s="1">
        <f t="shared" si="30"/>
        <v>0</v>
      </c>
      <c r="U149" s="126">
        <f t="shared" si="31"/>
        <v>0</v>
      </c>
    </row>
    <row r="150" spans="2:21" x14ac:dyDescent="0.3">
      <c r="B150" s="125">
        <v>135</v>
      </c>
      <c r="C150" s="34" t="str">
        <f>IF(OR('Data-Qtr1'!C148="",'Data-Qtr1'!R148),"",(COUNTIF('Data-Qtr1'!C148,"Yes")))</f>
        <v/>
      </c>
      <c r="D150" s="267" t="str">
        <f>IF('Data-Qtr1'!D148="","",IF(C150=1,'Data-Qtr1'!D148,""))</f>
        <v/>
      </c>
      <c r="E150" s="53" t="str">
        <f>IF(OR('Data-Qtr1'!E148="",'Data-Qtr1'!R148),"",COUNTIF('Data-Qtr1'!E148,"Yes"))</f>
        <v/>
      </c>
      <c r="F150" s="53" t="str">
        <f>IF(OR('Data-Qtr1'!F148="",'Data-Qtr1'!R148),"",COUNTIF('Data-Qtr1'!F148,"Yes"))</f>
        <v/>
      </c>
      <c r="G150" s="53"/>
      <c r="H150" s="270" t="str">
        <f>IF(OR('Data-Qtr1'!G148="",'Data-Qtr1'!R148),"",COUNTIF('Data-Qtr1'!G148,"Yes"))</f>
        <v/>
      </c>
      <c r="I150" s="55">
        <f>COUNTIF('Data-Qtr1'!C148:G148,"")</f>
        <v>5</v>
      </c>
      <c r="J150" s="125">
        <f>IF('Data-Qtr1'!R148,0,IF((COUNTBLANK(C150)+COUNTBLANK(E150)+COUNTBLANK(F150)+COUNTBLANK(H150))=4,0,1))</f>
        <v>0</v>
      </c>
      <c r="K150" s="125">
        <f t="shared" si="22"/>
        <v>0</v>
      </c>
      <c r="L150" s="125">
        <f t="shared" si="23"/>
        <v>0</v>
      </c>
      <c r="M150" s="126">
        <f t="shared" si="24"/>
        <v>0</v>
      </c>
      <c r="N150" s="125">
        <f t="shared" si="25"/>
        <v>0</v>
      </c>
      <c r="O150" s="126">
        <f t="shared" si="26"/>
        <v>0</v>
      </c>
      <c r="P150" s="125">
        <f t="shared" si="27"/>
        <v>0</v>
      </c>
      <c r="Q150" s="1">
        <f t="shared" si="28"/>
        <v>0</v>
      </c>
      <c r="R150" s="1">
        <f t="shared" si="32"/>
        <v>0</v>
      </c>
      <c r="S150" s="1">
        <f t="shared" si="29"/>
        <v>0</v>
      </c>
      <c r="T150" s="1">
        <f t="shared" si="30"/>
        <v>0</v>
      </c>
      <c r="U150" s="126">
        <f t="shared" si="31"/>
        <v>0</v>
      </c>
    </row>
    <row r="151" spans="2:21" x14ac:dyDescent="0.3">
      <c r="B151" s="125">
        <v>136</v>
      </c>
      <c r="C151" s="34" t="str">
        <f>IF(OR('Data-Qtr1'!C149="",'Data-Qtr1'!R149),"",(COUNTIF('Data-Qtr1'!C149,"Yes")))</f>
        <v/>
      </c>
      <c r="D151" s="267" t="str">
        <f>IF('Data-Qtr1'!D149="","",IF(C151=1,'Data-Qtr1'!D149,""))</f>
        <v/>
      </c>
      <c r="E151" s="53" t="str">
        <f>IF(OR('Data-Qtr1'!E149="",'Data-Qtr1'!R149),"",COUNTIF('Data-Qtr1'!E149,"Yes"))</f>
        <v/>
      </c>
      <c r="F151" s="53" t="str">
        <f>IF(OR('Data-Qtr1'!F149="",'Data-Qtr1'!R149),"",COUNTIF('Data-Qtr1'!F149,"Yes"))</f>
        <v/>
      </c>
      <c r="G151" s="53"/>
      <c r="H151" s="270" t="str">
        <f>IF(OR('Data-Qtr1'!G149="",'Data-Qtr1'!R149),"",COUNTIF('Data-Qtr1'!G149,"Yes"))</f>
        <v/>
      </c>
      <c r="I151" s="55">
        <f>COUNTIF('Data-Qtr1'!C149:G149,"")</f>
        <v>5</v>
      </c>
      <c r="J151" s="125">
        <f>IF('Data-Qtr1'!R149,0,IF((COUNTBLANK(C151)+COUNTBLANK(E151)+COUNTBLANK(F151)+COUNTBLANK(H151))=4,0,1))</f>
        <v>0</v>
      </c>
      <c r="K151" s="125">
        <f t="shared" si="22"/>
        <v>0</v>
      </c>
      <c r="L151" s="125">
        <f t="shared" si="23"/>
        <v>0</v>
      </c>
      <c r="M151" s="126">
        <f t="shared" si="24"/>
        <v>0</v>
      </c>
      <c r="N151" s="125">
        <f t="shared" si="25"/>
        <v>0</v>
      </c>
      <c r="O151" s="126">
        <f t="shared" si="26"/>
        <v>0</v>
      </c>
      <c r="P151" s="125">
        <f t="shared" si="27"/>
        <v>0</v>
      </c>
      <c r="Q151" s="1">
        <f t="shared" si="28"/>
        <v>0</v>
      </c>
      <c r="R151" s="1">
        <f t="shared" si="32"/>
        <v>0</v>
      </c>
      <c r="S151" s="1">
        <f t="shared" si="29"/>
        <v>0</v>
      </c>
      <c r="T151" s="1">
        <f t="shared" si="30"/>
        <v>0</v>
      </c>
      <c r="U151" s="126">
        <f t="shared" si="31"/>
        <v>0</v>
      </c>
    </row>
    <row r="152" spans="2:21" x14ac:dyDescent="0.3">
      <c r="B152" s="125">
        <v>137</v>
      </c>
      <c r="C152" s="34" t="str">
        <f>IF(OR('Data-Qtr1'!C150="",'Data-Qtr1'!R150),"",(COUNTIF('Data-Qtr1'!C150,"Yes")))</f>
        <v/>
      </c>
      <c r="D152" s="267" t="str">
        <f>IF('Data-Qtr1'!D150="","",IF(C152=1,'Data-Qtr1'!D150,""))</f>
        <v/>
      </c>
      <c r="E152" s="53" t="str">
        <f>IF(OR('Data-Qtr1'!E150="",'Data-Qtr1'!R150),"",COUNTIF('Data-Qtr1'!E150,"Yes"))</f>
        <v/>
      </c>
      <c r="F152" s="53" t="str">
        <f>IF(OR('Data-Qtr1'!F150="",'Data-Qtr1'!R150),"",COUNTIF('Data-Qtr1'!F150,"Yes"))</f>
        <v/>
      </c>
      <c r="G152" s="53"/>
      <c r="H152" s="270" t="str">
        <f>IF(OR('Data-Qtr1'!G150="",'Data-Qtr1'!R150),"",COUNTIF('Data-Qtr1'!G150,"Yes"))</f>
        <v/>
      </c>
      <c r="I152" s="55">
        <f>COUNTIF('Data-Qtr1'!C150:G150,"")</f>
        <v>5</v>
      </c>
      <c r="J152" s="125">
        <f>IF('Data-Qtr1'!R150,0,IF((COUNTBLANK(C152)+COUNTBLANK(E152)+COUNTBLANK(F152)+COUNTBLANK(H152))=4,0,1))</f>
        <v>0</v>
      </c>
      <c r="K152" s="125">
        <f t="shared" si="22"/>
        <v>0</v>
      </c>
      <c r="L152" s="125">
        <f t="shared" si="23"/>
        <v>0</v>
      </c>
      <c r="M152" s="126">
        <f t="shared" si="24"/>
        <v>0</v>
      </c>
      <c r="N152" s="125">
        <f t="shared" si="25"/>
        <v>0</v>
      </c>
      <c r="O152" s="126">
        <f t="shared" si="26"/>
        <v>0</v>
      </c>
      <c r="P152" s="125">
        <f t="shared" si="27"/>
        <v>0</v>
      </c>
      <c r="Q152" s="1">
        <f t="shared" si="28"/>
        <v>0</v>
      </c>
      <c r="R152" s="1">
        <f t="shared" si="32"/>
        <v>0</v>
      </c>
      <c r="S152" s="1">
        <f t="shared" si="29"/>
        <v>0</v>
      </c>
      <c r="T152" s="1">
        <f t="shared" si="30"/>
        <v>0</v>
      </c>
      <c r="U152" s="126">
        <f t="shared" si="31"/>
        <v>0</v>
      </c>
    </row>
    <row r="153" spans="2:21" x14ac:dyDescent="0.3">
      <c r="B153" s="125">
        <v>138</v>
      </c>
      <c r="C153" s="34" t="str">
        <f>IF(OR('Data-Qtr1'!C151="",'Data-Qtr1'!R151),"",(COUNTIF('Data-Qtr1'!C151,"Yes")))</f>
        <v/>
      </c>
      <c r="D153" s="267" t="str">
        <f>IF('Data-Qtr1'!D151="","",IF(C153=1,'Data-Qtr1'!D151,""))</f>
        <v/>
      </c>
      <c r="E153" s="53" t="str">
        <f>IF(OR('Data-Qtr1'!E151="",'Data-Qtr1'!R151),"",COUNTIF('Data-Qtr1'!E151,"Yes"))</f>
        <v/>
      </c>
      <c r="F153" s="53" t="str">
        <f>IF(OR('Data-Qtr1'!F151="",'Data-Qtr1'!R151),"",COUNTIF('Data-Qtr1'!F151,"Yes"))</f>
        <v/>
      </c>
      <c r="G153" s="53"/>
      <c r="H153" s="270" t="str">
        <f>IF(OR('Data-Qtr1'!G151="",'Data-Qtr1'!R151),"",COUNTIF('Data-Qtr1'!G151,"Yes"))</f>
        <v/>
      </c>
      <c r="I153" s="55">
        <f>COUNTIF('Data-Qtr1'!C151:G151,"")</f>
        <v>5</v>
      </c>
      <c r="J153" s="125">
        <f>IF('Data-Qtr1'!R151,0,IF((COUNTBLANK(C153)+COUNTBLANK(E153)+COUNTBLANK(F153)+COUNTBLANK(H153))=4,0,1))</f>
        <v>0</v>
      </c>
      <c r="K153" s="125">
        <f t="shared" si="22"/>
        <v>0</v>
      </c>
      <c r="L153" s="125">
        <f t="shared" si="23"/>
        <v>0</v>
      </c>
      <c r="M153" s="126">
        <f t="shared" si="24"/>
        <v>0</v>
      </c>
      <c r="N153" s="125">
        <f t="shared" si="25"/>
        <v>0</v>
      </c>
      <c r="O153" s="126">
        <f t="shared" si="26"/>
        <v>0</v>
      </c>
      <c r="P153" s="125">
        <f t="shared" si="27"/>
        <v>0</v>
      </c>
      <c r="Q153" s="1">
        <f t="shared" si="28"/>
        <v>0</v>
      </c>
      <c r="R153" s="1">
        <f t="shared" si="32"/>
        <v>0</v>
      </c>
      <c r="S153" s="1">
        <f t="shared" si="29"/>
        <v>0</v>
      </c>
      <c r="T153" s="1">
        <f t="shared" si="30"/>
        <v>0</v>
      </c>
      <c r="U153" s="126">
        <f t="shared" si="31"/>
        <v>0</v>
      </c>
    </row>
    <row r="154" spans="2:21" x14ac:dyDescent="0.3">
      <c r="B154" s="125">
        <v>139</v>
      </c>
      <c r="C154" s="34" t="str">
        <f>IF(OR('Data-Qtr1'!C152="",'Data-Qtr1'!R152),"",(COUNTIF('Data-Qtr1'!C152,"Yes")))</f>
        <v/>
      </c>
      <c r="D154" s="267" t="str">
        <f>IF('Data-Qtr1'!D152="","",IF(C154=1,'Data-Qtr1'!D152,""))</f>
        <v/>
      </c>
      <c r="E154" s="53" t="str">
        <f>IF(OR('Data-Qtr1'!E152="",'Data-Qtr1'!R152),"",COUNTIF('Data-Qtr1'!E152,"Yes"))</f>
        <v/>
      </c>
      <c r="F154" s="53" t="str">
        <f>IF(OR('Data-Qtr1'!F152="",'Data-Qtr1'!R152),"",COUNTIF('Data-Qtr1'!F152,"Yes"))</f>
        <v/>
      </c>
      <c r="G154" s="53"/>
      <c r="H154" s="270" t="str">
        <f>IF(OR('Data-Qtr1'!G152="",'Data-Qtr1'!R152),"",COUNTIF('Data-Qtr1'!G152,"Yes"))</f>
        <v/>
      </c>
      <c r="I154" s="55">
        <f>COUNTIF('Data-Qtr1'!C152:G152,"")</f>
        <v>5</v>
      </c>
      <c r="J154" s="125">
        <f>IF('Data-Qtr1'!R152,0,IF((COUNTBLANK(C154)+COUNTBLANK(E154)+COUNTBLANK(F154)+COUNTBLANK(H154))=4,0,1))</f>
        <v>0</v>
      </c>
      <c r="K154" s="125">
        <f t="shared" si="22"/>
        <v>0</v>
      </c>
      <c r="L154" s="125">
        <f t="shared" si="23"/>
        <v>0</v>
      </c>
      <c r="M154" s="126">
        <f t="shared" si="24"/>
        <v>0</v>
      </c>
      <c r="N154" s="125">
        <f t="shared" si="25"/>
        <v>0</v>
      </c>
      <c r="O154" s="126">
        <f t="shared" si="26"/>
        <v>0</v>
      </c>
      <c r="P154" s="125">
        <f t="shared" si="27"/>
        <v>0</v>
      </c>
      <c r="Q154" s="1">
        <f t="shared" si="28"/>
        <v>0</v>
      </c>
      <c r="R154" s="1">
        <f t="shared" si="32"/>
        <v>0</v>
      </c>
      <c r="S154" s="1">
        <f t="shared" si="29"/>
        <v>0</v>
      </c>
      <c r="T154" s="1">
        <f t="shared" si="30"/>
        <v>0</v>
      </c>
      <c r="U154" s="126">
        <f t="shared" si="31"/>
        <v>0</v>
      </c>
    </row>
    <row r="155" spans="2:21" ht="15" thickBot="1" x14ac:dyDescent="0.35">
      <c r="B155" s="127">
        <v>140</v>
      </c>
      <c r="C155" s="35" t="str">
        <f>IF(OR('Data-Qtr1'!C153="",'Data-Qtr1'!R153),"",(COUNTIF('Data-Qtr1'!C153,"Yes")))</f>
        <v/>
      </c>
      <c r="D155" s="271" t="str">
        <f>IF('Data-Qtr1'!D153="","",IF(C155=1,'Data-Qtr1'!D153,""))</f>
        <v/>
      </c>
      <c r="E155" s="36" t="str">
        <f>IF(OR('Data-Qtr1'!E153="",'Data-Qtr1'!R153),"",COUNTIF('Data-Qtr1'!E153,"Yes"))</f>
        <v/>
      </c>
      <c r="F155" s="36" t="str">
        <f>IF(OR('Data-Qtr1'!F153="",'Data-Qtr1'!R153),"",COUNTIF('Data-Qtr1'!F153,"Yes"))</f>
        <v/>
      </c>
      <c r="G155" s="36"/>
      <c r="H155" s="272" t="str">
        <f>IF(OR('Data-Qtr1'!G153="",'Data-Qtr1'!R153),"",COUNTIF('Data-Qtr1'!G153,"Yes"))</f>
        <v/>
      </c>
      <c r="I155" s="56">
        <f>COUNTIF('Data-Qtr1'!C153:G153,"")</f>
        <v>5</v>
      </c>
      <c r="J155" s="125">
        <f>IF('Data-Qtr1'!R153,0,IF((COUNTBLANK(C155)+COUNTBLANK(E155)+COUNTBLANK(F155)+COUNTBLANK(H155))=4,0,1))</f>
        <v>0</v>
      </c>
      <c r="K155" s="125">
        <f t="shared" si="22"/>
        <v>0</v>
      </c>
      <c r="L155" s="125">
        <f t="shared" si="23"/>
        <v>0</v>
      </c>
      <c r="M155" s="126">
        <f t="shared" si="24"/>
        <v>0</v>
      </c>
      <c r="N155" s="125">
        <f t="shared" si="25"/>
        <v>0</v>
      </c>
      <c r="O155" s="126">
        <f t="shared" si="26"/>
        <v>0</v>
      </c>
      <c r="P155" s="125">
        <f t="shared" si="27"/>
        <v>0</v>
      </c>
      <c r="Q155" s="1">
        <f t="shared" si="28"/>
        <v>0</v>
      </c>
      <c r="R155" s="1">
        <f t="shared" si="32"/>
        <v>0</v>
      </c>
      <c r="S155" s="1">
        <f t="shared" si="29"/>
        <v>0</v>
      </c>
      <c r="T155" s="1">
        <f t="shared" si="30"/>
        <v>0</v>
      </c>
      <c r="U155" s="126">
        <f t="shared" si="31"/>
        <v>0</v>
      </c>
    </row>
    <row r="156" spans="2:21" x14ac:dyDescent="0.3">
      <c r="B156" s="125">
        <v>141</v>
      </c>
      <c r="C156" s="32" t="str">
        <f>IF(OR('Data-Qtr1'!C154="",'Data-Qtr1'!R154),"",(COUNTIF('Data-Qtr1'!C154,"Yes")))</f>
        <v/>
      </c>
      <c r="D156" s="268" t="str">
        <f>IF('Data-Qtr1'!D154="","",IF(C156=1,'Data-Qtr1'!D154,""))</f>
        <v/>
      </c>
      <c r="E156" s="33" t="str">
        <f>IF(OR('Data-Qtr1'!E154="",'Data-Qtr1'!R154),"",COUNTIF('Data-Qtr1'!E154,"Yes"))</f>
        <v/>
      </c>
      <c r="F156" s="33" t="str">
        <f>IF(OR('Data-Qtr1'!F154="",'Data-Qtr1'!R154),"",COUNTIF('Data-Qtr1'!F154,"Yes"))</f>
        <v/>
      </c>
      <c r="G156" s="33"/>
      <c r="H156" s="269" t="str">
        <f>IF(OR('Data-Qtr1'!G154="",'Data-Qtr1'!R154),"",COUNTIF('Data-Qtr1'!G154,"Yes"))</f>
        <v/>
      </c>
      <c r="I156" s="54">
        <f>COUNTIF('Data-Qtr1'!C154:G154,"")</f>
        <v>5</v>
      </c>
      <c r="J156" s="125">
        <f>IF('Data-Qtr1'!R154,0,IF((COUNTBLANK(C156)+COUNTBLANK(E156)+COUNTBLANK(F156)+COUNTBLANK(H156))=4,0,1))</f>
        <v>0</v>
      </c>
      <c r="K156" s="125">
        <f t="shared" si="22"/>
        <v>0</v>
      </c>
      <c r="L156" s="125">
        <f t="shared" si="23"/>
        <v>0</v>
      </c>
      <c r="M156" s="126">
        <f t="shared" si="24"/>
        <v>0</v>
      </c>
      <c r="N156" s="125">
        <f t="shared" si="25"/>
        <v>0</v>
      </c>
      <c r="O156" s="126">
        <f t="shared" si="26"/>
        <v>0</v>
      </c>
      <c r="P156" s="125">
        <f t="shared" si="27"/>
        <v>0</v>
      </c>
      <c r="Q156" s="1">
        <f t="shared" si="28"/>
        <v>0</v>
      </c>
      <c r="R156" s="1">
        <f t="shared" si="32"/>
        <v>0</v>
      </c>
      <c r="S156" s="1">
        <f t="shared" si="29"/>
        <v>0</v>
      </c>
      <c r="T156" s="1">
        <f t="shared" si="30"/>
        <v>0</v>
      </c>
      <c r="U156" s="126">
        <f t="shared" si="31"/>
        <v>0</v>
      </c>
    </row>
    <row r="157" spans="2:21" x14ac:dyDescent="0.3">
      <c r="B157" s="125">
        <v>142</v>
      </c>
      <c r="C157" s="34" t="str">
        <f>IF(OR('Data-Qtr1'!C155="",'Data-Qtr1'!R155),"",(COUNTIF('Data-Qtr1'!C155,"Yes")))</f>
        <v/>
      </c>
      <c r="D157" s="267" t="str">
        <f>IF('Data-Qtr1'!D155="","",IF(C157=1,'Data-Qtr1'!D155,""))</f>
        <v/>
      </c>
      <c r="E157" s="53" t="str">
        <f>IF(OR('Data-Qtr1'!E155="",'Data-Qtr1'!R155),"",COUNTIF('Data-Qtr1'!E155,"Yes"))</f>
        <v/>
      </c>
      <c r="F157" s="53" t="str">
        <f>IF(OR('Data-Qtr1'!F155="",'Data-Qtr1'!R155),"",COUNTIF('Data-Qtr1'!F155,"Yes"))</f>
        <v/>
      </c>
      <c r="G157" s="53"/>
      <c r="H157" s="270" t="str">
        <f>IF(OR('Data-Qtr1'!G155="",'Data-Qtr1'!R155),"",COUNTIF('Data-Qtr1'!G155,"Yes"))</f>
        <v/>
      </c>
      <c r="I157" s="55">
        <f>COUNTIF('Data-Qtr1'!C155:G155,"")</f>
        <v>5</v>
      </c>
      <c r="J157" s="125">
        <f>IF('Data-Qtr1'!R155,0,IF((COUNTBLANK(C157)+COUNTBLANK(E157)+COUNTBLANK(F157)+COUNTBLANK(H157))=4,0,1))</f>
        <v>0</v>
      </c>
      <c r="K157" s="125">
        <f t="shared" si="22"/>
        <v>0</v>
      </c>
      <c r="L157" s="125">
        <f t="shared" si="23"/>
        <v>0</v>
      </c>
      <c r="M157" s="126">
        <f t="shared" si="24"/>
        <v>0</v>
      </c>
      <c r="N157" s="125">
        <f t="shared" si="25"/>
        <v>0</v>
      </c>
      <c r="O157" s="126">
        <f t="shared" si="26"/>
        <v>0</v>
      </c>
      <c r="P157" s="125">
        <f t="shared" si="27"/>
        <v>0</v>
      </c>
      <c r="Q157" s="1">
        <f t="shared" si="28"/>
        <v>0</v>
      </c>
      <c r="R157" s="1">
        <f t="shared" si="32"/>
        <v>0</v>
      </c>
      <c r="S157" s="1">
        <f t="shared" si="29"/>
        <v>0</v>
      </c>
      <c r="T157" s="1">
        <f t="shared" si="30"/>
        <v>0</v>
      </c>
      <c r="U157" s="126">
        <f t="shared" si="31"/>
        <v>0</v>
      </c>
    </row>
    <row r="158" spans="2:21" x14ac:dyDescent="0.3">
      <c r="B158" s="125">
        <v>143</v>
      </c>
      <c r="C158" s="34" t="str">
        <f>IF(OR('Data-Qtr1'!C156="",'Data-Qtr1'!R156),"",(COUNTIF('Data-Qtr1'!C156,"Yes")))</f>
        <v/>
      </c>
      <c r="D158" s="267" t="str">
        <f>IF('Data-Qtr1'!D156="","",IF(C158=1,'Data-Qtr1'!D156,""))</f>
        <v/>
      </c>
      <c r="E158" s="53" t="str">
        <f>IF(OR('Data-Qtr1'!E156="",'Data-Qtr1'!R156),"",COUNTIF('Data-Qtr1'!E156,"Yes"))</f>
        <v/>
      </c>
      <c r="F158" s="53" t="str">
        <f>IF(OR('Data-Qtr1'!F156="",'Data-Qtr1'!R156),"",COUNTIF('Data-Qtr1'!F156,"Yes"))</f>
        <v/>
      </c>
      <c r="G158" s="53"/>
      <c r="H158" s="270" t="str">
        <f>IF(OR('Data-Qtr1'!G156="",'Data-Qtr1'!R156),"",COUNTIF('Data-Qtr1'!G156,"Yes"))</f>
        <v/>
      </c>
      <c r="I158" s="55">
        <f>COUNTIF('Data-Qtr1'!C156:G156,"")</f>
        <v>5</v>
      </c>
      <c r="J158" s="125">
        <f>IF('Data-Qtr1'!R156,0,IF((COUNTBLANK(C158)+COUNTBLANK(E158)+COUNTBLANK(F158)+COUNTBLANK(H158))=4,0,1))</f>
        <v>0</v>
      </c>
      <c r="K158" s="125">
        <f t="shared" si="22"/>
        <v>0</v>
      </c>
      <c r="L158" s="125">
        <f t="shared" si="23"/>
        <v>0</v>
      </c>
      <c r="M158" s="126">
        <f t="shared" si="24"/>
        <v>0</v>
      </c>
      <c r="N158" s="125">
        <f t="shared" si="25"/>
        <v>0</v>
      </c>
      <c r="O158" s="126">
        <f t="shared" si="26"/>
        <v>0</v>
      </c>
      <c r="P158" s="125">
        <f t="shared" si="27"/>
        <v>0</v>
      </c>
      <c r="Q158" s="1">
        <f t="shared" si="28"/>
        <v>0</v>
      </c>
      <c r="R158" s="1">
        <f t="shared" si="32"/>
        <v>0</v>
      </c>
      <c r="S158" s="1">
        <f t="shared" si="29"/>
        <v>0</v>
      </c>
      <c r="T158" s="1">
        <f t="shared" si="30"/>
        <v>0</v>
      </c>
      <c r="U158" s="126">
        <f t="shared" si="31"/>
        <v>0</v>
      </c>
    </row>
    <row r="159" spans="2:21" x14ac:dyDescent="0.3">
      <c r="B159" s="125">
        <v>144</v>
      </c>
      <c r="C159" s="34" t="str">
        <f>IF(OR('Data-Qtr1'!C157="",'Data-Qtr1'!R157),"",(COUNTIF('Data-Qtr1'!C157,"Yes")))</f>
        <v/>
      </c>
      <c r="D159" s="267" t="str">
        <f>IF('Data-Qtr1'!D157="","",IF(C159=1,'Data-Qtr1'!D157,""))</f>
        <v/>
      </c>
      <c r="E159" s="53" t="str">
        <f>IF(OR('Data-Qtr1'!E157="",'Data-Qtr1'!R157),"",COUNTIF('Data-Qtr1'!E157,"Yes"))</f>
        <v/>
      </c>
      <c r="F159" s="53" t="str">
        <f>IF(OR('Data-Qtr1'!F157="",'Data-Qtr1'!R157),"",COUNTIF('Data-Qtr1'!F157,"Yes"))</f>
        <v/>
      </c>
      <c r="G159" s="53"/>
      <c r="H159" s="270" t="str">
        <f>IF(OR('Data-Qtr1'!G157="",'Data-Qtr1'!R157),"",COUNTIF('Data-Qtr1'!G157,"Yes"))</f>
        <v/>
      </c>
      <c r="I159" s="55">
        <f>COUNTIF('Data-Qtr1'!C157:G157,"")</f>
        <v>5</v>
      </c>
      <c r="J159" s="125">
        <f>IF('Data-Qtr1'!R157,0,IF((COUNTBLANK(C159)+COUNTBLANK(E159)+COUNTBLANK(F159)+COUNTBLANK(H159))=4,0,1))</f>
        <v>0</v>
      </c>
      <c r="K159" s="125">
        <f t="shared" si="22"/>
        <v>0</v>
      </c>
      <c r="L159" s="125">
        <f t="shared" si="23"/>
        <v>0</v>
      </c>
      <c r="M159" s="126">
        <f t="shared" si="24"/>
        <v>0</v>
      </c>
      <c r="N159" s="125">
        <f t="shared" si="25"/>
        <v>0</v>
      </c>
      <c r="O159" s="126">
        <f t="shared" si="26"/>
        <v>0</v>
      </c>
      <c r="P159" s="125">
        <f t="shared" si="27"/>
        <v>0</v>
      </c>
      <c r="Q159" s="1">
        <f t="shared" si="28"/>
        <v>0</v>
      </c>
      <c r="R159" s="1">
        <f t="shared" si="32"/>
        <v>0</v>
      </c>
      <c r="S159" s="1">
        <f t="shared" si="29"/>
        <v>0</v>
      </c>
      <c r="T159" s="1">
        <f t="shared" si="30"/>
        <v>0</v>
      </c>
      <c r="U159" s="126">
        <f t="shared" si="31"/>
        <v>0</v>
      </c>
    </row>
    <row r="160" spans="2:21" x14ac:dyDescent="0.3">
      <c r="B160" s="125">
        <v>145</v>
      </c>
      <c r="C160" s="34" t="str">
        <f>IF(OR('Data-Qtr1'!C158="",'Data-Qtr1'!R158),"",(COUNTIF('Data-Qtr1'!C158,"Yes")))</f>
        <v/>
      </c>
      <c r="D160" s="267" t="str">
        <f>IF('Data-Qtr1'!D158="","",IF(C160=1,'Data-Qtr1'!D158,""))</f>
        <v/>
      </c>
      <c r="E160" s="53" t="str">
        <f>IF(OR('Data-Qtr1'!E158="",'Data-Qtr1'!R158),"",COUNTIF('Data-Qtr1'!E158,"Yes"))</f>
        <v/>
      </c>
      <c r="F160" s="53" t="str">
        <f>IF(OR('Data-Qtr1'!F158="",'Data-Qtr1'!R158),"",COUNTIF('Data-Qtr1'!F158,"Yes"))</f>
        <v/>
      </c>
      <c r="G160" s="53"/>
      <c r="H160" s="270" t="str">
        <f>IF(OR('Data-Qtr1'!G158="",'Data-Qtr1'!R158),"",COUNTIF('Data-Qtr1'!G158,"Yes"))</f>
        <v/>
      </c>
      <c r="I160" s="55">
        <f>COUNTIF('Data-Qtr1'!C158:G158,"")</f>
        <v>5</v>
      </c>
      <c r="J160" s="125">
        <f>IF('Data-Qtr1'!R158,0,IF((COUNTBLANK(C160)+COUNTBLANK(E160)+COUNTBLANK(F160)+COUNTBLANK(H160))=4,0,1))</f>
        <v>0</v>
      </c>
      <c r="K160" s="125">
        <f t="shared" si="22"/>
        <v>0</v>
      </c>
      <c r="L160" s="125">
        <f t="shared" si="23"/>
        <v>0</v>
      </c>
      <c r="M160" s="126">
        <f t="shared" si="24"/>
        <v>0</v>
      </c>
      <c r="N160" s="125">
        <f t="shared" si="25"/>
        <v>0</v>
      </c>
      <c r="O160" s="126">
        <f t="shared" si="26"/>
        <v>0</v>
      </c>
      <c r="P160" s="125">
        <f t="shared" si="27"/>
        <v>0</v>
      </c>
      <c r="Q160" s="1">
        <f t="shared" si="28"/>
        <v>0</v>
      </c>
      <c r="R160" s="1">
        <f t="shared" si="32"/>
        <v>0</v>
      </c>
      <c r="S160" s="1">
        <f t="shared" si="29"/>
        <v>0</v>
      </c>
      <c r="T160" s="1">
        <f t="shared" si="30"/>
        <v>0</v>
      </c>
      <c r="U160" s="126">
        <f t="shared" si="31"/>
        <v>0</v>
      </c>
    </row>
    <row r="161" spans="2:21" x14ac:dyDescent="0.3">
      <c r="B161" s="125">
        <v>146</v>
      </c>
      <c r="C161" s="34" t="str">
        <f>IF(OR('Data-Qtr1'!C159="",'Data-Qtr1'!R159),"",(COUNTIF('Data-Qtr1'!C159,"Yes")))</f>
        <v/>
      </c>
      <c r="D161" s="267" t="str">
        <f>IF('Data-Qtr1'!D159="","",IF(C161=1,'Data-Qtr1'!D159,""))</f>
        <v/>
      </c>
      <c r="E161" s="53" t="str">
        <f>IF(OR('Data-Qtr1'!E159="",'Data-Qtr1'!R159),"",COUNTIF('Data-Qtr1'!E159,"Yes"))</f>
        <v/>
      </c>
      <c r="F161" s="53" t="str">
        <f>IF(OR('Data-Qtr1'!F159="",'Data-Qtr1'!R159),"",COUNTIF('Data-Qtr1'!F159,"Yes"))</f>
        <v/>
      </c>
      <c r="G161" s="53"/>
      <c r="H161" s="270" t="str">
        <f>IF(OR('Data-Qtr1'!G159="",'Data-Qtr1'!R159),"",COUNTIF('Data-Qtr1'!G159,"Yes"))</f>
        <v/>
      </c>
      <c r="I161" s="55">
        <f>COUNTIF('Data-Qtr1'!C159:G159,"")</f>
        <v>5</v>
      </c>
      <c r="J161" s="125">
        <f>IF('Data-Qtr1'!R159,0,IF((COUNTBLANK(C161)+COUNTBLANK(E161)+COUNTBLANK(F161)+COUNTBLANK(H161))=4,0,1))</f>
        <v>0</v>
      </c>
      <c r="K161" s="125">
        <f t="shared" si="22"/>
        <v>0</v>
      </c>
      <c r="L161" s="125">
        <f t="shared" si="23"/>
        <v>0</v>
      </c>
      <c r="M161" s="126">
        <f t="shared" si="24"/>
        <v>0</v>
      </c>
      <c r="N161" s="125">
        <f t="shared" si="25"/>
        <v>0</v>
      </c>
      <c r="O161" s="126">
        <f t="shared" si="26"/>
        <v>0</v>
      </c>
      <c r="P161" s="125">
        <f t="shared" si="27"/>
        <v>0</v>
      </c>
      <c r="Q161" s="1">
        <f t="shared" si="28"/>
        <v>0</v>
      </c>
      <c r="R161" s="1">
        <f t="shared" si="32"/>
        <v>0</v>
      </c>
      <c r="S161" s="1">
        <f t="shared" si="29"/>
        <v>0</v>
      </c>
      <c r="T161" s="1">
        <f t="shared" si="30"/>
        <v>0</v>
      </c>
      <c r="U161" s="126">
        <f t="shared" si="31"/>
        <v>0</v>
      </c>
    </row>
    <row r="162" spans="2:21" x14ac:dyDescent="0.3">
      <c r="B162" s="125">
        <v>147</v>
      </c>
      <c r="C162" s="34" t="str">
        <f>IF(OR('Data-Qtr1'!C160="",'Data-Qtr1'!R160),"",(COUNTIF('Data-Qtr1'!C160,"Yes")))</f>
        <v/>
      </c>
      <c r="D162" s="267" t="str">
        <f>IF('Data-Qtr1'!D160="","",IF(C162=1,'Data-Qtr1'!D160,""))</f>
        <v/>
      </c>
      <c r="E162" s="53" t="str">
        <f>IF(OR('Data-Qtr1'!E160="",'Data-Qtr1'!R160),"",COUNTIF('Data-Qtr1'!E160,"Yes"))</f>
        <v/>
      </c>
      <c r="F162" s="53" t="str">
        <f>IF(OR('Data-Qtr1'!F160="",'Data-Qtr1'!R160),"",COUNTIF('Data-Qtr1'!F160,"Yes"))</f>
        <v/>
      </c>
      <c r="G162" s="53"/>
      <c r="H162" s="270" t="str">
        <f>IF(OR('Data-Qtr1'!G160="",'Data-Qtr1'!R160),"",COUNTIF('Data-Qtr1'!G160,"Yes"))</f>
        <v/>
      </c>
      <c r="I162" s="55">
        <f>COUNTIF('Data-Qtr1'!C160:G160,"")</f>
        <v>5</v>
      </c>
      <c r="J162" s="125">
        <f>IF('Data-Qtr1'!R160,0,IF((COUNTBLANK(C162)+COUNTBLANK(E162)+COUNTBLANK(F162)+COUNTBLANK(H162))=4,0,1))</f>
        <v>0</v>
      </c>
      <c r="K162" s="125">
        <f t="shared" si="22"/>
        <v>0</v>
      </c>
      <c r="L162" s="125">
        <f t="shared" si="23"/>
        <v>0</v>
      </c>
      <c r="M162" s="126">
        <f t="shared" si="24"/>
        <v>0</v>
      </c>
      <c r="N162" s="125">
        <f t="shared" si="25"/>
        <v>0</v>
      </c>
      <c r="O162" s="126">
        <f t="shared" si="26"/>
        <v>0</v>
      </c>
      <c r="P162" s="125">
        <f t="shared" si="27"/>
        <v>0</v>
      </c>
      <c r="Q162" s="1">
        <f t="shared" si="28"/>
        <v>0</v>
      </c>
      <c r="R162" s="1">
        <f t="shared" si="32"/>
        <v>0</v>
      </c>
      <c r="S162" s="1">
        <f t="shared" si="29"/>
        <v>0</v>
      </c>
      <c r="T162" s="1">
        <f t="shared" si="30"/>
        <v>0</v>
      </c>
      <c r="U162" s="126">
        <f t="shared" si="31"/>
        <v>0</v>
      </c>
    </row>
    <row r="163" spans="2:21" x14ac:dyDescent="0.3">
      <c r="B163" s="125">
        <v>148</v>
      </c>
      <c r="C163" s="34" t="str">
        <f>IF(OR('Data-Qtr1'!C161="",'Data-Qtr1'!R161),"",(COUNTIF('Data-Qtr1'!C161,"Yes")))</f>
        <v/>
      </c>
      <c r="D163" s="267" t="str">
        <f>IF('Data-Qtr1'!D161="","",IF(C163=1,'Data-Qtr1'!D161,""))</f>
        <v/>
      </c>
      <c r="E163" s="53" t="str">
        <f>IF(OR('Data-Qtr1'!E161="",'Data-Qtr1'!R161),"",COUNTIF('Data-Qtr1'!E161,"Yes"))</f>
        <v/>
      </c>
      <c r="F163" s="53" t="str">
        <f>IF(OR('Data-Qtr1'!F161="",'Data-Qtr1'!R161),"",COUNTIF('Data-Qtr1'!F161,"Yes"))</f>
        <v/>
      </c>
      <c r="G163" s="53"/>
      <c r="H163" s="270" t="str">
        <f>IF(OR('Data-Qtr1'!G161="",'Data-Qtr1'!R161),"",COUNTIF('Data-Qtr1'!G161,"Yes"))</f>
        <v/>
      </c>
      <c r="I163" s="55">
        <f>COUNTIF('Data-Qtr1'!C161:G161,"")</f>
        <v>5</v>
      </c>
      <c r="J163" s="125">
        <f>IF('Data-Qtr1'!R161,0,IF((COUNTBLANK(C163)+COUNTBLANK(E163)+COUNTBLANK(F163)+COUNTBLANK(H163))=4,0,1))</f>
        <v>0</v>
      </c>
      <c r="K163" s="125">
        <f t="shared" si="22"/>
        <v>0</v>
      </c>
      <c r="L163" s="125">
        <f t="shared" si="23"/>
        <v>0</v>
      </c>
      <c r="M163" s="126">
        <f t="shared" si="24"/>
        <v>0</v>
      </c>
      <c r="N163" s="125">
        <f t="shared" si="25"/>
        <v>0</v>
      </c>
      <c r="O163" s="126">
        <f t="shared" si="26"/>
        <v>0</v>
      </c>
      <c r="P163" s="125">
        <f t="shared" si="27"/>
        <v>0</v>
      </c>
      <c r="Q163" s="1">
        <f t="shared" si="28"/>
        <v>0</v>
      </c>
      <c r="R163" s="1">
        <f t="shared" si="32"/>
        <v>0</v>
      </c>
      <c r="S163" s="1">
        <f t="shared" si="29"/>
        <v>0</v>
      </c>
      <c r="T163" s="1">
        <f t="shared" si="30"/>
        <v>0</v>
      </c>
      <c r="U163" s="126">
        <f t="shared" si="31"/>
        <v>0</v>
      </c>
    </row>
    <row r="164" spans="2:21" x14ac:dyDescent="0.3">
      <c r="B164" s="125">
        <v>149</v>
      </c>
      <c r="C164" s="34" t="str">
        <f>IF(OR('Data-Qtr1'!C162="",'Data-Qtr1'!R162),"",(COUNTIF('Data-Qtr1'!C162,"Yes")))</f>
        <v/>
      </c>
      <c r="D164" s="267" t="str">
        <f>IF('Data-Qtr1'!D162="","",IF(C164=1,'Data-Qtr1'!D162,""))</f>
        <v/>
      </c>
      <c r="E164" s="53" t="str">
        <f>IF(OR('Data-Qtr1'!E162="",'Data-Qtr1'!R162),"",COUNTIF('Data-Qtr1'!E162,"Yes"))</f>
        <v/>
      </c>
      <c r="F164" s="53" t="str">
        <f>IF(OR('Data-Qtr1'!F162="",'Data-Qtr1'!R162),"",COUNTIF('Data-Qtr1'!F162,"Yes"))</f>
        <v/>
      </c>
      <c r="G164" s="53"/>
      <c r="H164" s="270" t="str">
        <f>IF(OR('Data-Qtr1'!G162="",'Data-Qtr1'!R162),"",COUNTIF('Data-Qtr1'!G162,"Yes"))</f>
        <v/>
      </c>
      <c r="I164" s="55">
        <f>COUNTIF('Data-Qtr1'!C162:G162,"")</f>
        <v>5</v>
      </c>
      <c r="J164" s="125">
        <f>IF('Data-Qtr1'!R162,0,IF((COUNTBLANK(C164)+COUNTBLANK(E164)+COUNTBLANK(F164)+COUNTBLANK(H164))=4,0,1))</f>
        <v>0</v>
      </c>
      <c r="K164" s="125">
        <f t="shared" si="22"/>
        <v>0</v>
      </c>
      <c r="L164" s="125">
        <f t="shared" si="23"/>
        <v>0</v>
      </c>
      <c r="M164" s="126">
        <f t="shared" si="24"/>
        <v>0</v>
      </c>
      <c r="N164" s="125">
        <f t="shared" si="25"/>
        <v>0</v>
      </c>
      <c r="O164" s="126">
        <f t="shared" si="26"/>
        <v>0</v>
      </c>
      <c r="P164" s="125">
        <f t="shared" si="27"/>
        <v>0</v>
      </c>
      <c r="Q164" s="1">
        <f t="shared" si="28"/>
        <v>0</v>
      </c>
      <c r="R164" s="1">
        <f t="shared" si="32"/>
        <v>0</v>
      </c>
      <c r="S164" s="1">
        <f t="shared" si="29"/>
        <v>0</v>
      </c>
      <c r="T164" s="1">
        <f t="shared" si="30"/>
        <v>0</v>
      </c>
      <c r="U164" s="126">
        <f t="shared" si="31"/>
        <v>0</v>
      </c>
    </row>
    <row r="165" spans="2:21" ht="15" thickBot="1" x14ac:dyDescent="0.35">
      <c r="B165" s="127">
        <v>150</v>
      </c>
      <c r="C165" s="35" t="str">
        <f>IF(OR('Data-Qtr1'!C163="",'Data-Qtr1'!R163),"",(COUNTIF('Data-Qtr1'!C163,"Yes")))</f>
        <v/>
      </c>
      <c r="D165" s="271" t="str">
        <f>IF('Data-Qtr1'!D163="","",IF(C165=1,'Data-Qtr1'!D163,""))</f>
        <v/>
      </c>
      <c r="E165" s="36" t="str">
        <f>IF(OR('Data-Qtr1'!E163="",'Data-Qtr1'!R163),"",COUNTIF('Data-Qtr1'!E163,"Yes"))</f>
        <v/>
      </c>
      <c r="F165" s="36" t="str">
        <f>IF(OR('Data-Qtr1'!F163="",'Data-Qtr1'!R163),"",COUNTIF('Data-Qtr1'!F163,"Yes"))</f>
        <v/>
      </c>
      <c r="G165" s="36"/>
      <c r="H165" s="272" t="str">
        <f>IF(OR('Data-Qtr1'!G163="",'Data-Qtr1'!R163),"",COUNTIF('Data-Qtr1'!G163,"Yes"))</f>
        <v/>
      </c>
      <c r="I165" s="56">
        <f>COUNTIF('Data-Qtr1'!C163:G163,"")</f>
        <v>5</v>
      </c>
      <c r="J165" s="125">
        <f>IF('Data-Qtr1'!R163,0,IF((COUNTBLANK(C165)+COUNTBLANK(E165)+COUNTBLANK(F165)+COUNTBLANK(H165))=4,0,1))</f>
        <v>0</v>
      </c>
      <c r="K165" s="125">
        <f t="shared" si="22"/>
        <v>0</v>
      </c>
      <c r="L165" s="125">
        <f t="shared" si="23"/>
        <v>0</v>
      </c>
      <c r="M165" s="126">
        <f t="shared" si="24"/>
        <v>0</v>
      </c>
      <c r="N165" s="125">
        <f t="shared" si="25"/>
        <v>0</v>
      </c>
      <c r="O165" s="126">
        <f t="shared" si="26"/>
        <v>0</v>
      </c>
      <c r="P165" s="125">
        <f t="shared" si="27"/>
        <v>0</v>
      </c>
      <c r="Q165" s="1">
        <f t="shared" si="28"/>
        <v>0</v>
      </c>
      <c r="R165" s="1">
        <f t="shared" si="32"/>
        <v>0</v>
      </c>
      <c r="S165" s="1">
        <f t="shared" si="29"/>
        <v>0</v>
      </c>
      <c r="T165" s="1">
        <f t="shared" si="30"/>
        <v>0</v>
      </c>
      <c r="U165" s="126">
        <f t="shared" si="31"/>
        <v>0</v>
      </c>
    </row>
    <row r="166" spans="2:21" x14ac:dyDescent="0.3">
      <c r="B166" s="125">
        <v>151</v>
      </c>
      <c r="C166" s="32" t="str">
        <f>IF(OR('Data-Qtr1'!C164="",'Data-Qtr1'!R164),"",(COUNTIF('Data-Qtr1'!C164,"Yes")))</f>
        <v/>
      </c>
      <c r="D166" s="268" t="str">
        <f>IF('Data-Qtr1'!D164="","",IF(C166=1,'Data-Qtr1'!D164,""))</f>
        <v/>
      </c>
      <c r="E166" s="33" t="str">
        <f>IF(OR('Data-Qtr1'!E164="",'Data-Qtr1'!R164),"",COUNTIF('Data-Qtr1'!E164,"Yes"))</f>
        <v/>
      </c>
      <c r="F166" s="33" t="str">
        <f>IF(OR('Data-Qtr1'!F164="",'Data-Qtr1'!R164),"",COUNTIF('Data-Qtr1'!F164,"Yes"))</f>
        <v/>
      </c>
      <c r="G166" s="33"/>
      <c r="H166" s="269" t="str">
        <f>IF(OR('Data-Qtr1'!G164="",'Data-Qtr1'!R164),"",COUNTIF('Data-Qtr1'!G164,"Yes"))</f>
        <v/>
      </c>
      <c r="I166" s="55">
        <f>COUNTIF('Data-Qtr1'!C164:G164,"")</f>
        <v>5</v>
      </c>
      <c r="J166" s="125">
        <f>IF('Data-Qtr1'!R164,0,IF((COUNTBLANK(C166)+COUNTBLANK(E166)+COUNTBLANK(F166)+COUNTBLANK(H166))=4,0,1))</f>
        <v>0</v>
      </c>
      <c r="K166" s="125">
        <f t="shared" si="22"/>
        <v>0</v>
      </c>
      <c r="L166" s="125">
        <f t="shared" si="23"/>
        <v>0</v>
      </c>
      <c r="M166" s="126">
        <f t="shared" si="24"/>
        <v>0</v>
      </c>
      <c r="N166" s="125">
        <f t="shared" si="25"/>
        <v>0</v>
      </c>
      <c r="O166" s="126">
        <f t="shared" si="26"/>
        <v>0</v>
      </c>
      <c r="P166" s="125">
        <f t="shared" si="27"/>
        <v>0</v>
      </c>
      <c r="Q166" s="1">
        <f t="shared" si="28"/>
        <v>0</v>
      </c>
      <c r="R166" s="1">
        <f t="shared" si="32"/>
        <v>0</v>
      </c>
      <c r="S166" s="1">
        <f t="shared" si="29"/>
        <v>0</v>
      </c>
      <c r="T166" s="1">
        <f t="shared" si="30"/>
        <v>0</v>
      </c>
      <c r="U166" s="126">
        <f t="shared" si="31"/>
        <v>0</v>
      </c>
    </row>
    <row r="167" spans="2:21" x14ac:dyDescent="0.3">
      <c r="B167" s="125">
        <v>152</v>
      </c>
      <c r="C167" s="34" t="str">
        <f>IF(OR('Data-Qtr1'!C165="",'Data-Qtr1'!R165),"",(COUNTIF('Data-Qtr1'!C165,"Yes")))</f>
        <v/>
      </c>
      <c r="D167" s="267" t="str">
        <f>IF('Data-Qtr1'!D165="","",IF(C167=1,'Data-Qtr1'!D165,""))</f>
        <v/>
      </c>
      <c r="E167" s="53" t="str">
        <f>IF(OR('Data-Qtr1'!E165="",'Data-Qtr1'!R165),"",COUNTIF('Data-Qtr1'!E165,"Yes"))</f>
        <v/>
      </c>
      <c r="F167" s="53" t="str">
        <f>IF(OR('Data-Qtr1'!F165="",'Data-Qtr1'!R165),"",COUNTIF('Data-Qtr1'!F165,"Yes"))</f>
        <v/>
      </c>
      <c r="G167" s="53"/>
      <c r="H167" s="270" t="str">
        <f>IF(OR('Data-Qtr1'!G165="",'Data-Qtr1'!R165),"",COUNTIF('Data-Qtr1'!G165,"Yes"))</f>
        <v/>
      </c>
      <c r="I167" s="55">
        <f>COUNTIF('Data-Qtr1'!C165:G165,"")</f>
        <v>5</v>
      </c>
      <c r="J167" s="125">
        <f>IF('Data-Qtr1'!R165,0,IF((COUNTBLANK(C167)+COUNTBLANK(E167)+COUNTBLANK(F167)+COUNTBLANK(H167))=4,0,1))</f>
        <v>0</v>
      </c>
      <c r="K167" s="125">
        <f t="shared" si="22"/>
        <v>0</v>
      </c>
      <c r="L167" s="125">
        <f t="shared" si="23"/>
        <v>0</v>
      </c>
      <c r="M167" s="126">
        <f t="shared" si="24"/>
        <v>0</v>
      </c>
      <c r="N167" s="125">
        <f t="shared" si="25"/>
        <v>0</v>
      </c>
      <c r="O167" s="126">
        <f t="shared" si="26"/>
        <v>0</v>
      </c>
      <c r="P167" s="125">
        <f t="shared" si="27"/>
        <v>0</v>
      </c>
      <c r="Q167" s="1">
        <f t="shared" si="28"/>
        <v>0</v>
      </c>
      <c r="R167" s="1">
        <f t="shared" si="32"/>
        <v>0</v>
      </c>
      <c r="S167" s="1">
        <f t="shared" si="29"/>
        <v>0</v>
      </c>
      <c r="T167" s="1">
        <f t="shared" si="30"/>
        <v>0</v>
      </c>
      <c r="U167" s="126">
        <f t="shared" si="31"/>
        <v>0</v>
      </c>
    </row>
    <row r="168" spans="2:21" x14ac:dyDescent="0.3">
      <c r="B168" s="125">
        <v>153</v>
      </c>
      <c r="C168" s="34" t="str">
        <f>IF(OR('Data-Qtr1'!C166="",'Data-Qtr1'!R166),"",(COUNTIF('Data-Qtr1'!C166,"Yes")))</f>
        <v/>
      </c>
      <c r="D168" s="267" t="str">
        <f>IF('Data-Qtr1'!D166="","",IF(C168=1,'Data-Qtr1'!D166,""))</f>
        <v/>
      </c>
      <c r="E168" s="53" t="str">
        <f>IF(OR('Data-Qtr1'!E166="",'Data-Qtr1'!R166),"",COUNTIF('Data-Qtr1'!E166,"Yes"))</f>
        <v/>
      </c>
      <c r="F168" s="53" t="str">
        <f>IF(OR('Data-Qtr1'!F166="",'Data-Qtr1'!R166),"",COUNTIF('Data-Qtr1'!F166,"Yes"))</f>
        <v/>
      </c>
      <c r="G168" s="53"/>
      <c r="H168" s="270" t="str">
        <f>IF(OR('Data-Qtr1'!G166="",'Data-Qtr1'!R166),"",COUNTIF('Data-Qtr1'!G166,"Yes"))</f>
        <v/>
      </c>
      <c r="I168" s="55">
        <f>COUNTIF('Data-Qtr1'!C166:G166,"")</f>
        <v>5</v>
      </c>
      <c r="J168" s="125">
        <f>IF('Data-Qtr1'!R166,0,IF((COUNTBLANK(C168)+COUNTBLANK(E168)+COUNTBLANK(F168)+COUNTBLANK(H168))=4,0,1))</f>
        <v>0</v>
      </c>
      <c r="K168" s="125">
        <f t="shared" si="22"/>
        <v>0</v>
      </c>
      <c r="L168" s="125">
        <f t="shared" si="23"/>
        <v>0</v>
      </c>
      <c r="M168" s="126">
        <f t="shared" si="24"/>
        <v>0</v>
      </c>
      <c r="N168" s="125">
        <f t="shared" si="25"/>
        <v>0</v>
      </c>
      <c r="O168" s="126">
        <f t="shared" si="26"/>
        <v>0</v>
      </c>
      <c r="P168" s="125">
        <f t="shared" si="27"/>
        <v>0</v>
      </c>
      <c r="Q168" s="1">
        <f t="shared" si="28"/>
        <v>0</v>
      </c>
      <c r="R168" s="1">
        <f t="shared" si="32"/>
        <v>0</v>
      </c>
      <c r="S168" s="1">
        <f t="shared" si="29"/>
        <v>0</v>
      </c>
      <c r="T168" s="1">
        <f t="shared" si="30"/>
        <v>0</v>
      </c>
      <c r="U168" s="126">
        <f t="shared" si="31"/>
        <v>0</v>
      </c>
    </row>
    <row r="169" spans="2:21" x14ac:dyDescent="0.3">
      <c r="B169" s="125">
        <v>154</v>
      </c>
      <c r="C169" s="34" t="str">
        <f>IF(OR('Data-Qtr1'!C167="",'Data-Qtr1'!R167),"",(COUNTIF('Data-Qtr1'!C167,"Yes")))</f>
        <v/>
      </c>
      <c r="D169" s="267" t="str">
        <f>IF('Data-Qtr1'!D167="","",IF(C169=1,'Data-Qtr1'!D167,""))</f>
        <v/>
      </c>
      <c r="E169" s="53" t="str">
        <f>IF(OR('Data-Qtr1'!E167="",'Data-Qtr1'!R167),"",COUNTIF('Data-Qtr1'!E167,"Yes"))</f>
        <v/>
      </c>
      <c r="F169" s="53" t="str">
        <f>IF(OR('Data-Qtr1'!F167="",'Data-Qtr1'!R167),"",COUNTIF('Data-Qtr1'!F167,"Yes"))</f>
        <v/>
      </c>
      <c r="G169" s="53"/>
      <c r="H169" s="270" t="str">
        <f>IF(OR('Data-Qtr1'!G167="",'Data-Qtr1'!R167),"",COUNTIF('Data-Qtr1'!G167,"Yes"))</f>
        <v/>
      </c>
      <c r="I169" s="55">
        <f>COUNTIF('Data-Qtr1'!C167:G167,"")</f>
        <v>5</v>
      </c>
      <c r="J169" s="125">
        <f>IF('Data-Qtr1'!R167,0,IF((COUNTBLANK(C169)+COUNTBLANK(E169)+COUNTBLANK(F169)+COUNTBLANK(H169))=4,0,1))</f>
        <v>0</v>
      </c>
      <c r="K169" s="125">
        <f t="shared" si="22"/>
        <v>0</v>
      </c>
      <c r="L169" s="125">
        <f t="shared" si="23"/>
        <v>0</v>
      </c>
      <c r="M169" s="126">
        <f t="shared" si="24"/>
        <v>0</v>
      </c>
      <c r="N169" s="125">
        <f t="shared" si="25"/>
        <v>0</v>
      </c>
      <c r="O169" s="126">
        <f t="shared" si="26"/>
        <v>0</v>
      </c>
      <c r="P169" s="125">
        <f t="shared" si="27"/>
        <v>0</v>
      </c>
      <c r="Q169" s="1">
        <f t="shared" si="28"/>
        <v>0</v>
      </c>
      <c r="R169" s="1">
        <f t="shared" si="32"/>
        <v>0</v>
      </c>
      <c r="S169" s="1">
        <f t="shared" si="29"/>
        <v>0</v>
      </c>
      <c r="T169" s="1">
        <f t="shared" si="30"/>
        <v>0</v>
      </c>
      <c r="U169" s="126">
        <f t="shared" si="31"/>
        <v>0</v>
      </c>
    </row>
    <row r="170" spans="2:21" x14ac:dyDescent="0.3">
      <c r="B170" s="125">
        <v>155</v>
      </c>
      <c r="C170" s="34" t="str">
        <f>IF(OR('Data-Qtr1'!C168="",'Data-Qtr1'!R168),"",(COUNTIF('Data-Qtr1'!C168,"Yes")))</f>
        <v/>
      </c>
      <c r="D170" s="267" t="str">
        <f>IF('Data-Qtr1'!D168="","",IF(C170=1,'Data-Qtr1'!D168,""))</f>
        <v/>
      </c>
      <c r="E170" s="53" t="str">
        <f>IF(OR('Data-Qtr1'!E168="",'Data-Qtr1'!R168),"",COUNTIF('Data-Qtr1'!E168,"Yes"))</f>
        <v/>
      </c>
      <c r="F170" s="53" t="str">
        <f>IF(OR('Data-Qtr1'!F168="",'Data-Qtr1'!R168),"",COUNTIF('Data-Qtr1'!F168,"Yes"))</f>
        <v/>
      </c>
      <c r="G170" s="53"/>
      <c r="H170" s="270" t="str">
        <f>IF(OR('Data-Qtr1'!G168="",'Data-Qtr1'!R168),"",COUNTIF('Data-Qtr1'!G168,"Yes"))</f>
        <v/>
      </c>
      <c r="I170" s="55">
        <f>COUNTIF('Data-Qtr1'!C168:G168,"")</f>
        <v>5</v>
      </c>
      <c r="J170" s="125">
        <f>IF('Data-Qtr1'!R168,0,IF((COUNTBLANK(C170)+COUNTBLANK(E170)+COUNTBLANK(F170)+COUNTBLANK(H170))=4,0,1))</f>
        <v>0</v>
      </c>
      <c r="K170" s="125">
        <f t="shared" ref="K170:K233" si="33">IF(J170=1,C170,0)</f>
        <v>0</v>
      </c>
      <c r="L170" s="125">
        <f t="shared" ref="L170:L233" si="34">IF(J170=1,IF((COUNTIF(C170,1)+COUNTIF(E170,1))=2,1,0),0)</f>
        <v>0</v>
      </c>
      <c r="M170" s="126">
        <f t="shared" ref="M170:M233" si="35">IF(J170=1,COUNTIF(E170,1),0)</f>
        <v>0</v>
      </c>
      <c r="N170" s="125">
        <f t="shared" ref="N170:N233" si="36">IF(J170=1,IF((COUNTIF(C170,1)+COUNTIF(F170,1))=2,1,0),0)</f>
        <v>0</v>
      </c>
      <c r="O170" s="126">
        <f t="shared" ref="O170:O233" si="37">IF(J170=1,COUNTIF(F170,1),0)</f>
        <v>0</v>
      </c>
      <c r="P170" s="125">
        <f t="shared" ref="P170:P233" si="38">IF(J170=1,IF((COUNTIF(C170,1)+COUNTIF(H170,1))=2,1,0),0)</f>
        <v>0</v>
      </c>
      <c r="Q170" s="1">
        <f t="shared" ref="Q170:Q233" si="39">IF(J170=1,COUNTIF(H170,1),0)</f>
        <v>0</v>
      </c>
      <c r="R170" s="1">
        <f t="shared" si="32"/>
        <v>0</v>
      </c>
      <c r="S170" s="1">
        <f t="shared" ref="S170:S233" si="40">IF(J170=1,COUNTIF(C170,1),0)</f>
        <v>0</v>
      </c>
      <c r="T170" s="1">
        <f t="shared" ref="T170:T233" si="41">IF(AND(C170=1,F170=1),1,0)</f>
        <v>0</v>
      </c>
      <c r="U170" s="126">
        <f t="shared" ref="U170:U233" si="42">IF(AND(C170=1,H170=1),1,0)</f>
        <v>0</v>
      </c>
    </row>
    <row r="171" spans="2:21" x14ac:dyDescent="0.3">
      <c r="B171" s="125">
        <v>156</v>
      </c>
      <c r="C171" s="34" t="str">
        <f>IF(OR('Data-Qtr1'!C169="",'Data-Qtr1'!R169),"",(COUNTIF('Data-Qtr1'!C169,"Yes")))</f>
        <v/>
      </c>
      <c r="D171" s="267" t="str">
        <f>IF('Data-Qtr1'!D169="","",IF(C171=1,'Data-Qtr1'!D169,""))</f>
        <v/>
      </c>
      <c r="E171" s="53" t="str">
        <f>IF(OR('Data-Qtr1'!E169="",'Data-Qtr1'!R169),"",COUNTIF('Data-Qtr1'!E169,"Yes"))</f>
        <v/>
      </c>
      <c r="F171" s="53" t="str">
        <f>IF(OR('Data-Qtr1'!F169="",'Data-Qtr1'!R169),"",COUNTIF('Data-Qtr1'!F169,"Yes"))</f>
        <v/>
      </c>
      <c r="G171" s="53"/>
      <c r="H171" s="270" t="str">
        <f>IF(OR('Data-Qtr1'!G169="",'Data-Qtr1'!R169),"",COUNTIF('Data-Qtr1'!G169,"Yes"))</f>
        <v/>
      </c>
      <c r="I171" s="55">
        <f>COUNTIF('Data-Qtr1'!C169:G169,"")</f>
        <v>5</v>
      </c>
      <c r="J171" s="125">
        <f>IF('Data-Qtr1'!R169,0,IF((COUNTBLANK(C171)+COUNTBLANK(E171)+COUNTBLANK(F171)+COUNTBLANK(H171))=4,0,1))</f>
        <v>0</v>
      </c>
      <c r="K171" s="125">
        <f t="shared" si="33"/>
        <v>0</v>
      </c>
      <c r="L171" s="125">
        <f t="shared" si="34"/>
        <v>0</v>
      </c>
      <c r="M171" s="126">
        <f t="shared" si="35"/>
        <v>0</v>
      </c>
      <c r="N171" s="125">
        <f t="shared" si="36"/>
        <v>0</v>
      </c>
      <c r="O171" s="126">
        <f t="shared" si="37"/>
        <v>0</v>
      </c>
      <c r="P171" s="125">
        <f t="shared" si="38"/>
        <v>0</v>
      </c>
      <c r="Q171" s="1">
        <f t="shared" si="39"/>
        <v>0</v>
      </c>
      <c r="R171" s="1">
        <f t="shared" si="32"/>
        <v>0</v>
      </c>
      <c r="S171" s="1">
        <f t="shared" si="40"/>
        <v>0</v>
      </c>
      <c r="T171" s="1">
        <f t="shared" si="41"/>
        <v>0</v>
      </c>
      <c r="U171" s="126">
        <f t="shared" si="42"/>
        <v>0</v>
      </c>
    </row>
    <row r="172" spans="2:21" x14ac:dyDescent="0.3">
      <c r="B172" s="125">
        <v>157</v>
      </c>
      <c r="C172" s="34" t="str">
        <f>IF(OR('Data-Qtr1'!C170="",'Data-Qtr1'!R170),"",(COUNTIF('Data-Qtr1'!C170,"Yes")))</f>
        <v/>
      </c>
      <c r="D172" s="267" t="str">
        <f>IF('Data-Qtr1'!D170="","",IF(C172=1,'Data-Qtr1'!D170,""))</f>
        <v/>
      </c>
      <c r="E172" s="53" t="str">
        <f>IF(OR('Data-Qtr1'!E170="",'Data-Qtr1'!R170),"",COUNTIF('Data-Qtr1'!E170,"Yes"))</f>
        <v/>
      </c>
      <c r="F172" s="53" t="str">
        <f>IF(OR('Data-Qtr1'!F170="",'Data-Qtr1'!R170),"",COUNTIF('Data-Qtr1'!F170,"Yes"))</f>
        <v/>
      </c>
      <c r="G172" s="53"/>
      <c r="H172" s="270" t="str">
        <f>IF(OR('Data-Qtr1'!G170="",'Data-Qtr1'!R170),"",COUNTIF('Data-Qtr1'!G170,"Yes"))</f>
        <v/>
      </c>
      <c r="I172" s="55">
        <f>COUNTIF('Data-Qtr1'!C170:G170,"")</f>
        <v>5</v>
      </c>
      <c r="J172" s="125">
        <f>IF('Data-Qtr1'!R170,0,IF((COUNTBLANK(C172)+COUNTBLANK(E172)+COUNTBLANK(F172)+COUNTBLANK(H172))=4,0,1))</f>
        <v>0</v>
      </c>
      <c r="K172" s="125">
        <f t="shared" si="33"/>
        <v>0</v>
      </c>
      <c r="L172" s="125">
        <f t="shared" si="34"/>
        <v>0</v>
      </c>
      <c r="M172" s="126">
        <f t="shared" si="35"/>
        <v>0</v>
      </c>
      <c r="N172" s="125">
        <f t="shared" si="36"/>
        <v>0</v>
      </c>
      <c r="O172" s="126">
        <f t="shared" si="37"/>
        <v>0</v>
      </c>
      <c r="P172" s="125">
        <f t="shared" si="38"/>
        <v>0</v>
      </c>
      <c r="Q172" s="1">
        <f t="shared" si="39"/>
        <v>0</v>
      </c>
      <c r="R172" s="1">
        <f t="shared" si="32"/>
        <v>0</v>
      </c>
      <c r="S172" s="1">
        <f t="shared" si="40"/>
        <v>0</v>
      </c>
      <c r="T172" s="1">
        <f t="shared" si="41"/>
        <v>0</v>
      </c>
      <c r="U172" s="126">
        <f t="shared" si="42"/>
        <v>0</v>
      </c>
    </row>
    <row r="173" spans="2:21" x14ac:dyDescent="0.3">
      <c r="B173" s="125">
        <v>158</v>
      </c>
      <c r="C173" s="34" t="str">
        <f>IF(OR('Data-Qtr1'!C171="",'Data-Qtr1'!R171),"",(COUNTIF('Data-Qtr1'!C171,"Yes")))</f>
        <v/>
      </c>
      <c r="D173" s="267" t="str">
        <f>IF('Data-Qtr1'!D171="","",IF(C173=1,'Data-Qtr1'!D171,""))</f>
        <v/>
      </c>
      <c r="E173" s="53" t="str">
        <f>IF(OR('Data-Qtr1'!E171="",'Data-Qtr1'!R171),"",COUNTIF('Data-Qtr1'!E171,"Yes"))</f>
        <v/>
      </c>
      <c r="F173" s="53" t="str">
        <f>IF(OR('Data-Qtr1'!F171="",'Data-Qtr1'!R171),"",COUNTIF('Data-Qtr1'!F171,"Yes"))</f>
        <v/>
      </c>
      <c r="G173" s="53"/>
      <c r="H173" s="270" t="str">
        <f>IF(OR('Data-Qtr1'!G171="",'Data-Qtr1'!R171),"",COUNTIF('Data-Qtr1'!G171,"Yes"))</f>
        <v/>
      </c>
      <c r="I173" s="55">
        <f>COUNTIF('Data-Qtr1'!C171:G171,"")</f>
        <v>5</v>
      </c>
      <c r="J173" s="125">
        <f>IF('Data-Qtr1'!R171,0,IF((COUNTBLANK(C173)+COUNTBLANK(E173)+COUNTBLANK(F173)+COUNTBLANK(H173))=4,0,1))</f>
        <v>0</v>
      </c>
      <c r="K173" s="125">
        <f t="shared" si="33"/>
        <v>0</v>
      </c>
      <c r="L173" s="125">
        <f t="shared" si="34"/>
        <v>0</v>
      </c>
      <c r="M173" s="126">
        <f t="shared" si="35"/>
        <v>0</v>
      </c>
      <c r="N173" s="125">
        <f t="shared" si="36"/>
        <v>0</v>
      </c>
      <c r="O173" s="126">
        <f t="shared" si="37"/>
        <v>0</v>
      </c>
      <c r="P173" s="125">
        <f t="shared" si="38"/>
        <v>0</v>
      </c>
      <c r="Q173" s="1">
        <f t="shared" si="39"/>
        <v>0</v>
      </c>
      <c r="R173" s="1">
        <f t="shared" si="32"/>
        <v>0</v>
      </c>
      <c r="S173" s="1">
        <f t="shared" si="40"/>
        <v>0</v>
      </c>
      <c r="T173" s="1">
        <f t="shared" si="41"/>
        <v>0</v>
      </c>
      <c r="U173" s="126">
        <f t="shared" si="42"/>
        <v>0</v>
      </c>
    </row>
    <row r="174" spans="2:21" x14ac:dyDescent="0.3">
      <c r="B174" s="125">
        <v>159</v>
      </c>
      <c r="C174" s="34" t="str">
        <f>IF(OR('Data-Qtr1'!C172="",'Data-Qtr1'!R172),"",(COUNTIF('Data-Qtr1'!C172,"Yes")))</f>
        <v/>
      </c>
      <c r="D174" s="267" t="str">
        <f>IF('Data-Qtr1'!D172="","",IF(C174=1,'Data-Qtr1'!D172,""))</f>
        <v/>
      </c>
      <c r="E174" s="53" t="str">
        <f>IF(OR('Data-Qtr1'!E172="",'Data-Qtr1'!R172),"",COUNTIF('Data-Qtr1'!E172,"Yes"))</f>
        <v/>
      </c>
      <c r="F174" s="53" t="str">
        <f>IF(OR('Data-Qtr1'!F172="",'Data-Qtr1'!R172),"",COUNTIF('Data-Qtr1'!F172,"Yes"))</f>
        <v/>
      </c>
      <c r="G174" s="53"/>
      <c r="H174" s="270" t="str">
        <f>IF(OR('Data-Qtr1'!G172="",'Data-Qtr1'!R172),"",COUNTIF('Data-Qtr1'!G172,"Yes"))</f>
        <v/>
      </c>
      <c r="I174" s="55">
        <f>COUNTIF('Data-Qtr1'!C172:G172,"")</f>
        <v>5</v>
      </c>
      <c r="J174" s="125">
        <f>IF('Data-Qtr1'!R172,0,IF((COUNTBLANK(C174)+COUNTBLANK(E174)+COUNTBLANK(F174)+COUNTBLANK(H174))=4,0,1))</f>
        <v>0</v>
      </c>
      <c r="K174" s="125">
        <f t="shared" si="33"/>
        <v>0</v>
      </c>
      <c r="L174" s="125">
        <f t="shared" si="34"/>
        <v>0</v>
      </c>
      <c r="M174" s="126">
        <f t="shared" si="35"/>
        <v>0</v>
      </c>
      <c r="N174" s="125">
        <f t="shared" si="36"/>
        <v>0</v>
      </c>
      <c r="O174" s="126">
        <f t="shared" si="37"/>
        <v>0</v>
      </c>
      <c r="P174" s="125">
        <f t="shared" si="38"/>
        <v>0</v>
      </c>
      <c r="Q174" s="1">
        <f t="shared" si="39"/>
        <v>0</v>
      </c>
      <c r="R174" s="1">
        <f t="shared" si="32"/>
        <v>0</v>
      </c>
      <c r="S174" s="1">
        <f t="shared" si="40"/>
        <v>0</v>
      </c>
      <c r="T174" s="1">
        <f t="shared" si="41"/>
        <v>0</v>
      </c>
      <c r="U174" s="126">
        <f t="shared" si="42"/>
        <v>0</v>
      </c>
    </row>
    <row r="175" spans="2:21" ht="15" thickBot="1" x14ac:dyDescent="0.35">
      <c r="B175" s="127">
        <v>160</v>
      </c>
      <c r="C175" s="35" t="str">
        <f>IF(OR('Data-Qtr1'!C173="",'Data-Qtr1'!R173),"",(COUNTIF('Data-Qtr1'!C173,"Yes")))</f>
        <v/>
      </c>
      <c r="D175" s="271" t="str">
        <f>IF('Data-Qtr1'!D173="","",IF(C175=1,'Data-Qtr1'!D173,""))</f>
        <v/>
      </c>
      <c r="E175" s="36" t="str">
        <f>IF(OR('Data-Qtr1'!E173="",'Data-Qtr1'!R173),"",COUNTIF('Data-Qtr1'!E173,"Yes"))</f>
        <v/>
      </c>
      <c r="F175" s="36" t="str">
        <f>IF(OR('Data-Qtr1'!F173="",'Data-Qtr1'!R173),"",COUNTIF('Data-Qtr1'!F173,"Yes"))</f>
        <v/>
      </c>
      <c r="G175" s="36"/>
      <c r="H175" s="272" t="str">
        <f>IF(OR('Data-Qtr1'!G173="",'Data-Qtr1'!R173),"",COUNTIF('Data-Qtr1'!G173,"Yes"))</f>
        <v/>
      </c>
      <c r="I175" s="56">
        <f>COUNTIF('Data-Qtr1'!C173:G173,"")</f>
        <v>5</v>
      </c>
      <c r="J175" s="125">
        <f>IF('Data-Qtr1'!R173,0,IF((COUNTBLANK(C175)+COUNTBLANK(E175)+COUNTBLANK(F175)+COUNTBLANK(H175))=4,0,1))</f>
        <v>0</v>
      </c>
      <c r="K175" s="125">
        <f t="shared" si="33"/>
        <v>0</v>
      </c>
      <c r="L175" s="125">
        <f t="shared" si="34"/>
        <v>0</v>
      </c>
      <c r="M175" s="126">
        <f t="shared" si="35"/>
        <v>0</v>
      </c>
      <c r="N175" s="125">
        <f t="shared" si="36"/>
        <v>0</v>
      </c>
      <c r="O175" s="126">
        <f t="shared" si="37"/>
        <v>0</v>
      </c>
      <c r="P175" s="125">
        <f t="shared" si="38"/>
        <v>0</v>
      </c>
      <c r="Q175" s="1">
        <f t="shared" si="39"/>
        <v>0</v>
      </c>
      <c r="R175" s="1">
        <f t="shared" si="32"/>
        <v>0</v>
      </c>
      <c r="S175" s="1">
        <f t="shared" si="40"/>
        <v>0</v>
      </c>
      <c r="T175" s="1">
        <f t="shared" si="41"/>
        <v>0</v>
      </c>
      <c r="U175" s="126">
        <f t="shared" si="42"/>
        <v>0</v>
      </c>
    </row>
    <row r="176" spans="2:21" x14ac:dyDescent="0.3">
      <c r="B176" s="125">
        <v>161</v>
      </c>
      <c r="C176" s="32" t="str">
        <f>IF(OR('Data-Qtr1'!C174="",'Data-Qtr1'!R174),"",(COUNTIF('Data-Qtr1'!C174,"Yes")))</f>
        <v/>
      </c>
      <c r="D176" s="268" t="str">
        <f>IF('Data-Qtr1'!D174="","",IF(C176=1,'Data-Qtr1'!D174,""))</f>
        <v/>
      </c>
      <c r="E176" s="33" t="str">
        <f>IF(OR('Data-Qtr1'!E174="",'Data-Qtr1'!R174),"",COUNTIF('Data-Qtr1'!E174,"Yes"))</f>
        <v/>
      </c>
      <c r="F176" s="33" t="str">
        <f>IF(OR('Data-Qtr1'!F174="",'Data-Qtr1'!R174),"",COUNTIF('Data-Qtr1'!F174,"Yes"))</f>
        <v/>
      </c>
      <c r="G176" s="33"/>
      <c r="H176" s="269" t="str">
        <f>IF(OR('Data-Qtr1'!G174="",'Data-Qtr1'!R174),"",COUNTIF('Data-Qtr1'!G174,"Yes"))</f>
        <v/>
      </c>
      <c r="I176" s="54">
        <f>COUNTIF('Data-Qtr1'!C174:G174,"")</f>
        <v>5</v>
      </c>
      <c r="J176" s="125">
        <f>IF('Data-Qtr1'!R174,0,IF((COUNTBLANK(C176)+COUNTBLANK(E176)+COUNTBLANK(F176)+COUNTBLANK(H176))=4,0,1))</f>
        <v>0</v>
      </c>
      <c r="K176" s="125">
        <f t="shared" si="33"/>
        <v>0</v>
      </c>
      <c r="L176" s="125">
        <f t="shared" si="34"/>
        <v>0</v>
      </c>
      <c r="M176" s="126">
        <f t="shared" si="35"/>
        <v>0</v>
      </c>
      <c r="N176" s="125">
        <f t="shared" si="36"/>
        <v>0</v>
      </c>
      <c r="O176" s="126">
        <f t="shared" si="37"/>
        <v>0</v>
      </c>
      <c r="P176" s="125">
        <f t="shared" si="38"/>
        <v>0</v>
      </c>
      <c r="Q176" s="1">
        <f t="shared" si="39"/>
        <v>0</v>
      </c>
      <c r="R176" s="1">
        <f t="shared" si="32"/>
        <v>0</v>
      </c>
      <c r="S176" s="1">
        <f t="shared" si="40"/>
        <v>0</v>
      </c>
      <c r="T176" s="1">
        <f t="shared" si="41"/>
        <v>0</v>
      </c>
      <c r="U176" s="126">
        <f t="shared" si="42"/>
        <v>0</v>
      </c>
    </row>
    <row r="177" spans="2:21" x14ac:dyDescent="0.3">
      <c r="B177" s="125">
        <v>162</v>
      </c>
      <c r="C177" s="34" t="str">
        <f>IF(OR('Data-Qtr1'!C175="",'Data-Qtr1'!R175),"",(COUNTIF('Data-Qtr1'!C175,"Yes")))</f>
        <v/>
      </c>
      <c r="D177" s="267" t="str">
        <f>IF('Data-Qtr1'!D175="","",IF(C177=1,'Data-Qtr1'!D175,""))</f>
        <v/>
      </c>
      <c r="E177" s="53" t="str">
        <f>IF(OR('Data-Qtr1'!E175="",'Data-Qtr1'!R175),"",COUNTIF('Data-Qtr1'!E175,"Yes"))</f>
        <v/>
      </c>
      <c r="F177" s="53" t="str">
        <f>IF(OR('Data-Qtr1'!F175="",'Data-Qtr1'!R175),"",COUNTIF('Data-Qtr1'!F175,"Yes"))</f>
        <v/>
      </c>
      <c r="G177" s="53"/>
      <c r="H177" s="270" t="str">
        <f>IF(OR('Data-Qtr1'!G175="",'Data-Qtr1'!R175),"",COUNTIF('Data-Qtr1'!G175,"Yes"))</f>
        <v/>
      </c>
      <c r="I177" s="55">
        <f>COUNTIF('Data-Qtr1'!C175:G175,"")</f>
        <v>5</v>
      </c>
      <c r="J177" s="125">
        <f>IF('Data-Qtr1'!R175,0,IF((COUNTBLANK(C177)+COUNTBLANK(E177)+COUNTBLANK(F177)+COUNTBLANK(H177))=4,0,1))</f>
        <v>0</v>
      </c>
      <c r="K177" s="125">
        <f t="shared" si="33"/>
        <v>0</v>
      </c>
      <c r="L177" s="125">
        <f t="shared" si="34"/>
        <v>0</v>
      </c>
      <c r="M177" s="126">
        <f t="shared" si="35"/>
        <v>0</v>
      </c>
      <c r="N177" s="125">
        <f t="shared" si="36"/>
        <v>0</v>
      </c>
      <c r="O177" s="126">
        <f t="shared" si="37"/>
        <v>0</v>
      </c>
      <c r="P177" s="125">
        <f t="shared" si="38"/>
        <v>0</v>
      </c>
      <c r="Q177" s="1">
        <f t="shared" si="39"/>
        <v>0</v>
      </c>
      <c r="R177" s="1">
        <f t="shared" si="32"/>
        <v>0</v>
      </c>
      <c r="S177" s="1">
        <f t="shared" si="40"/>
        <v>0</v>
      </c>
      <c r="T177" s="1">
        <f t="shared" si="41"/>
        <v>0</v>
      </c>
      <c r="U177" s="126">
        <f t="shared" si="42"/>
        <v>0</v>
      </c>
    </row>
    <row r="178" spans="2:21" x14ac:dyDescent="0.3">
      <c r="B178" s="125">
        <v>163</v>
      </c>
      <c r="C178" s="34" t="str">
        <f>IF(OR('Data-Qtr1'!C176="",'Data-Qtr1'!R176),"",(COUNTIF('Data-Qtr1'!C176,"Yes")))</f>
        <v/>
      </c>
      <c r="D178" s="267" t="str">
        <f>IF('Data-Qtr1'!D176="","",IF(C178=1,'Data-Qtr1'!D176,""))</f>
        <v/>
      </c>
      <c r="E178" s="53" t="str">
        <f>IF(OR('Data-Qtr1'!E176="",'Data-Qtr1'!R176),"",COUNTIF('Data-Qtr1'!E176,"Yes"))</f>
        <v/>
      </c>
      <c r="F178" s="53" t="str">
        <f>IF(OR('Data-Qtr1'!F176="",'Data-Qtr1'!R176),"",COUNTIF('Data-Qtr1'!F176,"Yes"))</f>
        <v/>
      </c>
      <c r="G178" s="53"/>
      <c r="H178" s="270" t="str">
        <f>IF(OR('Data-Qtr1'!G176="",'Data-Qtr1'!R176),"",COUNTIF('Data-Qtr1'!G176,"Yes"))</f>
        <v/>
      </c>
      <c r="I178" s="55">
        <f>COUNTIF('Data-Qtr1'!C176:G176,"")</f>
        <v>5</v>
      </c>
      <c r="J178" s="125">
        <f>IF('Data-Qtr1'!R176,0,IF((COUNTBLANK(C178)+COUNTBLANK(E178)+COUNTBLANK(F178)+COUNTBLANK(H178))=4,0,1))</f>
        <v>0</v>
      </c>
      <c r="K178" s="125">
        <f t="shared" si="33"/>
        <v>0</v>
      </c>
      <c r="L178" s="125">
        <f t="shared" si="34"/>
        <v>0</v>
      </c>
      <c r="M178" s="126">
        <f t="shared" si="35"/>
        <v>0</v>
      </c>
      <c r="N178" s="125">
        <f t="shared" si="36"/>
        <v>0</v>
      </c>
      <c r="O178" s="126">
        <f t="shared" si="37"/>
        <v>0</v>
      </c>
      <c r="P178" s="125">
        <f t="shared" si="38"/>
        <v>0</v>
      </c>
      <c r="Q178" s="1">
        <f t="shared" si="39"/>
        <v>0</v>
      </c>
      <c r="R178" s="1">
        <f t="shared" si="32"/>
        <v>0</v>
      </c>
      <c r="S178" s="1">
        <f t="shared" si="40"/>
        <v>0</v>
      </c>
      <c r="T178" s="1">
        <f t="shared" si="41"/>
        <v>0</v>
      </c>
      <c r="U178" s="126">
        <f t="shared" si="42"/>
        <v>0</v>
      </c>
    </row>
    <row r="179" spans="2:21" x14ac:dyDescent="0.3">
      <c r="B179" s="125">
        <v>164</v>
      </c>
      <c r="C179" s="34" t="str">
        <f>IF(OR('Data-Qtr1'!C177="",'Data-Qtr1'!R177),"",(COUNTIF('Data-Qtr1'!C177,"Yes")))</f>
        <v/>
      </c>
      <c r="D179" s="267" t="str">
        <f>IF('Data-Qtr1'!D177="","",IF(C179=1,'Data-Qtr1'!D177,""))</f>
        <v/>
      </c>
      <c r="E179" s="53" t="str">
        <f>IF(OR('Data-Qtr1'!E177="",'Data-Qtr1'!R177),"",COUNTIF('Data-Qtr1'!E177,"Yes"))</f>
        <v/>
      </c>
      <c r="F179" s="53" t="str">
        <f>IF(OR('Data-Qtr1'!F177="",'Data-Qtr1'!R177),"",COUNTIF('Data-Qtr1'!F177,"Yes"))</f>
        <v/>
      </c>
      <c r="G179" s="53"/>
      <c r="H179" s="270" t="str">
        <f>IF(OR('Data-Qtr1'!G177="",'Data-Qtr1'!R177),"",COUNTIF('Data-Qtr1'!G177,"Yes"))</f>
        <v/>
      </c>
      <c r="I179" s="55">
        <f>COUNTIF('Data-Qtr1'!C177:G177,"")</f>
        <v>5</v>
      </c>
      <c r="J179" s="125">
        <f>IF('Data-Qtr1'!R177,0,IF((COUNTBLANK(C179)+COUNTBLANK(E179)+COUNTBLANK(F179)+COUNTBLANK(H179))=4,0,1))</f>
        <v>0</v>
      </c>
      <c r="K179" s="125">
        <f t="shared" si="33"/>
        <v>0</v>
      </c>
      <c r="L179" s="125">
        <f t="shared" si="34"/>
        <v>0</v>
      </c>
      <c r="M179" s="126">
        <f t="shared" si="35"/>
        <v>0</v>
      </c>
      <c r="N179" s="125">
        <f t="shared" si="36"/>
        <v>0</v>
      </c>
      <c r="O179" s="126">
        <f t="shared" si="37"/>
        <v>0</v>
      </c>
      <c r="P179" s="125">
        <f t="shared" si="38"/>
        <v>0</v>
      </c>
      <c r="Q179" s="1">
        <f t="shared" si="39"/>
        <v>0</v>
      </c>
      <c r="R179" s="1">
        <f t="shared" si="32"/>
        <v>0</v>
      </c>
      <c r="S179" s="1">
        <f t="shared" si="40"/>
        <v>0</v>
      </c>
      <c r="T179" s="1">
        <f t="shared" si="41"/>
        <v>0</v>
      </c>
      <c r="U179" s="126">
        <f t="shared" si="42"/>
        <v>0</v>
      </c>
    </row>
    <row r="180" spans="2:21" x14ac:dyDescent="0.3">
      <c r="B180" s="125">
        <v>165</v>
      </c>
      <c r="C180" s="34" t="str">
        <f>IF(OR('Data-Qtr1'!C178="",'Data-Qtr1'!R178),"",(COUNTIF('Data-Qtr1'!C178,"Yes")))</f>
        <v/>
      </c>
      <c r="D180" s="267" t="str">
        <f>IF('Data-Qtr1'!D178="","",IF(C180=1,'Data-Qtr1'!D178,""))</f>
        <v/>
      </c>
      <c r="E180" s="53" t="str">
        <f>IF(OR('Data-Qtr1'!E178="",'Data-Qtr1'!R178),"",COUNTIF('Data-Qtr1'!E178,"Yes"))</f>
        <v/>
      </c>
      <c r="F180" s="53" t="str">
        <f>IF(OR('Data-Qtr1'!F178="",'Data-Qtr1'!R178),"",COUNTIF('Data-Qtr1'!F178,"Yes"))</f>
        <v/>
      </c>
      <c r="G180" s="53"/>
      <c r="H180" s="270" t="str">
        <f>IF(OR('Data-Qtr1'!G178="",'Data-Qtr1'!R178),"",COUNTIF('Data-Qtr1'!G178,"Yes"))</f>
        <v/>
      </c>
      <c r="I180" s="55">
        <f>COUNTIF('Data-Qtr1'!C178:G178,"")</f>
        <v>5</v>
      </c>
      <c r="J180" s="125">
        <f>IF('Data-Qtr1'!R178,0,IF((COUNTBLANK(C180)+COUNTBLANK(E180)+COUNTBLANK(F180)+COUNTBLANK(H180))=4,0,1))</f>
        <v>0</v>
      </c>
      <c r="K180" s="125">
        <f t="shared" si="33"/>
        <v>0</v>
      </c>
      <c r="L180" s="125">
        <f t="shared" si="34"/>
        <v>0</v>
      </c>
      <c r="M180" s="126">
        <f t="shared" si="35"/>
        <v>0</v>
      </c>
      <c r="N180" s="125">
        <f t="shared" si="36"/>
        <v>0</v>
      </c>
      <c r="O180" s="126">
        <f t="shared" si="37"/>
        <v>0</v>
      </c>
      <c r="P180" s="125">
        <f t="shared" si="38"/>
        <v>0</v>
      </c>
      <c r="Q180" s="1">
        <f t="shared" si="39"/>
        <v>0</v>
      </c>
      <c r="R180" s="1">
        <f t="shared" si="32"/>
        <v>0</v>
      </c>
      <c r="S180" s="1">
        <f t="shared" si="40"/>
        <v>0</v>
      </c>
      <c r="T180" s="1">
        <f t="shared" si="41"/>
        <v>0</v>
      </c>
      <c r="U180" s="126">
        <f t="shared" si="42"/>
        <v>0</v>
      </c>
    </row>
    <row r="181" spans="2:21" x14ac:dyDescent="0.3">
      <c r="B181" s="125">
        <v>166</v>
      </c>
      <c r="C181" s="34" t="str">
        <f>IF(OR('Data-Qtr1'!C179="",'Data-Qtr1'!R179),"",(COUNTIF('Data-Qtr1'!C179,"Yes")))</f>
        <v/>
      </c>
      <c r="D181" s="267" t="str">
        <f>IF('Data-Qtr1'!D179="","",IF(C181=1,'Data-Qtr1'!D179,""))</f>
        <v/>
      </c>
      <c r="E181" s="53" t="str">
        <f>IF(OR('Data-Qtr1'!E179="",'Data-Qtr1'!R179),"",COUNTIF('Data-Qtr1'!E179,"Yes"))</f>
        <v/>
      </c>
      <c r="F181" s="53" t="str">
        <f>IF(OR('Data-Qtr1'!F179="",'Data-Qtr1'!R179),"",COUNTIF('Data-Qtr1'!F179,"Yes"))</f>
        <v/>
      </c>
      <c r="G181" s="53"/>
      <c r="H181" s="270" t="str">
        <f>IF(OR('Data-Qtr1'!G179="",'Data-Qtr1'!R179),"",COUNTIF('Data-Qtr1'!G179,"Yes"))</f>
        <v/>
      </c>
      <c r="I181" s="55">
        <f>COUNTIF('Data-Qtr1'!C179:G179,"")</f>
        <v>5</v>
      </c>
      <c r="J181" s="125">
        <f>IF('Data-Qtr1'!R179,0,IF((COUNTBLANK(C181)+COUNTBLANK(E181)+COUNTBLANK(F181)+COUNTBLANK(H181))=4,0,1))</f>
        <v>0</v>
      </c>
      <c r="K181" s="125">
        <f t="shared" si="33"/>
        <v>0</v>
      </c>
      <c r="L181" s="125">
        <f t="shared" si="34"/>
        <v>0</v>
      </c>
      <c r="M181" s="126">
        <f t="shared" si="35"/>
        <v>0</v>
      </c>
      <c r="N181" s="125">
        <f t="shared" si="36"/>
        <v>0</v>
      </c>
      <c r="O181" s="126">
        <f t="shared" si="37"/>
        <v>0</v>
      </c>
      <c r="P181" s="125">
        <f t="shared" si="38"/>
        <v>0</v>
      </c>
      <c r="Q181" s="1">
        <f t="shared" si="39"/>
        <v>0</v>
      </c>
      <c r="R181" s="1">
        <f t="shared" si="32"/>
        <v>0</v>
      </c>
      <c r="S181" s="1">
        <f t="shared" si="40"/>
        <v>0</v>
      </c>
      <c r="T181" s="1">
        <f t="shared" si="41"/>
        <v>0</v>
      </c>
      <c r="U181" s="126">
        <f t="shared" si="42"/>
        <v>0</v>
      </c>
    </row>
    <row r="182" spans="2:21" x14ac:dyDescent="0.3">
      <c r="B182" s="125">
        <v>167</v>
      </c>
      <c r="C182" s="34" t="str">
        <f>IF(OR('Data-Qtr1'!C180="",'Data-Qtr1'!R180),"",(COUNTIF('Data-Qtr1'!C180,"Yes")))</f>
        <v/>
      </c>
      <c r="D182" s="267" t="str">
        <f>IF('Data-Qtr1'!D180="","",IF(C182=1,'Data-Qtr1'!D180,""))</f>
        <v/>
      </c>
      <c r="E182" s="53" t="str">
        <f>IF(OR('Data-Qtr1'!E180="",'Data-Qtr1'!R180),"",COUNTIF('Data-Qtr1'!E180,"Yes"))</f>
        <v/>
      </c>
      <c r="F182" s="53" t="str">
        <f>IF(OR('Data-Qtr1'!F180="",'Data-Qtr1'!R180),"",COUNTIF('Data-Qtr1'!F180,"Yes"))</f>
        <v/>
      </c>
      <c r="G182" s="53"/>
      <c r="H182" s="270" t="str">
        <f>IF(OR('Data-Qtr1'!G180="",'Data-Qtr1'!R180),"",COUNTIF('Data-Qtr1'!G180,"Yes"))</f>
        <v/>
      </c>
      <c r="I182" s="55">
        <f>COUNTIF('Data-Qtr1'!C180:G180,"")</f>
        <v>5</v>
      </c>
      <c r="J182" s="125">
        <f>IF('Data-Qtr1'!R180,0,IF((COUNTBLANK(C182)+COUNTBLANK(E182)+COUNTBLANK(F182)+COUNTBLANK(H182))=4,0,1))</f>
        <v>0</v>
      </c>
      <c r="K182" s="125">
        <f t="shared" si="33"/>
        <v>0</v>
      </c>
      <c r="L182" s="125">
        <f t="shared" si="34"/>
        <v>0</v>
      </c>
      <c r="M182" s="126">
        <f t="shared" si="35"/>
        <v>0</v>
      </c>
      <c r="N182" s="125">
        <f t="shared" si="36"/>
        <v>0</v>
      </c>
      <c r="O182" s="126">
        <f t="shared" si="37"/>
        <v>0</v>
      </c>
      <c r="P182" s="125">
        <f t="shared" si="38"/>
        <v>0</v>
      </c>
      <c r="Q182" s="1">
        <f t="shared" si="39"/>
        <v>0</v>
      </c>
      <c r="R182" s="1">
        <f t="shared" si="32"/>
        <v>0</v>
      </c>
      <c r="S182" s="1">
        <f t="shared" si="40"/>
        <v>0</v>
      </c>
      <c r="T182" s="1">
        <f t="shared" si="41"/>
        <v>0</v>
      </c>
      <c r="U182" s="126">
        <f t="shared" si="42"/>
        <v>0</v>
      </c>
    </row>
    <row r="183" spans="2:21" x14ac:dyDescent="0.3">
      <c r="B183" s="125">
        <v>168</v>
      </c>
      <c r="C183" s="34" t="str">
        <f>IF(OR('Data-Qtr1'!C181="",'Data-Qtr1'!R181),"",(COUNTIF('Data-Qtr1'!C181,"Yes")))</f>
        <v/>
      </c>
      <c r="D183" s="267" t="str">
        <f>IF('Data-Qtr1'!D181="","",IF(C183=1,'Data-Qtr1'!D181,""))</f>
        <v/>
      </c>
      <c r="E183" s="53" t="str">
        <f>IF(OR('Data-Qtr1'!E181="",'Data-Qtr1'!R181),"",COUNTIF('Data-Qtr1'!E181,"Yes"))</f>
        <v/>
      </c>
      <c r="F183" s="53" t="str">
        <f>IF(OR('Data-Qtr1'!F181="",'Data-Qtr1'!R181),"",COUNTIF('Data-Qtr1'!F181,"Yes"))</f>
        <v/>
      </c>
      <c r="G183" s="53"/>
      <c r="H183" s="270" t="str">
        <f>IF(OR('Data-Qtr1'!G181="",'Data-Qtr1'!R181),"",COUNTIF('Data-Qtr1'!G181,"Yes"))</f>
        <v/>
      </c>
      <c r="I183" s="55">
        <f>COUNTIF('Data-Qtr1'!C181:G181,"")</f>
        <v>5</v>
      </c>
      <c r="J183" s="125">
        <f>IF('Data-Qtr1'!R181,0,IF((COUNTBLANK(C183)+COUNTBLANK(E183)+COUNTBLANK(F183)+COUNTBLANK(H183))=4,0,1))</f>
        <v>0</v>
      </c>
      <c r="K183" s="125">
        <f t="shared" si="33"/>
        <v>0</v>
      </c>
      <c r="L183" s="125">
        <f t="shared" si="34"/>
        <v>0</v>
      </c>
      <c r="M183" s="126">
        <f t="shared" si="35"/>
        <v>0</v>
      </c>
      <c r="N183" s="125">
        <f t="shared" si="36"/>
        <v>0</v>
      </c>
      <c r="O183" s="126">
        <f t="shared" si="37"/>
        <v>0</v>
      </c>
      <c r="P183" s="125">
        <f t="shared" si="38"/>
        <v>0</v>
      </c>
      <c r="Q183" s="1">
        <f t="shared" si="39"/>
        <v>0</v>
      </c>
      <c r="R183" s="1">
        <f t="shared" si="32"/>
        <v>0</v>
      </c>
      <c r="S183" s="1">
        <f t="shared" si="40"/>
        <v>0</v>
      </c>
      <c r="T183" s="1">
        <f t="shared" si="41"/>
        <v>0</v>
      </c>
      <c r="U183" s="126">
        <f t="shared" si="42"/>
        <v>0</v>
      </c>
    </row>
    <row r="184" spans="2:21" x14ac:dyDescent="0.3">
      <c r="B184" s="125">
        <v>169</v>
      </c>
      <c r="C184" s="34" t="str">
        <f>IF(OR('Data-Qtr1'!C182="",'Data-Qtr1'!R182),"",(COUNTIF('Data-Qtr1'!C182,"Yes")))</f>
        <v/>
      </c>
      <c r="D184" s="267" t="str">
        <f>IF('Data-Qtr1'!D182="","",IF(C184=1,'Data-Qtr1'!D182,""))</f>
        <v/>
      </c>
      <c r="E184" s="53" t="str">
        <f>IF(OR('Data-Qtr1'!E182="",'Data-Qtr1'!R182),"",COUNTIF('Data-Qtr1'!E182,"Yes"))</f>
        <v/>
      </c>
      <c r="F184" s="53" t="str">
        <f>IF(OR('Data-Qtr1'!F182="",'Data-Qtr1'!R182),"",COUNTIF('Data-Qtr1'!F182,"Yes"))</f>
        <v/>
      </c>
      <c r="G184" s="53"/>
      <c r="H184" s="270" t="str">
        <f>IF(OR('Data-Qtr1'!G182="",'Data-Qtr1'!R182),"",COUNTIF('Data-Qtr1'!G182,"Yes"))</f>
        <v/>
      </c>
      <c r="I184" s="55">
        <f>COUNTIF('Data-Qtr1'!C182:G182,"")</f>
        <v>5</v>
      </c>
      <c r="J184" s="125">
        <f>IF('Data-Qtr1'!R182,0,IF((COUNTBLANK(C184)+COUNTBLANK(E184)+COUNTBLANK(F184)+COUNTBLANK(H184))=4,0,1))</f>
        <v>0</v>
      </c>
      <c r="K184" s="125">
        <f t="shared" si="33"/>
        <v>0</v>
      </c>
      <c r="L184" s="125">
        <f t="shared" si="34"/>
        <v>0</v>
      </c>
      <c r="M184" s="126">
        <f t="shared" si="35"/>
        <v>0</v>
      </c>
      <c r="N184" s="125">
        <f t="shared" si="36"/>
        <v>0</v>
      </c>
      <c r="O184" s="126">
        <f t="shared" si="37"/>
        <v>0</v>
      </c>
      <c r="P184" s="125">
        <f t="shared" si="38"/>
        <v>0</v>
      </c>
      <c r="Q184" s="1">
        <f t="shared" si="39"/>
        <v>0</v>
      </c>
      <c r="R184" s="1">
        <f t="shared" si="32"/>
        <v>0</v>
      </c>
      <c r="S184" s="1">
        <f t="shared" si="40"/>
        <v>0</v>
      </c>
      <c r="T184" s="1">
        <f t="shared" si="41"/>
        <v>0</v>
      </c>
      <c r="U184" s="126">
        <f t="shared" si="42"/>
        <v>0</v>
      </c>
    </row>
    <row r="185" spans="2:21" ht="15" thickBot="1" x14ac:dyDescent="0.35">
      <c r="B185" s="127">
        <v>170</v>
      </c>
      <c r="C185" s="35" t="str">
        <f>IF(OR('Data-Qtr1'!C183="",'Data-Qtr1'!R183),"",(COUNTIF('Data-Qtr1'!C183,"Yes")))</f>
        <v/>
      </c>
      <c r="D185" s="271" t="str">
        <f>IF('Data-Qtr1'!D183="","",IF(C185=1,'Data-Qtr1'!D183,""))</f>
        <v/>
      </c>
      <c r="E185" s="36" t="str">
        <f>IF(OR('Data-Qtr1'!E183="",'Data-Qtr1'!R183),"",COUNTIF('Data-Qtr1'!E183,"Yes"))</f>
        <v/>
      </c>
      <c r="F185" s="36" t="str">
        <f>IF(OR('Data-Qtr1'!F183="",'Data-Qtr1'!R183),"",COUNTIF('Data-Qtr1'!F183,"Yes"))</f>
        <v/>
      </c>
      <c r="G185" s="36"/>
      <c r="H185" s="272" t="str">
        <f>IF(OR('Data-Qtr1'!G183="",'Data-Qtr1'!R183),"",COUNTIF('Data-Qtr1'!G183,"Yes"))</f>
        <v/>
      </c>
      <c r="I185" s="56">
        <f>COUNTIF('Data-Qtr1'!C183:G183,"")</f>
        <v>5</v>
      </c>
      <c r="J185" s="125">
        <f>IF('Data-Qtr1'!R183,0,IF((COUNTBLANK(C185)+COUNTBLANK(E185)+COUNTBLANK(F185)+COUNTBLANK(H185))=4,0,1))</f>
        <v>0</v>
      </c>
      <c r="K185" s="125">
        <f t="shared" si="33"/>
        <v>0</v>
      </c>
      <c r="L185" s="125">
        <f t="shared" si="34"/>
        <v>0</v>
      </c>
      <c r="M185" s="126">
        <f t="shared" si="35"/>
        <v>0</v>
      </c>
      <c r="N185" s="125">
        <f t="shared" si="36"/>
        <v>0</v>
      </c>
      <c r="O185" s="126">
        <f t="shared" si="37"/>
        <v>0</v>
      </c>
      <c r="P185" s="125">
        <f t="shared" si="38"/>
        <v>0</v>
      </c>
      <c r="Q185" s="1">
        <f t="shared" si="39"/>
        <v>0</v>
      </c>
      <c r="R185" s="1">
        <f t="shared" si="32"/>
        <v>0</v>
      </c>
      <c r="S185" s="1">
        <f t="shared" si="40"/>
        <v>0</v>
      </c>
      <c r="T185" s="1">
        <f t="shared" si="41"/>
        <v>0</v>
      </c>
      <c r="U185" s="126">
        <f t="shared" si="42"/>
        <v>0</v>
      </c>
    </row>
    <row r="186" spans="2:21" x14ac:dyDescent="0.3">
      <c r="B186" s="125">
        <v>171</v>
      </c>
      <c r="C186" s="32" t="str">
        <f>IF(OR('Data-Qtr1'!C184="",'Data-Qtr1'!R184),"",(COUNTIF('Data-Qtr1'!C184,"Yes")))</f>
        <v/>
      </c>
      <c r="D186" s="268" t="str">
        <f>IF('Data-Qtr1'!D184="","",IF(C186=1,'Data-Qtr1'!D184,""))</f>
        <v/>
      </c>
      <c r="E186" s="33" t="str">
        <f>IF(OR('Data-Qtr1'!E184="",'Data-Qtr1'!R184),"",COUNTIF('Data-Qtr1'!E184,"Yes"))</f>
        <v/>
      </c>
      <c r="F186" s="33" t="str">
        <f>IF(OR('Data-Qtr1'!F184="",'Data-Qtr1'!R184),"",COUNTIF('Data-Qtr1'!F184,"Yes"))</f>
        <v/>
      </c>
      <c r="G186" s="33"/>
      <c r="H186" s="269" t="str">
        <f>IF(OR('Data-Qtr1'!G184="",'Data-Qtr1'!R184),"",COUNTIF('Data-Qtr1'!G184,"Yes"))</f>
        <v/>
      </c>
      <c r="I186" s="55">
        <f>COUNTIF('Data-Qtr1'!C184:G184,"")</f>
        <v>5</v>
      </c>
      <c r="J186" s="125">
        <f>IF('Data-Qtr1'!R184,0,IF((COUNTBLANK(C186)+COUNTBLANK(E186)+COUNTBLANK(F186)+COUNTBLANK(H186))=4,0,1))</f>
        <v>0</v>
      </c>
      <c r="K186" s="125">
        <f t="shared" si="33"/>
        <v>0</v>
      </c>
      <c r="L186" s="125">
        <f t="shared" si="34"/>
        <v>0</v>
      </c>
      <c r="M186" s="126">
        <f t="shared" si="35"/>
        <v>0</v>
      </c>
      <c r="N186" s="125">
        <f t="shared" si="36"/>
        <v>0</v>
      </c>
      <c r="O186" s="126">
        <f t="shared" si="37"/>
        <v>0</v>
      </c>
      <c r="P186" s="125">
        <f t="shared" si="38"/>
        <v>0</v>
      </c>
      <c r="Q186" s="1">
        <f t="shared" si="39"/>
        <v>0</v>
      </c>
      <c r="R186" s="1">
        <f t="shared" si="32"/>
        <v>0</v>
      </c>
      <c r="S186" s="1">
        <f t="shared" si="40"/>
        <v>0</v>
      </c>
      <c r="T186" s="1">
        <f t="shared" si="41"/>
        <v>0</v>
      </c>
      <c r="U186" s="126">
        <f t="shared" si="42"/>
        <v>0</v>
      </c>
    </row>
    <row r="187" spans="2:21" x14ac:dyDescent="0.3">
      <c r="B187" s="125">
        <v>172</v>
      </c>
      <c r="C187" s="34" t="str">
        <f>IF(OR('Data-Qtr1'!C185="",'Data-Qtr1'!R185),"",(COUNTIF('Data-Qtr1'!C185,"Yes")))</f>
        <v/>
      </c>
      <c r="D187" s="267" t="str">
        <f>IF('Data-Qtr1'!D185="","",IF(C187=1,'Data-Qtr1'!D185,""))</f>
        <v/>
      </c>
      <c r="E187" s="53" t="str">
        <f>IF(OR('Data-Qtr1'!E185="",'Data-Qtr1'!R185),"",COUNTIF('Data-Qtr1'!E185,"Yes"))</f>
        <v/>
      </c>
      <c r="F187" s="53" t="str">
        <f>IF(OR('Data-Qtr1'!F185="",'Data-Qtr1'!R185),"",COUNTIF('Data-Qtr1'!F185,"Yes"))</f>
        <v/>
      </c>
      <c r="G187" s="53"/>
      <c r="H187" s="270" t="str">
        <f>IF(OR('Data-Qtr1'!G185="",'Data-Qtr1'!R185),"",COUNTIF('Data-Qtr1'!G185,"Yes"))</f>
        <v/>
      </c>
      <c r="I187" s="55">
        <f>COUNTIF('Data-Qtr1'!C185:G185,"")</f>
        <v>5</v>
      </c>
      <c r="J187" s="125">
        <f>IF('Data-Qtr1'!R185,0,IF((COUNTBLANK(C187)+COUNTBLANK(E187)+COUNTBLANK(F187)+COUNTBLANK(H187))=4,0,1))</f>
        <v>0</v>
      </c>
      <c r="K187" s="125">
        <f t="shared" si="33"/>
        <v>0</v>
      </c>
      <c r="L187" s="125">
        <f t="shared" si="34"/>
        <v>0</v>
      </c>
      <c r="M187" s="126">
        <f t="shared" si="35"/>
        <v>0</v>
      </c>
      <c r="N187" s="125">
        <f t="shared" si="36"/>
        <v>0</v>
      </c>
      <c r="O187" s="126">
        <f t="shared" si="37"/>
        <v>0</v>
      </c>
      <c r="P187" s="125">
        <f t="shared" si="38"/>
        <v>0</v>
      </c>
      <c r="Q187" s="1">
        <f t="shared" si="39"/>
        <v>0</v>
      </c>
      <c r="R187" s="1">
        <f t="shared" si="32"/>
        <v>0</v>
      </c>
      <c r="S187" s="1">
        <f t="shared" si="40"/>
        <v>0</v>
      </c>
      <c r="T187" s="1">
        <f t="shared" si="41"/>
        <v>0</v>
      </c>
      <c r="U187" s="126">
        <f t="shared" si="42"/>
        <v>0</v>
      </c>
    </row>
    <row r="188" spans="2:21" x14ac:dyDescent="0.3">
      <c r="B188" s="125">
        <v>173</v>
      </c>
      <c r="C188" s="34" t="str">
        <f>IF(OR('Data-Qtr1'!C186="",'Data-Qtr1'!R186),"",(COUNTIF('Data-Qtr1'!C186,"Yes")))</f>
        <v/>
      </c>
      <c r="D188" s="267" t="str">
        <f>IF('Data-Qtr1'!D186="","",IF(C188=1,'Data-Qtr1'!D186,""))</f>
        <v/>
      </c>
      <c r="E188" s="53" t="str">
        <f>IF(OR('Data-Qtr1'!E186="",'Data-Qtr1'!R186),"",COUNTIF('Data-Qtr1'!E186,"Yes"))</f>
        <v/>
      </c>
      <c r="F188" s="53" t="str">
        <f>IF(OR('Data-Qtr1'!F186="",'Data-Qtr1'!R186),"",COUNTIF('Data-Qtr1'!F186,"Yes"))</f>
        <v/>
      </c>
      <c r="G188" s="53"/>
      <c r="H188" s="270" t="str">
        <f>IF(OR('Data-Qtr1'!G186="",'Data-Qtr1'!R186),"",COUNTIF('Data-Qtr1'!G186,"Yes"))</f>
        <v/>
      </c>
      <c r="I188" s="55">
        <f>COUNTIF('Data-Qtr1'!C186:G186,"")</f>
        <v>5</v>
      </c>
      <c r="J188" s="125">
        <f>IF('Data-Qtr1'!R186,0,IF((COUNTBLANK(C188)+COUNTBLANK(E188)+COUNTBLANK(F188)+COUNTBLANK(H188))=4,0,1))</f>
        <v>0</v>
      </c>
      <c r="K188" s="125">
        <f t="shared" si="33"/>
        <v>0</v>
      </c>
      <c r="L188" s="125">
        <f t="shared" si="34"/>
        <v>0</v>
      </c>
      <c r="M188" s="126">
        <f t="shared" si="35"/>
        <v>0</v>
      </c>
      <c r="N188" s="125">
        <f t="shared" si="36"/>
        <v>0</v>
      </c>
      <c r="O188" s="126">
        <f t="shared" si="37"/>
        <v>0</v>
      </c>
      <c r="P188" s="125">
        <f t="shared" si="38"/>
        <v>0</v>
      </c>
      <c r="Q188" s="1">
        <f t="shared" si="39"/>
        <v>0</v>
      </c>
      <c r="R188" s="1">
        <f t="shared" si="32"/>
        <v>0</v>
      </c>
      <c r="S188" s="1">
        <f t="shared" si="40"/>
        <v>0</v>
      </c>
      <c r="T188" s="1">
        <f t="shared" si="41"/>
        <v>0</v>
      </c>
      <c r="U188" s="126">
        <f t="shared" si="42"/>
        <v>0</v>
      </c>
    </row>
    <row r="189" spans="2:21" x14ac:dyDescent="0.3">
      <c r="B189" s="125">
        <v>174</v>
      </c>
      <c r="C189" s="34" t="str">
        <f>IF(OR('Data-Qtr1'!C187="",'Data-Qtr1'!R187),"",(COUNTIF('Data-Qtr1'!C187,"Yes")))</f>
        <v/>
      </c>
      <c r="D189" s="267" t="str">
        <f>IF('Data-Qtr1'!D187="","",IF(C189=1,'Data-Qtr1'!D187,""))</f>
        <v/>
      </c>
      <c r="E189" s="53" t="str">
        <f>IF(OR('Data-Qtr1'!E187="",'Data-Qtr1'!R187),"",COUNTIF('Data-Qtr1'!E187,"Yes"))</f>
        <v/>
      </c>
      <c r="F189" s="53" t="str">
        <f>IF(OR('Data-Qtr1'!F187="",'Data-Qtr1'!R187),"",COUNTIF('Data-Qtr1'!F187,"Yes"))</f>
        <v/>
      </c>
      <c r="G189" s="53"/>
      <c r="H189" s="270" t="str">
        <f>IF(OR('Data-Qtr1'!G187="",'Data-Qtr1'!R187),"",COUNTIF('Data-Qtr1'!G187,"Yes"))</f>
        <v/>
      </c>
      <c r="I189" s="55">
        <f>COUNTIF('Data-Qtr1'!C187:G187,"")</f>
        <v>5</v>
      </c>
      <c r="J189" s="125">
        <f>IF('Data-Qtr1'!R187,0,IF((COUNTBLANK(C189)+COUNTBLANK(E189)+COUNTBLANK(F189)+COUNTBLANK(H189))=4,0,1))</f>
        <v>0</v>
      </c>
      <c r="K189" s="125">
        <f t="shared" si="33"/>
        <v>0</v>
      </c>
      <c r="L189" s="125">
        <f t="shared" si="34"/>
        <v>0</v>
      </c>
      <c r="M189" s="126">
        <f t="shared" si="35"/>
        <v>0</v>
      </c>
      <c r="N189" s="125">
        <f t="shared" si="36"/>
        <v>0</v>
      </c>
      <c r="O189" s="126">
        <f t="shared" si="37"/>
        <v>0</v>
      </c>
      <c r="P189" s="125">
        <f t="shared" si="38"/>
        <v>0</v>
      </c>
      <c r="Q189" s="1">
        <f t="shared" si="39"/>
        <v>0</v>
      </c>
      <c r="R189" s="1">
        <f t="shared" si="32"/>
        <v>0</v>
      </c>
      <c r="S189" s="1">
        <f t="shared" si="40"/>
        <v>0</v>
      </c>
      <c r="T189" s="1">
        <f t="shared" si="41"/>
        <v>0</v>
      </c>
      <c r="U189" s="126">
        <f t="shared" si="42"/>
        <v>0</v>
      </c>
    </row>
    <row r="190" spans="2:21" x14ac:dyDescent="0.3">
      <c r="B190" s="125">
        <v>175</v>
      </c>
      <c r="C190" s="34" t="str">
        <f>IF(OR('Data-Qtr1'!C188="",'Data-Qtr1'!R188),"",(COUNTIF('Data-Qtr1'!C188,"Yes")))</f>
        <v/>
      </c>
      <c r="D190" s="267" t="str">
        <f>IF('Data-Qtr1'!D188="","",IF(C190=1,'Data-Qtr1'!D188,""))</f>
        <v/>
      </c>
      <c r="E190" s="53" t="str">
        <f>IF(OR('Data-Qtr1'!E188="",'Data-Qtr1'!R188),"",COUNTIF('Data-Qtr1'!E188,"Yes"))</f>
        <v/>
      </c>
      <c r="F190" s="53" t="str">
        <f>IF(OR('Data-Qtr1'!F188="",'Data-Qtr1'!R188),"",COUNTIF('Data-Qtr1'!F188,"Yes"))</f>
        <v/>
      </c>
      <c r="G190" s="53"/>
      <c r="H190" s="270" t="str">
        <f>IF(OR('Data-Qtr1'!G188="",'Data-Qtr1'!R188),"",COUNTIF('Data-Qtr1'!G188,"Yes"))</f>
        <v/>
      </c>
      <c r="I190" s="55">
        <f>COUNTIF('Data-Qtr1'!C188:G188,"")</f>
        <v>5</v>
      </c>
      <c r="J190" s="125">
        <f>IF('Data-Qtr1'!R188,0,IF((COUNTBLANK(C190)+COUNTBLANK(E190)+COUNTBLANK(F190)+COUNTBLANK(H190))=4,0,1))</f>
        <v>0</v>
      </c>
      <c r="K190" s="125">
        <f t="shared" si="33"/>
        <v>0</v>
      </c>
      <c r="L190" s="125">
        <f t="shared" si="34"/>
        <v>0</v>
      </c>
      <c r="M190" s="126">
        <f t="shared" si="35"/>
        <v>0</v>
      </c>
      <c r="N190" s="125">
        <f t="shared" si="36"/>
        <v>0</v>
      </c>
      <c r="O190" s="126">
        <f t="shared" si="37"/>
        <v>0</v>
      </c>
      <c r="P190" s="125">
        <f t="shared" si="38"/>
        <v>0</v>
      </c>
      <c r="Q190" s="1">
        <f t="shared" si="39"/>
        <v>0</v>
      </c>
      <c r="R190" s="1">
        <f t="shared" si="32"/>
        <v>0</v>
      </c>
      <c r="S190" s="1">
        <f t="shared" si="40"/>
        <v>0</v>
      </c>
      <c r="T190" s="1">
        <f t="shared" si="41"/>
        <v>0</v>
      </c>
      <c r="U190" s="126">
        <f t="shared" si="42"/>
        <v>0</v>
      </c>
    </row>
    <row r="191" spans="2:21" x14ac:dyDescent="0.3">
      <c r="B191" s="125">
        <v>176</v>
      </c>
      <c r="C191" s="34" t="str">
        <f>IF(OR('Data-Qtr1'!C189="",'Data-Qtr1'!R189),"",(COUNTIF('Data-Qtr1'!C189,"Yes")))</f>
        <v/>
      </c>
      <c r="D191" s="267" t="str">
        <f>IF('Data-Qtr1'!D189="","",IF(C191=1,'Data-Qtr1'!D189,""))</f>
        <v/>
      </c>
      <c r="E191" s="53" t="str">
        <f>IF(OR('Data-Qtr1'!E189="",'Data-Qtr1'!R189),"",COUNTIF('Data-Qtr1'!E189,"Yes"))</f>
        <v/>
      </c>
      <c r="F191" s="53" t="str">
        <f>IF(OR('Data-Qtr1'!F189="",'Data-Qtr1'!R189),"",COUNTIF('Data-Qtr1'!F189,"Yes"))</f>
        <v/>
      </c>
      <c r="G191" s="53"/>
      <c r="H191" s="270" t="str">
        <f>IF(OR('Data-Qtr1'!G189="",'Data-Qtr1'!R189),"",COUNTIF('Data-Qtr1'!G189,"Yes"))</f>
        <v/>
      </c>
      <c r="I191" s="55">
        <f>COUNTIF('Data-Qtr1'!C189:G189,"")</f>
        <v>5</v>
      </c>
      <c r="J191" s="125">
        <f>IF('Data-Qtr1'!R189,0,IF((COUNTBLANK(C191)+COUNTBLANK(E191)+COUNTBLANK(F191)+COUNTBLANK(H191))=4,0,1))</f>
        <v>0</v>
      </c>
      <c r="K191" s="125">
        <f t="shared" si="33"/>
        <v>0</v>
      </c>
      <c r="L191" s="125">
        <f t="shared" si="34"/>
        <v>0</v>
      </c>
      <c r="M191" s="126">
        <f t="shared" si="35"/>
        <v>0</v>
      </c>
      <c r="N191" s="125">
        <f t="shared" si="36"/>
        <v>0</v>
      </c>
      <c r="O191" s="126">
        <f t="shared" si="37"/>
        <v>0</v>
      </c>
      <c r="P191" s="125">
        <f t="shared" si="38"/>
        <v>0</v>
      </c>
      <c r="Q191" s="1">
        <f t="shared" si="39"/>
        <v>0</v>
      </c>
      <c r="R191" s="1">
        <f t="shared" si="32"/>
        <v>0</v>
      </c>
      <c r="S191" s="1">
        <f t="shared" si="40"/>
        <v>0</v>
      </c>
      <c r="T191" s="1">
        <f t="shared" si="41"/>
        <v>0</v>
      </c>
      <c r="U191" s="126">
        <f t="shared" si="42"/>
        <v>0</v>
      </c>
    </row>
    <row r="192" spans="2:21" x14ac:dyDescent="0.3">
      <c r="B192" s="125">
        <v>177</v>
      </c>
      <c r="C192" s="34" t="str">
        <f>IF(OR('Data-Qtr1'!C190="",'Data-Qtr1'!R190),"",(COUNTIF('Data-Qtr1'!C190,"Yes")))</f>
        <v/>
      </c>
      <c r="D192" s="267" t="str">
        <f>IF('Data-Qtr1'!D190="","",IF(C192=1,'Data-Qtr1'!D190,""))</f>
        <v/>
      </c>
      <c r="E192" s="53" t="str">
        <f>IF(OR('Data-Qtr1'!E190="",'Data-Qtr1'!R190),"",COUNTIF('Data-Qtr1'!E190,"Yes"))</f>
        <v/>
      </c>
      <c r="F192" s="53" t="str">
        <f>IF(OR('Data-Qtr1'!F190="",'Data-Qtr1'!R190),"",COUNTIF('Data-Qtr1'!F190,"Yes"))</f>
        <v/>
      </c>
      <c r="G192" s="53"/>
      <c r="H192" s="270" t="str">
        <f>IF(OR('Data-Qtr1'!G190="",'Data-Qtr1'!R190),"",COUNTIF('Data-Qtr1'!G190,"Yes"))</f>
        <v/>
      </c>
      <c r="I192" s="55">
        <f>COUNTIF('Data-Qtr1'!C190:G190,"")</f>
        <v>5</v>
      </c>
      <c r="J192" s="125">
        <f>IF('Data-Qtr1'!R190,0,IF((COUNTBLANK(C192)+COUNTBLANK(E192)+COUNTBLANK(F192)+COUNTBLANK(H192))=4,0,1))</f>
        <v>0</v>
      </c>
      <c r="K192" s="125">
        <f t="shared" si="33"/>
        <v>0</v>
      </c>
      <c r="L192" s="125">
        <f t="shared" si="34"/>
        <v>0</v>
      </c>
      <c r="M192" s="126">
        <f t="shared" si="35"/>
        <v>0</v>
      </c>
      <c r="N192" s="125">
        <f t="shared" si="36"/>
        <v>0</v>
      </c>
      <c r="O192" s="126">
        <f t="shared" si="37"/>
        <v>0</v>
      </c>
      <c r="P192" s="125">
        <f t="shared" si="38"/>
        <v>0</v>
      </c>
      <c r="Q192" s="1">
        <f t="shared" si="39"/>
        <v>0</v>
      </c>
      <c r="R192" s="1">
        <f t="shared" si="32"/>
        <v>0</v>
      </c>
      <c r="S192" s="1">
        <f t="shared" si="40"/>
        <v>0</v>
      </c>
      <c r="T192" s="1">
        <f t="shared" si="41"/>
        <v>0</v>
      </c>
      <c r="U192" s="126">
        <f t="shared" si="42"/>
        <v>0</v>
      </c>
    </row>
    <row r="193" spans="2:21" x14ac:dyDescent="0.3">
      <c r="B193" s="125">
        <v>178</v>
      </c>
      <c r="C193" s="34" t="str">
        <f>IF(OR('Data-Qtr1'!C191="",'Data-Qtr1'!R191),"",(COUNTIF('Data-Qtr1'!C191,"Yes")))</f>
        <v/>
      </c>
      <c r="D193" s="267" t="str">
        <f>IF('Data-Qtr1'!D191="","",IF(C193=1,'Data-Qtr1'!D191,""))</f>
        <v/>
      </c>
      <c r="E193" s="53" t="str">
        <f>IF(OR('Data-Qtr1'!E191="",'Data-Qtr1'!R191),"",COUNTIF('Data-Qtr1'!E191,"Yes"))</f>
        <v/>
      </c>
      <c r="F193" s="53" t="str">
        <f>IF(OR('Data-Qtr1'!F191="",'Data-Qtr1'!R191),"",COUNTIF('Data-Qtr1'!F191,"Yes"))</f>
        <v/>
      </c>
      <c r="G193" s="53"/>
      <c r="H193" s="270" t="str">
        <f>IF(OR('Data-Qtr1'!G191="",'Data-Qtr1'!R191),"",COUNTIF('Data-Qtr1'!G191,"Yes"))</f>
        <v/>
      </c>
      <c r="I193" s="55">
        <f>COUNTIF('Data-Qtr1'!C191:G191,"")</f>
        <v>5</v>
      </c>
      <c r="J193" s="125">
        <f>IF('Data-Qtr1'!R191,0,IF((COUNTBLANK(C193)+COUNTBLANK(E193)+COUNTBLANK(F193)+COUNTBLANK(H193))=4,0,1))</f>
        <v>0</v>
      </c>
      <c r="K193" s="125">
        <f t="shared" si="33"/>
        <v>0</v>
      </c>
      <c r="L193" s="125">
        <f t="shared" si="34"/>
        <v>0</v>
      </c>
      <c r="M193" s="126">
        <f t="shared" si="35"/>
        <v>0</v>
      </c>
      <c r="N193" s="125">
        <f t="shared" si="36"/>
        <v>0</v>
      </c>
      <c r="O193" s="126">
        <f t="shared" si="37"/>
        <v>0</v>
      </c>
      <c r="P193" s="125">
        <f t="shared" si="38"/>
        <v>0</v>
      </c>
      <c r="Q193" s="1">
        <f t="shared" si="39"/>
        <v>0</v>
      </c>
      <c r="R193" s="1">
        <f t="shared" si="32"/>
        <v>0</v>
      </c>
      <c r="S193" s="1">
        <f t="shared" si="40"/>
        <v>0</v>
      </c>
      <c r="T193" s="1">
        <f t="shared" si="41"/>
        <v>0</v>
      </c>
      <c r="U193" s="126">
        <f t="shared" si="42"/>
        <v>0</v>
      </c>
    </row>
    <row r="194" spans="2:21" x14ac:dyDescent="0.3">
      <c r="B194" s="125">
        <v>179</v>
      </c>
      <c r="C194" s="34" t="str">
        <f>IF(OR('Data-Qtr1'!C192="",'Data-Qtr1'!R192),"",(COUNTIF('Data-Qtr1'!C192,"Yes")))</f>
        <v/>
      </c>
      <c r="D194" s="267" t="str">
        <f>IF('Data-Qtr1'!D192="","",IF(C194=1,'Data-Qtr1'!D192,""))</f>
        <v/>
      </c>
      <c r="E194" s="53" t="str">
        <f>IF(OR('Data-Qtr1'!E192="",'Data-Qtr1'!R192),"",COUNTIF('Data-Qtr1'!E192,"Yes"))</f>
        <v/>
      </c>
      <c r="F194" s="53" t="str">
        <f>IF(OR('Data-Qtr1'!F192="",'Data-Qtr1'!R192),"",COUNTIF('Data-Qtr1'!F192,"Yes"))</f>
        <v/>
      </c>
      <c r="G194" s="53"/>
      <c r="H194" s="270" t="str">
        <f>IF(OR('Data-Qtr1'!G192="",'Data-Qtr1'!R192),"",COUNTIF('Data-Qtr1'!G192,"Yes"))</f>
        <v/>
      </c>
      <c r="I194" s="55">
        <f>COUNTIF('Data-Qtr1'!C192:G192,"")</f>
        <v>5</v>
      </c>
      <c r="J194" s="125">
        <f>IF('Data-Qtr1'!R192,0,IF((COUNTBLANK(C194)+COUNTBLANK(E194)+COUNTBLANK(F194)+COUNTBLANK(H194))=4,0,1))</f>
        <v>0</v>
      </c>
      <c r="K194" s="125">
        <f t="shared" si="33"/>
        <v>0</v>
      </c>
      <c r="L194" s="125">
        <f t="shared" si="34"/>
        <v>0</v>
      </c>
      <c r="M194" s="126">
        <f t="shared" si="35"/>
        <v>0</v>
      </c>
      <c r="N194" s="125">
        <f t="shared" si="36"/>
        <v>0</v>
      </c>
      <c r="O194" s="126">
        <f t="shared" si="37"/>
        <v>0</v>
      </c>
      <c r="P194" s="125">
        <f t="shared" si="38"/>
        <v>0</v>
      </c>
      <c r="Q194" s="1">
        <f t="shared" si="39"/>
        <v>0</v>
      </c>
      <c r="R194" s="1">
        <f t="shared" si="32"/>
        <v>0</v>
      </c>
      <c r="S194" s="1">
        <f t="shared" si="40"/>
        <v>0</v>
      </c>
      <c r="T194" s="1">
        <f t="shared" si="41"/>
        <v>0</v>
      </c>
      <c r="U194" s="126">
        <f t="shared" si="42"/>
        <v>0</v>
      </c>
    </row>
    <row r="195" spans="2:21" ht="15" thickBot="1" x14ac:dyDescent="0.35">
      <c r="B195" s="127">
        <v>180</v>
      </c>
      <c r="C195" s="35" t="str">
        <f>IF(OR('Data-Qtr1'!C193="",'Data-Qtr1'!R193),"",(COUNTIF('Data-Qtr1'!C193,"Yes")))</f>
        <v/>
      </c>
      <c r="D195" s="271" t="str">
        <f>IF('Data-Qtr1'!D193="","",IF(C195=1,'Data-Qtr1'!D193,""))</f>
        <v/>
      </c>
      <c r="E195" s="36" t="str">
        <f>IF(OR('Data-Qtr1'!E193="",'Data-Qtr1'!R193),"",COUNTIF('Data-Qtr1'!E193,"Yes"))</f>
        <v/>
      </c>
      <c r="F195" s="36" t="str">
        <f>IF(OR('Data-Qtr1'!F193="",'Data-Qtr1'!R193),"",COUNTIF('Data-Qtr1'!F193,"Yes"))</f>
        <v/>
      </c>
      <c r="G195" s="36"/>
      <c r="H195" s="272" t="str">
        <f>IF(OR('Data-Qtr1'!G193="",'Data-Qtr1'!R193),"",COUNTIF('Data-Qtr1'!G193,"Yes"))</f>
        <v/>
      </c>
      <c r="I195" s="56">
        <f>COUNTIF('Data-Qtr1'!C193:G193,"")</f>
        <v>5</v>
      </c>
      <c r="J195" s="125">
        <f>IF('Data-Qtr1'!R193,0,IF((COUNTBLANK(C195)+COUNTBLANK(E195)+COUNTBLANK(F195)+COUNTBLANK(H195))=4,0,1))</f>
        <v>0</v>
      </c>
      <c r="K195" s="125">
        <f t="shared" si="33"/>
        <v>0</v>
      </c>
      <c r="L195" s="125">
        <f t="shared" si="34"/>
        <v>0</v>
      </c>
      <c r="M195" s="126">
        <f t="shared" si="35"/>
        <v>0</v>
      </c>
      <c r="N195" s="125">
        <f t="shared" si="36"/>
        <v>0</v>
      </c>
      <c r="O195" s="126">
        <f t="shared" si="37"/>
        <v>0</v>
      </c>
      <c r="P195" s="125">
        <f t="shared" si="38"/>
        <v>0</v>
      </c>
      <c r="Q195" s="1">
        <f t="shared" si="39"/>
        <v>0</v>
      </c>
      <c r="R195" s="1">
        <f t="shared" si="32"/>
        <v>0</v>
      </c>
      <c r="S195" s="1">
        <f t="shared" si="40"/>
        <v>0</v>
      </c>
      <c r="T195" s="1">
        <f t="shared" si="41"/>
        <v>0</v>
      </c>
      <c r="U195" s="126">
        <f t="shared" si="42"/>
        <v>0</v>
      </c>
    </row>
    <row r="196" spans="2:21" x14ac:dyDescent="0.3">
      <c r="B196" s="125">
        <v>181</v>
      </c>
      <c r="C196" s="32" t="str">
        <f>IF(OR('Data-Qtr1'!C194="",'Data-Qtr1'!R194),"",(COUNTIF('Data-Qtr1'!C194,"Yes")))</f>
        <v/>
      </c>
      <c r="D196" s="268" t="str">
        <f>IF('Data-Qtr1'!D194="","",IF(C196=1,'Data-Qtr1'!D194,""))</f>
        <v/>
      </c>
      <c r="E196" s="33" t="str">
        <f>IF(OR('Data-Qtr1'!E194="",'Data-Qtr1'!R194),"",COUNTIF('Data-Qtr1'!E194,"Yes"))</f>
        <v/>
      </c>
      <c r="F196" s="33" t="str">
        <f>IF(OR('Data-Qtr1'!F194="",'Data-Qtr1'!R194),"",COUNTIF('Data-Qtr1'!F194,"Yes"))</f>
        <v/>
      </c>
      <c r="G196" s="33"/>
      <c r="H196" s="269" t="str">
        <f>IF(OR('Data-Qtr1'!G194="",'Data-Qtr1'!R194),"",COUNTIF('Data-Qtr1'!G194,"Yes"))</f>
        <v/>
      </c>
      <c r="I196" s="54">
        <f>COUNTIF('Data-Qtr1'!C194:G194,"")</f>
        <v>5</v>
      </c>
      <c r="J196" s="125">
        <f>IF('Data-Qtr1'!R194,0,IF((COUNTBLANK(C196)+COUNTBLANK(E196)+COUNTBLANK(F196)+COUNTBLANK(H196))=4,0,1))</f>
        <v>0</v>
      </c>
      <c r="K196" s="125">
        <f t="shared" si="33"/>
        <v>0</v>
      </c>
      <c r="L196" s="125">
        <f t="shared" si="34"/>
        <v>0</v>
      </c>
      <c r="M196" s="126">
        <f t="shared" si="35"/>
        <v>0</v>
      </c>
      <c r="N196" s="125">
        <f t="shared" si="36"/>
        <v>0</v>
      </c>
      <c r="O196" s="126">
        <f t="shared" si="37"/>
        <v>0</v>
      </c>
      <c r="P196" s="125">
        <f t="shared" si="38"/>
        <v>0</v>
      </c>
      <c r="Q196" s="1">
        <f t="shared" si="39"/>
        <v>0</v>
      </c>
      <c r="R196" s="1">
        <f t="shared" si="32"/>
        <v>0</v>
      </c>
      <c r="S196" s="1">
        <f t="shared" si="40"/>
        <v>0</v>
      </c>
      <c r="T196" s="1">
        <f t="shared" si="41"/>
        <v>0</v>
      </c>
      <c r="U196" s="126">
        <f t="shared" si="42"/>
        <v>0</v>
      </c>
    </row>
    <row r="197" spans="2:21" x14ac:dyDescent="0.3">
      <c r="B197" s="125">
        <v>182</v>
      </c>
      <c r="C197" s="34" t="str">
        <f>IF(OR('Data-Qtr1'!C195="",'Data-Qtr1'!R195),"",(COUNTIF('Data-Qtr1'!C195,"Yes")))</f>
        <v/>
      </c>
      <c r="D197" s="267" t="str">
        <f>IF('Data-Qtr1'!D195="","",IF(C197=1,'Data-Qtr1'!D195,""))</f>
        <v/>
      </c>
      <c r="E197" s="53" t="str">
        <f>IF(OR('Data-Qtr1'!E195="",'Data-Qtr1'!R195),"",COUNTIF('Data-Qtr1'!E195,"Yes"))</f>
        <v/>
      </c>
      <c r="F197" s="53" t="str">
        <f>IF(OR('Data-Qtr1'!F195="",'Data-Qtr1'!R195),"",COUNTIF('Data-Qtr1'!F195,"Yes"))</f>
        <v/>
      </c>
      <c r="G197" s="53"/>
      <c r="H197" s="270" t="str">
        <f>IF(OR('Data-Qtr1'!G195="",'Data-Qtr1'!R195),"",COUNTIF('Data-Qtr1'!G195,"Yes"))</f>
        <v/>
      </c>
      <c r="I197" s="55">
        <f>COUNTIF('Data-Qtr1'!C195:G195,"")</f>
        <v>5</v>
      </c>
      <c r="J197" s="125">
        <f>IF('Data-Qtr1'!R195,0,IF((COUNTBLANK(C197)+COUNTBLANK(E197)+COUNTBLANK(F197)+COUNTBLANK(H197))=4,0,1))</f>
        <v>0</v>
      </c>
      <c r="K197" s="125">
        <f t="shared" si="33"/>
        <v>0</v>
      </c>
      <c r="L197" s="125">
        <f t="shared" si="34"/>
        <v>0</v>
      </c>
      <c r="M197" s="126">
        <f t="shared" si="35"/>
        <v>0</v>
      </c>
      <c r="N197" s="125">
        <f t="shared" si="36"/>
        <v>0</v>
      </c>
      <c r="O197" s="126">
        <f t="shared" si="37"/>
        <v>0</v>
      </c>
      <c r="P197" s="125">
        <f t="shared" si="38"/>
        <v>0</v>
      </c>
      <c r="Q197" s="1">
        <f t="shared" si="39"/>
        <v>0</v>
      </c>
      <c r="R197" s="1">
        <f t="shared" si="32"/>
        <v>0</v>
      </c>
      <c r="S197" s="1">
        <f t="shared" si="40"/>
        <v>0</v>
      </c>
      <c r="T197" s="1">
        <f t="shared" si="41"/>
        <v>0</v>
      </c>
      <c r="U197" s="126">
        <f t="shared" si="42"/>
        <v>0</v>
      </c>
    </row>
    <row r="198" spans="2:21" x14ac:dyDescent="0.3">
      <c r="B198" s="125">
        <v>183</v>
      </c>
      <c r="C198" s="34" t="str">
        <f>IF(OR('Data-Qtr1'!C196="",'Data-Qtr1'!R196),"",(COUNTIF('Data-Qtr1'!C196,"Yes")))</f>
        <v/>
      </c>
      <c r="D198" s="267" t="str">
        <f>IF('Data-Qtr1'!D196="","",IF(C198=1,'Data-Qtr1'!D196,""))</f>
        <v/>
      </c>
      <c r="E198" s="53" t="str">
        <f>IF(OR('Data-Qtr1'!E196="",'Data-Qtr1'!R196),"",COUNTIF('Data-Qtr1'!E196,"Yes"))</f>
        <v/>
      </c>
      <c r="F198" s="53" t="str">
        <f>IF(OR('Data-Qtr1'!F196="",'Data-Qtr1'!R196),"",COUNTIF('Data-Qtr1'!F196,"Yes"))</f>
        <v/>
      </c>
      <c r="G198" s="53"/>
      <c r="H198" s="270" t="str">
        <f>IF(OR('Data-Qtr1'!G196="",'Data-Qtr1'!R196),"",COUNTIF('Data-Qtr1'!G196,"Yes"))</f>
        <v/>
      </c>
      <c r="I198" s="55">
        <f>COUNTIF('Data-Qtr1'!C196:G196,"")</f>
        <v>5</v>
      </c>
      <c r="J198" s="125">
        <f>IF('Data-Qtr1'!R196,0,IF((COUNTBLANK(C198)+COUNTBLANK(E198)+COUNTBLANK(F198)+COUNTBLANK(H198))=4,0,1))</f>
        <v>0</v>
      </c>
      <c r="K198" s="125">
        <f t="shared" si="33"/>
        <v>0</v>
      </c>
      <c r="L198" s="125">
        <f t="shared" si="34"/>
        <v>0</v>
      </c>
      <c r="M198" s="126">
        <f t="shared" si="35"/>
        <v>0</v>
      </c>
      <c r="N198" s="125">
        <f t="shared" si="36"/>
        <v>0</v>
      </c>
      <c r="O198" s="126">
        <f t="shared" si="37"/>
        <v>0</v>
      </c>
      <c r="P198" s="125">
        <f t="shared" si="38"/>
        <v>0</v>
      </c>
      <c r="Q198" s="1">
        <f t="shared" si="39"/>
        <v>0</v>
      </c>
      <c r="R198" s="1">
        <f t="shared" si="32"/>
        <v>0</v>
      </c>
      <c r="S198" s="1">
        <f t="shared" si="40"/>
        <v>0</v>
      </c>
      <c r="T198" s="1">
        <f t="shared" si="41"/>
        <v>0</v>
      </c>
      <c r="U198" s="126">
        <f t="shared" si="42"/>
        <v>0</v>
      </c>
    </row>
    <row r="199" spans="2:21" x14ac:dyDescent="0.3">
      <c r="B199" s="125">
        <v>184</v>
      </c>
      <c r="C199" s="34" t="str">
        <f>IF(OR('Data-Qtr1'!C197="",'Data-Qtr1'!R197),"",(COUNTIF('Data-Qtr1'!C197,"Yes")))</f>
        <v/>
      </c>
      <c r="D199" s="267" t="str">
        <f>IF('Data-Qtr1'!D197="","",IF(C199=1,'Data-Qtr1'!D197,""))</f>
        <v/>
      </c>
      <c r="E199" s="53" t="str">
        <f>IF(OR('Data-Qtr1'!E197="",'Data-Qtr1'!R197),"",COUNTIF('Data-Qtr1'!E197,"Yes"))</f>
        <v/>
      </c>
      <c r="F199" s="53" t="str">
        <f>IF(OR('Data-Qtr1'!F197="",'Data-Qtr1'!R197),"",COUNTIF('Data-Qtr1'!F197,"Yes"))</f>
        <v/>
      </c>
      <c r="G199" s="53"/>
      <c r="H199" s="270" t="str">
        <f>IF(OR('Data-Qtr1'!G197="",'Data-Qtr1'!R197),"",COUNTIF('Data-Qtr1'!G197,"Yes"))</f>
        <v/>
      </c>
      <c r="I199" s="55">
        <f>COUNTIF('Data-Qtr1'!C197:G197,"")</f>
        <v>5</v>
      </c>
      <c r="J199" s="125">
        <f>IF('Data-Qtr1'!R197,0,IF((COUNTBLANK(C199)+COUNTBLANK(E199)+COUNTBLANK(F199)+COUNTBLANK(H199))=4,0,1))</f>
        <v>0</v>
      </c>
      <c r="K199" s="125">
        <f t="shared" si="33"/>
        <v>0</v>
      </c>
      <c r="L199" s="125">
        <f t="shared" si="34"/>
        <v>0</v>
      </c>
      <c r="M199" s="126">
        <f t="shared" si="35"/>
        <v>0</v>
      </c>
      <c r="N199" s="125">
        <f t="shared" si="36"/>
        <v>0</v>
      </c>
      <c r="O199" s="126">
        <f t="shared" si="37"/>
        <v>0</v>
      </c>
      <c r="P199" s="125">
        <f t="shared" si="38"/>
        <v>0</v>
      </c>
      <c r="Q199" s="1">
        <f t="shared" si="39"/>
        <v>0</v>
      </c>
      <c r="R199" s="1">
        <f t="shared" si="32"/>
        <v>0</v>
      </c>
      <c r="S199" s="1">
        <f t="shared" si="40"/>
        <v>0</v>
      </c>
      <c r="T199" s="1">
        <f t="shared" si="41"/>
        <v>0</v>
      </c>
      <c r="U199" s="126">
        <f t="shared" si="42"/>
        <v>0</v>
      </c>
    </row>
    <row r="200" spans="2:21" x14ac:dyDescent="0.3">
      <c r="B200" s="125">
        <v>185</v>
      </c>
      <c r="C200" s="34" t="str">
        <f>IF(OR('Data-Qtr1'!C198="",'Data-Qtr1'!R198),"",(COUNTIF('Data-Qtr1'!C198,"Yes")))</f>
        <v/>
      </c>
      <c r="D200" s="267" t="str">
        <f>IF('Data-Qtr1'!D198="","",IF(C200=1,'Data-Qtr1'!D198,""))</f>
        <v/>
      </c>
      <c r="E200" s="53" t="str">
        <f>IF(OR('Data-Qtr1'!E198="",'Data-Qtr1'!R198),"",COUNTIF('Data-Qtr1'!E198,"Yes"))</f>
        <v/>
      </c>
      <c r="F200" s="53" t="str">
        <f>IF(OR('Data-Qtr1'!F198="",'Data-Qtr1'!R198),"",COUNTIF('Data-Qtr1'!F198,"Yes"))</f>
        <v/>
      </c>
      <c r="G200" s="53"/>
      <c r="H200" s="270" t="str">
        <f>IF(OR('Data-Qtr1'!G198="",'Data-Qtr1'!R198),"",COUNTIF('Data-Qtr1'!G198,"Yes"))</f>
        <v/>
      </c>
      <c r="I200" s="55">
        <f>COUNTIF('Data-Qtr1'!C198:G198,"")</f>
        <v>5</v>
      </c>
      <c r="J200" s="125">
        <f>IF('Data-Qtr1'!R198,0,IF((COUNTBLANK(C200)+COUNTBLANK(E200)+COUNTBLANK(F200)+COUNTBLANK(H200))=4,0,1))</f>
        <v>0</v>
      </c>
      <c r="K200" s="125">
        <f t="shared" si="33"/>
        <v>0</v>
      </c>
      <c r="L200" s="125">
        <f t="shared" si="34"/>
        <v>0</v>
      </c>
      <c r="M200" s="126">
        <f t="shared" si="35"/>
        <v>0</v>
      </c>
      <c r="N200" s="125">
        <f t="shared" si="36"/>
        <v>0</v>
      </c>
      <c r="O200" s="126">
        <f t="shared" si="37"/>
        <v>0</v>
      </c>
      <c r="P200" s="125">
        <f t="shared" si="38"/>
        <v>0</v>
      </c>
      <c r="Q200" s="1">
        <f t="shared" si="39"/>
        <v>0</v>
      </c>
      <c r="R200" s="1">
        <f t="shared" si="32"/>
        <v>0</v>
      </c>
      <c r="S200" s="1">
        <f t="shared" si="40"/>
        <v>0</v>
      </c>
      <c r="T200" s="1">
        <f t="shared" si="41"/>
        <v>0</v>
      </c>
      <c r="U200" s="126">
        <f t="shared" si="42"/>
        <v>0</v>
      </c>
    </row>
    <row r="201" spans="2:21" x14ac:dyDescent="0.3">
      <c r="B201" s="125">
        <v>186</v>
      </c>
      <c r="C201" s="34" t="str">
        <f>IF(OR('Data-Qtr1'!C199="",'Data-Qtr1'!R199),"",(COUNTIF('Data-Qtr1'!C199,"Yes")))</f>
        <v/>
      </c>
      <c r="D201" s="267" t="str">
        <f>IF('Data-Qtr1'!D199="","",IF(C201=1,'Data-Qtr1'!D199,""))</f>
        <v/>
      </c>
      <c r="E201" s="53" t="str">
        <f>IF(OR('Data-Qtr1'!E199="",'Data-Qtr1'!R199),"",COUNTIF('Data-Qtr1'!E199,"Yes"))</f>
        <v/>
      </c>
      <c r="F201" s="53" t="str">
        <f>IF(OR('Data-Qtr1'!F199="",'Data-Qtr1'!R199),"",COUNTIF('Data-Qtr1'!F199,"Yes"))</f>
        <v/>
      </c>
      <c r="G201" s="53"/>
      <c r="H201" s="270" t="str">
        <f>IF(OR('Data-Qtr1'!G199="",'Data-Qtr1'!R199),"",COUNTIF('Data-Qtr1'!G199,"Yes"))</f>
        <v/>
      </c>
      <c r="I201" s="55">
        <f>COUNTIF('Data-Qtr1'!C199:G199,"")</f>
        <v>5</v>
      </c>
      <c r="J201" s="125">
        <f>IF('Data-Qtr1'!R199,0,IF((COUNTBLANK(C201)+COUNTBLANK(E201)+COUNTBLANK(F201)+COUNTBLANK(H201))=4,0,1))</f>
        <v>0</v>
      </c>
      <c r="K201" s="125">
        <f t="shared" si="33"/>
        <v>0</v>
      </c>
      <c r="L201" s="125">
        <f t="shared" si="34"/>
        <v>0</v>
      </c>
      <c r="M201" s="126">
        <f t="shared" si="35"/>
        <v>0</v>
      </c>
      <c r="N201" s="125">
        <f t="shared" si="36"/>
        <v>0</v>
      </c>
      <c r="O201" s="126">
        <f t="shared" si="37"/>
        <v>0</v>
      </c>
      <c r="P201" s="125">
        <f t="shared" si="38"/>
        <v>0</v>
      </c>
      <c r="Q201" s="1">
        <f t="shared" si="39"/>
        <v>0</v>
      </c>
      <c r="R201" s="1">
        <f t="shared" si="32"/>
        <v>0</v>
      </c>
      <c r="S201" s="1">
        <f t="shared" si="40"/>
        <v>0</v>
      </c>
      <c r="T201" s="1">
        <f t="shared" si="41"/>
        <v>0</v>
      </c>
      <c r="U201" s="126">
        <f t="shared" si="42"/>
        <v>0</v>
      </c>
    </row>
    <row r="202" spans="2:21" x14ac:dyDescent="0.3">
      <c r="B202" s="125">
        <v>187</v>
      </c>
      <c r="C202" s="34" t="str">
        <f>IF(OR('Data-Qtr1'!C200="",'Data-Qtr1'!R200),"",(COUNTIF('Data-Qtr1'!C200,"Yes")))</f>
        <v/>
      </c>
      <c r="D202" s="267" t="str">
        <f>IF('Data-Qtr1'!D200="","",IF(C202=1,'Data-Qtr1'!D200,""))</f>
        <v/>
      </c>
      <c r="E202" s="53" t="str">
        <f>IF(OR('Data-Qtr1'!E200="",'Data-Qtr1'!R200),"",COUNTIF('Data-Qtr1'!E200,"Yes"))</f>
        <v/>
      </c>
      <c r="F202" s="53" t="str">
        <f>IF(OR('Data-Qtr1'!F200="",'Data-Qtr1'!R200),"",COUNTIF('Data-Qtr1'!F200,"Yes"))</f>
        <v/>
      </c>
      <c r="G202" s="53"/>
      <c r="H202" s="270" t="str">
        <f>IF(OR('Data-Qtr1'!G200="",'Data-Qtr1'!R200),"",COUNTIF('Data-Qtr1'!G200,"Yes"))</f>
        <v/>
      </c>
      <c r="I202" s="55">
        <f>COUNTIF('Data-Qtr1'!C200:G200,"")</f>
        <v>5</v>
      </c>
      <c r="J202" s="125">
        <f>IF('Data-Qtr1'!R200,0,IF((COUNTBLANK(C202)+COUNTBLANK(E202)+COUNTBLANK(F202)+COUNTBLANK(H202))=4,0,1))</f>
        <v>0</v>
      </c>
      <c r="K202" s="125">
        <f t="shared" si="33"/>
        <v>0</v>
      </c>
      <c r="L202" s="125">
        <f t="shared" si="34"/>
        <v>0</v>
      </c>
      <c r="M202" s="126">
        <f t="shared" si="35"/>
        <v>0</v>
      </c>
      <c r="N202" s="125">
        <f t="shared" si="36"/>
        <v>0</v>
      </c>
      <c r="O202" s="126">
        <f t="shared" si="37"/>
        <v>0</v>
      </c>
      <c r="P202" s="125">
        <f t="shared" si="38"/>
        <v>0</v>
      </c>
      <c r="Q202" s="1">
        <f t="shared" si="39"/>
        <v>0</v>
      </c>
      <c r="R202" s="1">
        <f t="shared" si="32"/>
        <v>0</v>
      </c>
      <c r="S202" s="1">
        <f t="shared" si="40"/>
        <v>0</v>
      </c>
      <c r="T202" s="1">
        <f t="shared" si="41"/>
        <v>0</v>
      </c>
      <c r="U202" s="126">
        <f t="shared" si="42"/>
        <v>0</v>
      </c>
    </row>
    <row r="203" spans="2:21" x14ac:dyDescent="0.3">
      <c r="B203" s="125">
        <v>188</v>
      </c>
      <c r="C203" s="34" t="str">
        <f>IF(OR('Data-Qtr1'!C201="",'Data-Qtr1'!R201),"",(COUNTIF('Data-Qtr1'!C201,"Yes")))</f>
        <v/>
      </c>
      <c r="D203" s="267" t="str">
        <f>IF('Data-Qtr1'!D201="","",IF(C203=1,'Data-Qtr1'!D201,""))</f>
        <v/>
      </c>
      <c r="E203" s="53" t="str">
        <f>IF(OR('Data-Qtr1'!E201="",'Data-Qtr1'!R201),"",COUNTIF('Data-Qtr1'!E201,"Yes"))</f>
        <v/>
      </c>
      <c r="F203" s="53" t="str">
        <f>IF(OR('Data-Qtr1'!F201="",'Data-Qtr1'!R201),"",COUNTIF('Data-Qtr1'!F201,"Yes"))</f>
        <v/>
      </c>
      <c r="G203" s="53"/>
      <c r="H203" s="270" t="str">
        <f>IF(OR('Data-Qtr1'!G201="",'Data-Qtr1'!R201),"",COUNTIF('Data-Qtr1'!G201,"Yes"))</f>
        <v/>
      </c>
      <c r="I203" s="55">
        <f>COUNTIF('Data-Qtr1'!C201:G201,"")</f>
        <v>5</v>
      </c>
      <c r="J203" s="125">
        <f>IF('Data-Qtr1'!R201,0,IF((COUNTBLANK(C203)+COUNTBLANK(E203)+COUNTBLANK(F203)+COUNTBLANK(H203))=4,0,1))</f>
        <v>0</v>
      </c>
      <c r="K203" s="125">
        <f t="shared" si="33"/>
        <v>0</v>
      </c>
      <c r="L203" s="125">
        <f t="shared" si="34"/>
        <v>0</v>
      </c>
      <c r="M203" s="126">
        <f t="shared" si="35"/>
        <v>0</v>
      </c>
      <c r="N203" s="125">
        <f t="shared" si="36"/>
        <v>0</v>
      </c>
      <c r="O203" s="126">
        <f t="shared" si="37"/>
        <v>0</v>
      </c>
      <c r="P203" s="125">
        <f t="shared" si="38"/>
        <v>0</v>
      </c>
      <c r="Q203" s="1">
        <f t="shared" si="39"/>
        <v>0</v>
      </c>
      <c r="R203" s="1">
        <f t="shared" si="32"/>
        <v>0</v>
      </c>
      <c r="S203" s="1">
        <f t="shared" si="40"/>
        <v>0</v>
      </c>
      <c r="T203" s="1">
        <f t="shared" si="41"/>
        <v>0</v>
      </c>
      <c r="U203" s="126">
        <f t="shared" si="42"/>
        <v>0</v>
      </c>
    </row>
    <row r="204" spans="2:21" x14ac:dyDescent="0.3">
      <c r="B204" s="125">
        <v>189</v>
      </c>
      <c r="C204" s="34" t="str">
        <f>IF(OR('Data-Qtr1'!C202="",'Data-Qtr1'!R202),"",(COUNTIF('Data-Qtr1'!C202,"Yes")))</f>
        <v/>
      </c>
      <c r="D204" s="267" t="str">
        <f>IF('Data-Qtr1'!D202="","",IF(C204=1,'Data-Qtr1'!D202,""))</f>
        <v/>
      </c>
      <c r="E204" s="53" t="str">
        <f>IF(OR('Data-Qtr1'!E202="",'Data-Qtr1'!R202),"",COUNTIF('Data-Qtr1'!E202,"Yes"))</f>
        <v/>
      </c>
      <c r="F204" s="53" t="str">
        <f>IF(OR('Data-Qtr1'!F202="",'Data-Qtr1'!R202),"",COUNTIF('Data-Qtr1'!F202,"Yes"))</f>
        <v/>
      </c>
      <c r="G204" s="53"/>
      <c r="H204" s="270" t="str">
        <f>IF(OR('Data-Qtr1'!G202="",'Data-Qtr1'!R202),"",COUNTIF('Data-Qtr1'!G202,"Yes"))</f>
        <v/>
      </c>
      <c r="I204" s="55">
        <f>COUNTIF('Data-Qtr1'!C202:G202,"")</f>
        <v>5</v>
      </c>
      <c r="J204" s="125">
        <f>IF('Data-Qtr1'!R202,0,IF((COUNTBLANK(C204)+COUNTBLANK(E204)+COUNTBLANK(F204)+COUNTBLANK(H204))=4,0,1))</f>
        <v>0</v>
      </c>
      <c r="K204" s="125">
        <f t="shared" si="33"/>
        <v>0</v>
      </c>
      <c r="L204" s="125">
        <f t="shared" si="34"/>
        <v>0</v>
      </c>
      <c r="M204" s="126">
        <f t="shared" si="35"/>
        <v>0</v>
      </c>
      <c r="N204" s="125">
        <f t="shared" si="36"/>
        <v>0</v>
      </c>
      <c r="O204" s="126">
        <f t="shared" si="37"/>
        <v>0</v>
      </c>
      <c r="P204" s="125">
        <f t="shared" si="38"/>
        <v>0</v>
      </c>
      <c r="Q204" s="1">
        <f t="shared" si="39"/>
        <v>0</v>
      </c>
      <c r="R204" s="1">
        <f t="shared" si="32"/>
        <v>0</v>
      </c>
      <c r="S204" s="1">
        <f t="shared" si="40"/>
        <v>0</v>
      </c>
      <c r="T204" s="1">
        <f t="shared" si="41"/>
        <v>0</v>
      </c>
      <c r="U204" s="126">
        <f t="shared" si="42"/>
        <v>0</v>
      </c>
    </row>
    <row r="205" spans="2:21" ht="15" thickBot="1" x14ac:dyDescent="0.35">
      <c r="B205" s="127">
        <v>190</v>
      </c>
      <c r="C205" s="35" t="str">
        <f>IF(OR('Data-Qtr1'!C203="",'Data-Qtr1'!R203),"",(COUNTIF('Data-Qtr1'!C203,"Yes")))</f>
        <v/>
      </c>
      <c r="D205" s="271" t="str">
        <f>IF('Data-Qtr1'!D203="","",IF(C205=1,'Data-Qtr1'!D203,""))</f>
        <v/>
      </c>
      <c r="E205" s="36" t="str">
        <f>IF(OR('Data-Qtr1'!E203="",'Data-Qtr1'!R203),"",COUNTIF('Data-Qtr1'!E203,"Yes"))</f>
        <v/>
      </c>
      <c r="F205" s="36" t="str">
        <f>IF(OR('Data-Qtr1'!F203="",'Data-Qtr1'!R203),"",COUNTIF('Data-Qtr1'!F203,"Yes"))</f>
        <v/>
      </c>
      <c r="G205" s="36"/>
      <c r="H205" s="272" t="str">
        <f>IF(OR('Data-Qtr1'!G203="",'Data-Qtr1'!R203),"",COUNTIF('Data-Qtr1'!G203,"Yes"))</f>
        <v/>
      </c>
      <c r="I205" s="56">
        <f>COUNTIF('Data-Qtr1'!C203:G203,"")</f>
        <v>5</v>
      </c>
      <c r="J205" s="125">
        <f>IF('Data-Qtr1'!R203,0,IF((COUNTBLANK(C205)+COUNTBLANK(E205)+COUNTBLANK(F205)+COUNTBLANK(H205))=4,0,1))</f>
        <v>0</v>
      </c>
      <c r="K205" s="125">
        <f t="shared" si="33"/>
        <v>0</v>
      </c>
      <c r="L205" s="125">
        <f t="shared" si="34"/>
        <v>0</v>
      </c>
      <c r="M205" s="126">
        <f t="shared" si="35"/>
        <v>0</v>
      </c>
      <c r="N205" s="125">
        <f t="shared" si="36"/>
        <v>0</v>
      </c>
      <c r="O205" s="126">
        <f t="shared" si="37"/>
        <v>0</v>
      </c>
      <c r="P205" s="125">
        <f t="shared" si="38"/>
        <v>0</v>
      </c>
      <c r="Q205" s="1">
        <f t="shared" si="39"/>
        <v>0</v>
      </c>
      <c r="R205" s="1">
        <f t="shared" si="32"/>
        <v>0</v>
      </c>
      <c r="S205" s="1">
        <f t="shared" si="40"/>
        <v>0</v>
      </c>
      <c r="T205" s="1">
        <f t="shared" si="41"/>
        <v>0</v>
      </c>
      <c r="U205" s="126">
        <f t="shared" si="42"/>
        <v>0</v>
      </c>
    </row>
    <row r="206" spans="2:21" x14ac:dyDescent="0.3">
      <c r="B206" s="125">
        <v>191</v>
      </c>
      <c r="C206" s="32" t="str">
        <f>IF(OR('Data-Qtr1'!C204="",'Data-Qtr1'!R204),"",(COUNTIF('Data-Qtr1'!C204,"Yes")))</f>
        <v/>
      </c>
      <c r="D206" s="268" t="str">
        <f>IF('Data-Qtr1'!D204="","",IF(C206=1,'Data-Qtr1'!D204,""))</f>
        <v/>
      </c>
      <c r="E206" s="33" t="str">
        <f>IF(OR('Data-Qtr1'!E204="",'Data-Qtr1'!R204),"",COUNTIF('Data-Qtr1'!E204,"Yes"))</f>
        <v/>
      </c>
      <c r="F206" s="33" t="str">
        <f>IF(OR('Data-Qtr1'!F204="",'Data-Qtr1'!R204),"",COUNTIF('Data-Qtr1'!F204,"Yes"))</f>
        <v/>
      </c>
      <c r="G206" s="33"/>
      <c r="H206" s="269" t="str">
        <f>IF(OR('Data-Qtr1'!G204="",'Data-Qtr1'!R204),"",COUNTIF('Data-Qtr1'!G204,"Yes"))</f>
        <v/>
      </c>
      <c r="I206" s="55">
        <f>COUNTIF('Data-Qtr1'!C204:G204,"")</f>
        <v>5</v>
      </c>
      <c r="J206" s="125">
        <f>IF('Data-Qtr1'!R204,0,IF((COUNTBLANK(C206)+COUNTBLANK(E206)+COUNTBLANK(F206)+COUNTBLANK(H206))=4,0,1))</f>
        <v>0</v>
      </c>
      <c r="K206" s="125">
        <f t="shared" si="33"/>
        <v>0</v>
      </c>
      <c r="L206" s="125">
        <f t="shared" si="34"/>
        <v>0</v>
      </c>
      <c r="M206" s="126">
        <f t="shared" si="35"/>
        <v>0</v>
      </c>
      <c r="N206" s="125">
        <f t="shared" si="36"/>
        <v>0</v>
      </c>
      <c r="O206" s="126">
        <f t="shared" si="37"/>
        <v>0</v>
      </c>
      <c r="P206" s="125">
        <f t="shared" si="38"/>
        <v>0</v>
      </c>
      <c r="Q206" s="1">
        <f t="shared" si="39"/>
        <v>0</v>
      </c>
      <c r="R206" s="1">
        <f t="shared" si="32"/>
        <v>0</v>
      </c>
      <c r="S206" s="1">
        <f t="shared" si="40"/>
        <v>0</v>
      </c>
      <c r="T206" s="1">
        <f t="shared" si="41"/>
        <v>0</v>
      </c>
      <c r="U206" s="126">
        <f t="shared" si="42"/>
        <v>0</v>
      </c>
    </row>
    <row r="207" spans="2:21" x14ac:dyDescent="0.3">
      <c r="B207" s="125">
        <v>192</v>
      </c>
      <c r="C207" s="34" t="str">
        <f>IF(OR('Data-Qtr1'!C205="",'Data-Qtr1'!R205),"",(COUNTIF('Data-Qtr1'!C205,"Yes")))</f>
        <v/>
      </c>
      <c r="D207" s="267" t="str">
        <f>IF('Data-Qtr1'!D205="","",IF(C207=1,'Data-Qtr1'!D205,""))</f>
        <v/>
      </c>
      <c r="E207" s="53" t="str">
        <f>IF(OR('Data-Qtr1'!E205="",'Data-Qtr1'!R205),"",COUNTIF('Data-Qtr1'!E205,"Yes"))</f>
        <v/>
      </c>
      <c r="F207" s="53" t="str">
        <f>IF(OR('Data-Qtr1'!F205="",'Data-Qtr1'!R205),"",COUNTIF('Data-Qtr1'!F205,"Yes"))</f>
        <v/>
      </c>
      <c r="G207" s="53"/>
      <c r="H207" s="270" t="str">
        <f>IF(OR('Data-Qtr1'!G205="",'Data-Qtr1'!R205),"",COUNTIF('Data-Qtr1'!G205,"Yes"))</f>
        <v/>
      </c>
      <c r="I207" s="55">
        <f>COUNTIF('Data-Qtr1'!C205:G205,"")</f>
        <v>5</v>
      </c>
      <c r="J207" s="125">
        <f>IF('Data-Qtr1'!R205,0,IF((COUNTBLANK(C207)+COUNTBLANK(E207)+COUNTBLANK(F207)+COUNTBLANK(H207))=4,0,1))</f>
        <v>0</v>
      </c>
      <c r="K207" s="125">
        <f t="shared" si="33"/>
        <v>0</v>
      </c>
      <c r="L207" s="125">
        <f t="shared" si="34"/>
        <v>0</v>
      </c>
      <c r="M207" s="126">
        <f t="shared" si="35"/>
        <v>0</v>
      </c>
      <c r="N207" s="125">
        <f t="shared" si="36"/>
        <v>0</v>
      </c>
      <c r="O207" s="126">
        <f t="shared" si="37"/>
        <v>0</v>
      </c>
      <c r="P207" s="125">
        <f t="shared" si="38"/>
        <v>0</v>
      </c>
      <c r="Q207" s="1">
        <f t="shared" si="39"/>
        <v>0</v>
      </c>
      <c r="R207" s="1">
        <f t="shared" si="32"/>
        <v>0</v>
      </c>
      <c r="S207" s="1">
        <f t="shared" si="40"/>
        <v>0</v>
      </c>
      <c r="T207" s="1">
        <f t="shared" si="41"/>
        <v>0</v>
      </c>
      <c r="U207" s="126">
        <f t="shared" si="42"/>
        <v>0</v>
      </c>
    </row>
    <row r="208" spans="2:21" x14ac:dyDescent="0.3">
      <c r="B208" s="125">
        <v>193</v>
      </c>
      <c r="C208" s="34" t="str">
        <f>IF(OR('Data-Qtr1'!C206="",'Data-Qtr1'!R206),"",(COUNTIF('Data-Qtr1'!C206,"Yes")))</f>
        <v/>
      </c>
      <c r="D208" s="267" t="str">
        <f>IF('Data-Qtr1'!D206="","",IF(C208=1,'Data-Qtr1'!D206,""))</f>
        <v/>
      </c>
      <c r="E208" s="53" t="str">
        <f>IF(OR('Data-Qtr1'!E206="",'Data-Qtr1'!R206),"",COUNTIF('Data-Qtr1'!E206,"Yes"))</f>
        <v/>
      </c>
      <c r="F208" s="53" t="str">
        <f>IF(OR('Data-Qtr1'!F206="",'Data-Qtr1'!R206),"",COUNTIF('Data-Qtr1'!F206,"Yes"))</f>
        <v/>
      </c>
      <c r="G208" s="53"/>
      <c r="H208" s="270" t="str">
        <f>IF(OR('Data-Qtr1'!G206="",'Data-Qtr1'!R206),"",COUNTIF('Data-Qtr1'!G206,"Yes"))</f>
        <v/>
      </c>
      <c r="I208" s="55">
        <f>COUNTIF('Data-Qtr1'!C206:G206,"")</f>
        <v>5</v>
      </c>
      <c r="J208" s="125">
        <f>IF('Data-Qtr1'!R206,0,IF((COUNTBLANK(C208)+COUNTBLANK(E208)+COUNTBLANK(F208)+COUNTBLANK(H208))=4,0,1))</f>
        <v>0</v>
      </c>
      <c r="K208" s="125">
        <f t="shared" si="33"/>
        <v>0</v>
      </c>
      <c r="L208" s="125">
        <f t="shared" si="34"/>
        <v>0</v>
      </c>
      <c r="M208" s="126">
        <f t="shared" si="35"/>
        <v>0</v>
      </c>
      <c r="N208" s="125">
        <f t="shared" si="36"/>
        <v>0</v>
      </c>
      <c r="O208" s="126">
        <f t="shared" si="37"/>
        <v>0</v>
      </c>
      <c r="P208" s="125">
        <f t="shared" si="38"/>
        <v>0</v>
      </c>
      <c r="Q208" s="1">
        <f t="shared" si="39"/>
        <v>0</v>
      </c>
      <c r="R208" s="1">
        <f t="shared" ref="R208:R271" si="43">IF(J208=1,IF(D208="","",IF(AND(D208&gt;=beg_date_qtr1,D208&lt;=end_date_qtr1),1,0)),0)</f>
        <v>0</v>
      </c>
      <c r="S208" s="1">
        <f t="shared" si="40"/>
        <v>0</v>
      </c>
      <c r="T208" s="1">
        <f t="shared" si="41"/>
        <v>0</v>
      </c>
      <c r="U208" s="126">
        <f t="shared" si="42"/>
        <v>0</v>
      </c>
    </row>
    <row r="209" spans="2:21" x14ac:dyDescent="0.3">
      <c r="B209" s="125">
        <v>194</v>
      </c>
      <c r="C209" s="34" t="str">
        <f>IF(OR('Data-Qtr1'!C207="",'Data-Qtr1'!R207),"",(COUNTIF('Data-Qtr1'!C207,"Yes")))</f>
        <v/>
      </c>
      <c r="D209" s="267" t="str">
        <f>IF('Data-Qtr1'!D207="","",IF(C209=1,'Data-Qtr1'!D207,""))</f>
        <v/>
      </c>
      <c r="E209" s="53" t="str">
        <f>IF(OR('Data-Qtr1'!E207="",'Data-Qtr1'!R207),"",COUNTIF('Data-Qtr1'!E207,"Yes"))</f>
        <v/>
      </c>
      <c r="F209" s="53" t="str">
        <f>IF(OR('Data-Qtr1'!F207="",'Data-Qtr1'!R207),"",COUNTIF('Data-Qtr1'!F207,"Yes"))</f>
        <v/>
      </c>
      <c r="G209" s="53"/>
      <c r="H209" s="270" t="str">
        <f>IF(OR('Data-Qtr1'!G207="",'Data-Qtr1'!R207),"",COUNTIF('Data-Qtr1'!G207,"Yes"))</f>
        <v/>
      </c>
      <c r="I209" s="55">
        <f>COUNTIF('Data-Qtr1'!C207:G207,"")</f>
        <v>5</v>
      </c>
      <c r="J209" s="125">
        <f>IF('Data-Qtr1'!R207,0,IF((COUNTBLANK(C209)+COUNTBLANK(E209)+COUNTBLANK(F209)+COUNTBLANK(H209))=4,0,1))</f>
        <v>0</v>
      </c>
      <c r="K209" s="125">
        <f t="shared" si="33"/>
        <v>0</v>
      </c>
      <c r="L209" s="125">
        <f t="shared" si="34"/>
        <v>0</v>
      </c>
      <c r="M209" s="126">
        <f t="shared" si="35"/>
        <v>0</v>
      </c>
      <c r="N209" s="125">
        <f t="shared" si="36"/>
        <v>0</v>
      </c>
      <c r="O209" s="126">
        <f t="shared" si="37"/>
        <v>0</v>
      </c>
      <c r="P209" s="125">
        <f t="shared" si="38"/>
        <v>0</v>
      </c>
      <c r="Q209" s="1">
        <f t="shared" si="39"/>
        <v>0</v>
      </c>
      <c r="R209" s="1">
        <f t="shared" si="43"/>
        <v>0</v>
      </c>
      <c r="S209" s="1">
        <f t="shared" si="40"/>
        <v>0</v>
      </c>
      <c r="T209" s="1">
        <f t="shared" si="41"/>
        <v>0</v>
      </c>
      <c r="U209" s="126">
        <f t="shared" si="42"/>
        <v>0</v>
      </c>
    </row>
    <row r="210" spans="2:21" x14ac:dyDescent="0.3">
      <c r="B210" s="125">
        <v>195</v>
      </c>
      <c r="C210" s="34" t="str">
        <f>IF(OR('Data-Qtr1'!C208="",'Data-Qtr1'!R208),"",(COUNTIF('Data-Qtr1'!C208,"Yes")))</f>
        <v/>
      </c>
      <c r="D210" s="267" t="str">
        <f>IF('Data-Qtr1'!D208="","",IF(C210=1,'Data-Qtr1'!D208,""))</f>
        <v/>
      </c>
      <c r="E210" s="53" t="str">
        <f>IF(OR('Data-Qtr1'!E208="",'Data-Qtr1'!R208),"",COUNTIF('Data-Qtr1'!E208,"Yes"))</f>
        <v/>
      </c>
      <c r="F210" s="53" t="str">
        <f>IF(OR('Data-Qtr1'!F208="",'Data-Qtr1'!R208),"",COUNTIF('Data-Qtr1'!F208,"Yes"))</f>
        <v/>
      </c>
      <c r="G210" s="53"/>
      <c r="H210" s="270" t="str">
        <f>IF(OR('Data-Qtr1'!G208="",'Data-Qtr1'!R208),"",COUNTIF('Data-Qtr1'!G208,"Yes"))</f>
        <v/>
      </c>
      <c r="I210" s="55">
        <f>COUNTIF('Data-Qtr1'!C208:G208,"")</f>
        <v>5</v>
      </c>
      <c r="J210" s="125">
        <f>IF('Data-Qtr1'!R208,0,IF((COUNTBLANK(C210)+COUNTBLANK(E210)+COUNTBLANK(F210)+COUNTBLANK(H210))=4,0,1))</f>
        <v>0</v>
      </c>
      <c r="K210" s="125">
        <f t="shared" si="33"/>
        <v>0</v>
      </c>
      <c r="L210" s="125">
        <f t="shared" si="34"/>
        <v>0</v>
      </c>
      <c r="M210" s="126">
        <f t="shared" si="35"/>
        <v>0</v>
      </c>
      <c r="N210" s="125">
        <f t="shared" si="36"/>
        <v>0</v>
      </c>
      <c r="O210" s="126">
        <f t="shared" si="37"/>
        <v>0</v>
      </c>
      <c r="P210" s="125">
        <f t="shared" si="38"/>
        <v>0</v>
      </c>
      <c r="Q210" s="1">
        <f t="shared" si="39"/>
        <v>0</v>
      </c>
      <c r="R210" s="1">
        <f t="shared" si="43"/>
        <v>0</v>
      </c>
      <c r="S210" s="1">
        <f t="shared" si="40"/>
        <v>0</v>
      </c>
      <c r="T210" s="1">
        <f t="shared" si="41"/>
        <v>0</v>
      </c>
      <c r="U210" s="126">
        <f t="shared" si="42"/>
        <v>0</v>
      </c>
    </row>
    <row r="211" spans="2:21" x14ac:dyDescent="0.3">
      <c r="B211" s="125">
        <v>196</v>
      </c>
      <c r="C211" s="34" t="str">
        <f>IF(OR('Data-Qtr1'!C209="",'Data-Qtr1'!R209),"",(COUNTIF('Data-Qtr1'!C209,"Yes")))</f>
        <v/>
      </c>
      <c r="D211" s="267" t="str">
        <f>IF('Data-Qtr1'!D209="","",IF(C211=1,'Data-Qtr1'!D209,""))</f>
        <v/>
      </c>
      <c r="E211" s="53" t="str">
        <f>IF(OR('Data-Qtr1'!E209="",'Data-Qtr1'!R209),"",COUNTIF('Data-Qtr1'!E209,"Yes"))</f>
        <v/>
      </c>
      <c r="F211" s="53" t="str">
        <f>IF(OR('Data-Qtr1'!F209="",'Data-Qtr1'!R209),"",COUNTIF('Data-Qtr1'!F209,"Yes"))</f>
        <v/>
      </c>
      <c r="G211" s="53"/>
      <c r="H211" s="270" t="str">
        <f>IF(OR('Data-Qtr1'!G209="",'Data-Qtr1'!R209),"",COUNTIF('Data-Qtr1'!G209,"Yes"))</f>
        <v/>
      </c>
      <c r="I211" s="55">
        <f>COUNTIF('Data-Qtr1'!C209:G209,"")</f>
        <v>5</v>
      </c>
      <c r="J211" s="125">
        <f>IF('Data-Qtr1'!R209,0,IF((COUNTBLANK(C211)+COUNTBLANK(E211)+COUNTBLANK(F211)+COUNTBLANK(H211))=4,0,1))</f>
        <v>0</v>
      </c>
      <c r="K211" s="125">
        <f t="shared" si="33"/>
        <v>0</v>
      </c>
      <c r="L211" s="125">
        <f t="shared" si="34"/>
        <v>0</v>
      </c>
      <c r="M211" s="126">
        <f t="shared" si="35"/>
        <v>0</v>
      </c>
      <c r="N211" s="125">
        <f t="shared" si="36"/>
        <v>0</v>
      </c>
      <c r="O211" s="126">
        <f t="shared" si="37"/>
        <v>0</v>
      </c>
      <c r="P211" s="125">
        <f t="shared" si="38"/>
        <v>0</v>
      </c>
      <c r="Q211" s="1">
        <f t="shared" si="39"/>
        <v>0</v>
      </c>
      <c r="R211" s="1">
        <f t="shared" si="43"/>
        <v>0</v>
      </c>
      <c r="S211" s="1">
        <f t="shared" si="40"/>
        <v>0</v>
      </c>
      <c r="T211" s="1">
        <f t="shared" si="41"/>
        <v>0</v>
      </c>
      <c r="U211" s="126">
        <f t="shared" si="42"/>
        <v>0</v>
      </c>
    </row>
    <row r="212" spans="2:21" x14ac:dyDescent="0.3">
      <c r="B212" s="125">
        <v>197</v>
      </c>
      <c r="C212" s="34" t="str">
        <f>IF(OR('Data-Qtr1'!C210="",'Data-Qtr1'!R210),"",(COUNTIF('Data-Qtr1'!C210,"Yes")))</f>
        <v/>
      </c>
      <c r="D212" s="267" t="str">
        <f>IF('Data-Qtr1'!D210="","",IF(C212=1,'Data-Qtr1'!D210,""))</f>
        <v/>
      </c>
      <c r="E212" s="53" t="str">
        <f>IF(OR('Data-Qtr1'!E210="",'Data-Qtr1'!R210),"",COUNTIF('Data-Qtr1'!E210,"Yes"))</f>
        <v/>
      </c>
      <c r="F212" s="53" t="str">
        <f>IF(OR('Data-Qtr1'!F210="",'Data-Qtr1'!R210),"",COUNTIF('Data-Qtr1'!F210,"Yes"))</f>
        <v/>
      </c>
      <c r="G212" s="53"/>
      <c r="H212" s="270" t="str">
        <f>IF(OR('Data-Qtr1'!G210="",'Data-Qtr1'!R210),"",COUNTIF('Data-Qtr1'!G210,"Yes"))</f>
        <v/>
      </c>
      <c r="I212" s="55">
        <f>COUNTIF('Data-Qtr1'!C210:G210,"")</f>
        <v>5</v>
      </c>
      <c r="J212" s="125">
        <f>IF('Data-Qtr1'!R210,0,IF((COUNTBLANK(C212)+COUNTBLANK(E212)+COUNTBLANK(F212)+COUNTBLANK(H212))=4,0,1))</f>
        <v>0</v>
      </c>
      <c r="K212" s="125">
        <f t="shared" si="33"/>
        <v>0</v>
      </c>
      <c r="L212" s="125">
        <f t="shared" si="34"/>
        <v>0</v>
      </c>
      <c r="M212" s="126">
        <f t="shared" si="35"/>
        <v>0</v>
      </c>
      <c r="N212" s="125">
        <f t="shared" si="36"/>
        <v>0</v>
      </c>
      <c r="O212" s="126">
        <f t="shared" si="37"/>
        <v>0</v>
      </c>
      <c r="P212" s="125">
        <f t="shared" si="38"/>
        <v>0</v>
      </c>
      <c r="Q212" s="1">
        <f t="shared" si="39"/>
        <v>0</v>
      </c>
      <c r="R212" s="1">
        <f t="shared" si="43"/>
        <v>0</v>
      </c>
      <c r="S212" s="1">
        <f t="shared" si="40"/>
        <v>0</v>
      </c>
      <c r="T212" s="1">
        <f t="shared" si="41"/>
        <v>0</v>
      </c>
      <c r="U212" s="126">
        <f t="shared" si="42"/>
        <v>0</v>
      </c>
    </row>
    <row r="213" spans="2:21" x14ac:dyDescent="0.3">
      <c r="B213" s="125">
        <v>198</v>
      </c>
      <c r="C213" s="34" t="str">
        <f>IF(OR('Data-Qtr1'!C211="",'Data-Qtr1'!R211),"",(COUNTIF('Data-Qtr1'!C211,"Yes")))</f>
        <v/>
      </c>
      <c r="D213" s="267" t="str">
        <f>IF('Data-Qtr1'!D211="","",IF(C213=1,'Data-Qtr1'!D211,""))</f>
        <v/>
      </c>
      <c r="E213" s="53" t="str">
        <f>IF(OR('Data-Qtr1'!E211="",'Data-Qtr1'!R211),"",COUNTIF('Data-Qtr1'!E211,"Yes"))</f>
        <v/>
      </c>
      <c r="F213" s="53" t="str">
        <f>IF(OR('Data-Qtr1'!F211="",'Data-Qtr1'!R211),"",COUNTIF('Data-Qtr1'!F211,"Yes"))</f>
        <v/>
      </c>
      <c r="G213" s="53"/>
      <c r="H213" s="270" t="str">
        <f>IF(OR('Data-Qtr1'!G211="",'Data-Qtr1'!R211),"",COUNTIF('Data-Qtr1'!G211,"Yes"))</f>
        <v/>
      </c>
      <c r="I213" s="55">
        <f>COUNTIF('Data-Qtr1'!C211:G211,"")</f>
        <v>5</v>
      </c>
      <c r="J213" s="125">
        <f>IF('Data-Qtr1'!R211,0,IF((COUNTBLANK(C213)+COUNTBLANK(E213)+COUNTBLANK(F213)+COUNTBLANK(H213))=4,0,1))</f>
        <v>0</v>
      </c>
      <c r="K213" s="125">
        <f t="shared" si="33"/>
        <v>0</v>
      </c>
      <c r="L213" s="125">
        <f t="shared" si="34"/>
        <v>0</v>
      </c>
      <c r="M213" s="126">
        <f t="shared" si="35"/>
        <v>0</v>
      </c>
      <c r="N213" s="125">
        <f t="shared" si="36"/>
        <v>0</v>
      </c>
      <c r="O213" s="126">
        <f t="shared" si="37"/>
        <v>0</v>
      </c>
      <c r="P213" s="125">
        <f t="shared" si="38"/>
        <v>0</v>
      </c>
      <c r="Q213" s="1">
        <f t="shared" si="39"/>
        <v>0</v>
      </c>
      <c r="R213" s="1">
        <f t="shared" si="43"/>
        <v>0</v>
      </c>
      <c r="S213" s="1">
        <f t="shared" si="40"/>
        <v>0</v>
      </c>
      <c r="T213" s="1">
        <f t="shared" si="41"/>
        <v>0</v>
      </c>
      <c r="U213" s="126">
        <f t="shared" si="42"/>
        <v>0</v>
      </c>
    </row>
    <row r="214" spans="2:21" x14ac:dyDescent="0.3">
      <c r="B214" s="125">
        <v>199</v>
      </c>
      <c r="C214" s="34" t="str">
        <f>IF(OR('Data-Qtr1'!C212="",'Data-Qtr1'!R212),"",(COUNTIF('Data-Qtr1'!C212,"Yes")))</f>
        <v/>
      </c>
      <c r="D214" s="267" t="str">
        <f>IF('Data-Qtr1'!D212="","",IF(C214=1,'Data-Qtr1'!D212,""))</f>
        <v/>
      </c>
      <c r="E214" s="53" t="str">
        <f>IF(OR('Data-Qtr1'!E212="",'Data-Qtr1'!R212),"",COUNTIF('Data-Qtr1'!E212,"Yes"))</f>
        <v/>
      </c>
      <c r="F214" s="53" t="str">
        <f>IF(OR('Data-Qtr1'!F212="",'Data-Qtr1'!R212),"",COUNTIF('Data-Qtr1'!F212,"Yes"))</f>
        <v/>
      </c>
      <c r="G214" s="53"/>
      <c r="H214" s="270" t="str">
        <f>IF(OR('Data-Qtr1'!G212="",'Data-Qtr1'!R212),"",COUNTIF('Data-Qtr1'!G212,"Yes"))</f>
        <v/>
      </c>
      <c r="I214" s="55">
        <f>COUNTIF('Data-Qtr1'!C212:G212,"")</f>
        <v>5</v>
      </c>
      <c r="J214" s="125">
        <f>IF('Data-Qtr1'!R212,0,IF((COUNTBLANK(C214)+COUNTBLANK(E214)+COUNTBLANK(F214)+COUNTBLANK(H214))=4,0,1))</f>
        <v>0</v>
      </c>
      <c r="K214" s="125">
        <f t="shared" si="33"/>
        <v>0</v>
      </c>
      <c r="L214" s="125">
        <f t="shared" si="34"/>
        <v>0</v>
      </c>
      <c r="M214" s="126">
        <f t="shared" si="35"/>
        <v>0</v>
      </c>
      <c r="N214" s="125">
        <f t="shared" si="36"/>
        <v>0</v>
      </c>
      <c r="O214" s="126">
        <f t="shared" si="37"/>
        <v>0</v>
      </c>
      <c r="P214" s="125">
        <f t="shared" si="38"/>
        <v>0</v>
      </c>
      <c r="Q214" s="1">
        <f t="shared" si="39"/>
        <v>0</v>
      </c>
      <c r="R214" s="1">
        <f t="shared" si="43"/>
        <v>0</v>
      </c>
      <c r="S214" s="1">
        <f t="shared" si="40"/>
        <v>0</v>
      </c>
      <c r="T214" s="1">
        <f t="shared" si="41"/>
        <v>0</v>
      </c>
      <c r="U214" s="126">
        <f t="shared" si="42"/>
        <v>0</v>
      </c>
    </row>
    <row r="215" spans="2:21" ht="15" thickBot="1" x14ac:dyDescent="0.35">
      <c r="B215" s="127">
        <v>200</v>
      </c>
      <c r="C215" s="35" t="str">
        <f>IF(OR('Data-Qtr1'!C213="",'Data-Qtr1'!R213),"",(COUNTIF('Data-Qtr1'!C213,"Yes")))</f>
        <v/>
      </c>
      <c r="D215" s="271" t="str">
        <f>IF('Data-Qtr1'!D213="","",IF(C215=1,'Data-Qtr1'!D213,""))</f>
        <v/>
      </c>
      <c r="E215" s="36" t="str">
        <f>IF(OR('Data-Qtr1'!E213="",'Data-Qtr1'!R213),"",COUNTIF('Data-Qtr1'!E213,"Yes"))</f>
        <v/>
      </c>
      <c r="F215" s="36" t="str">
        <f>IF(OR('Data-Qtr1'!F213="",'Data-Qtr1'!R213),"",COUNTIF('Data-Qtr1'!F213,"Yes"))</f>
        <v/>
      </c>
      <c r="G215" s="36"/>
      <c r="H215" s="272" t="str">
        <f>IF(OR('Data-Qtr1'!G213="",'Data-Qtr1'!R213),"",COUNTIF('Data-Qtr1'!G213,"Yes"))</f>
        <v/>
      </c>
      <c r="I215" s="56">
        <f>COUNTIF('Data-Qtr1'!C213:G213,"")</f>
        <v>5</v>
      </c>
      <c r="J215" s="125">
        <f>IF('Data-Qtr1'!R213,0,IF((COUNTBLANK(C215)+COUNTBLANK(E215)+COUNTBLANK(F215)+COUNTBLANK(H215))=4,0,1))</f>
        <v>0</v>
      </c>
      <c r="K215" s="125">
        <f t="shared" si="33"/>
        <v>0</v>
      </c>
      <c r="L215" s="125">
        <f t="shared" si="34"/>
        <v>0</v>
      </c>
      <c r="M215" s="126">
        <f t="shared" si="35"/>
        <v>0</v>
      </c>
      <c r="N215" s="125">
        <f t="shared" si="36"/>
        <v>0</v>
      </c>
      <c r="O215" s="126">
        <f t="shared" si="37"/>
        <v>0</v>
      </c>
      <c r="P215" s="125">
        <f t="shared" si="38"/>
        <v>0</v>
      </c>
      <c r="Q215" s="1">
        <f t="shared" si="39"/>
        <v>0</v>
      </c>
      <c r="R215" s="1">
        <f t="shared" si="43"/>
        <v>0</v>
      </c>
      <c r="S215" s="1">
        <f t="shared" si="40"/>
        <v>0</v>
      </c>
      <c r="T215" s="1">
        <f t="shared" si="41"/>
        <v>0</v>
      </c>
      <c r="U215" s="126">
        <f t="shared" si="42"/>
        <v>0</v>
      </c>
    </row>
    <row r="216" spans="2:21" x14ac:dyDescent="0.3">
      <c r="B216" s="125">
        <v>201</v>
      </c>
      <c r="C216" s="32" t="str">
        <f>IF(OR('Data-Qtr1'!C214="",'Data-Qtr1'!R214),"",(COUNTIF('Data-Qtr1'!C214,"Yes")))</f>
        <v/>
      </c>
      <c r="D216" s="268" t="str">
        <f>IF('Data-Qtr1'!D214="","",IF(C216=1,'Data-Qtr1'!D214,""))</f>
        <v/>
      </c>
      <c r="E216" s="33" t="str">
        <f>IF(OR('Data-Qtr1'!E214="",'Data-Qtr1'!R214),"",COUNTIF('Data-Qtr1'!E214,"Yes"))</f>
        <v/>
      </c>
      <c r="F216" s="33" t="str">
        <f>IF(OR('Data-Qtr1'!F214="",'Data-Qtr1'!R214),"",COUNTIF('Data-Qtr1'!F214,"Yes"))</f>
        <v/>
      </c>
      <c r="G216" s="33"/>
      <c r="H216" s="269" t="str">
        <f>IF(OR('Data-Qtr1'!G214="",'Data-Qtr1'!R214),"",COUNTIF('Data-Qtr1'!G214,"Yes"))</f>
        <v/>
      </c>
      <c r="I216" s="54">
        <f>COUNTIF('Data-Qtr1'!C214:G214,"")</f>
        <v>5</v>
      </c>
      <c r="J216" s="125">
        <f>IF('Data-Qtr1'!R214,0,IF((COUNTBLANK(C216)+COUNTBLANK(E216)+COUNTBLANK(F216)+COUNTBLANK(H216))=4,0,1))</f>
        <v>0</v>
      </c>
      <c r="K216" s="125">
        <f t="shared" si="33"/>
        <v>0</v>
      </c>
      <c r="L216" s="125">
        <f t="shared" si="34"/>
        <v>0</v>
      </c>
      <c r="M216" s="126">
        <f t="shared" si="35"/>
        <v>0</v>
      </c>
      <c r="N216" s="125">
        <f t="shared" si="36"/>
        <v>0</v>
      </c>
      <c r="O216" s="126">
        <f t="shared" si="37"/>
        <v>0</v>
      </c>
      <c r="P216" s="125">
        <f t="shared" si="38"/>
        <v>0</v>
      </c>
      <c r="Q216" s="1">
        <f t="shared" si="39"/>
        <v>0</v>
      </c>
      <c r="R216" s="1">
        <f t="shared" si="43"/>
        <v>0</v>
      </c>
      <c r="S216" s="1">
        <f t="shared" si="40"/>
        <v>0</v>
      </c>
      <c r="T216" s="1">
        <f t="shared" si="41"/>
        <v>0</v>
      </c>
      <c r="U216" s="126">
        <f t="shared" si="42"/>
        <v>0</v>
      </c>
    </row>
    <row r="217" spans="2:21" x14ac:dyDescent="0.3">
      <c r="B217" s="125">
        <v>202</v>
      </c>
      <c r="C217" s="34" t="str">
        <f>IF(OR('Data-Qtr1'!C215="",'Data-Qtr1'!R215),"",(COUNTIF('Data-Qtr1'!C215,"Yes")))</f>
        <v/>
      </c>
      <c r="D217" s="267" t="str">
        <f>IF('Data-Qtr1'!D215="","",IF(C217=1,'Data-Qtr1'!D215,""))</f>
        <v/>
      </c>
      <c r="E217" s="53" t="str">
        <f>IF(OR('Data-Qtr1'!E215="",'Data-Qtr1'!R215),"",COUNTIF('Data-Qtr1'!E215,"Yes"))</f>
        <v/>
      </c>
      <c r="F217" s="53" t="str">
        <f>IF(OR('Data-Qtr1'!F215="",'Data-Qtr1'!R215),"",COUNTIF('Data-Qtr1'!F215,"Yes"))</f>
        <v/>
      </c>
      <c r="G217" s="53"/>
      <c r="H217" s="270" t="str">
        <f>IF(OR('Data-Qtr1'!G215="",'Data-Qtr1'!R215),"",COUNTIF('Data-Qtr1'!G215,"Yes"))</f>
        <v/>
      </c>
      <c r="I217" s="55">
        <f>COUNTIF('Data-Qtr1'!C215:G215,"")</f>
        <v>5</v>
      </c>
      <c r="J217" s="125">
        <f>IF('Data-Qtr1'!R215,0,IF((COUNTBLANK(C217)+COUNTBLANK(E217)+COUNTBLANK(F217)+COUNTBLANK(H217))=4,0,1))</f>
        <v>0</v>
      </c>
      <c r="K217" s="125">
        <f t="shared" si="33"/>
        <v>0</v>
      </c>
      <c r="L217" s="125">
        <f t="shared" si="34"/>
        <v>0</v>
      </c>
      <c r="M217" s="126">
        <f t="shared" si="35"/>
        <v>0</v>
      </c>
      <c r="N217" s="125">
        <f t="shared" si="36"/>
        <v>0</v>
      </c>
      <c r="O217" s="126">
        <f t="shared" si="37"/>
        <v>0</v>
      </c>
      <c r="P217" s="125">
        <f t="shared" si="38"/>
        <v>0</v>
      </c>
      <c r="Q217" s="1">
        <f t="shared" si="39"/>
        <v>0</v>
      </c>
      <c r="R217" s="1">
        <f t="shared" si="43"/>
        <v>0</v>
      </c>
      <c r="S217" s="1">
        <f t="shared" si="40"/>
        <v>0</v>
      </c>
      <c r="T217" s="1">
        <f t="shared" si="41"/>
        <v>0</v>
      </c>
      <c r="U217" s="126">
        <f t="shared" si="42"/>
        <v>0</v>
      </c>
    </row>
    <row r="218" spans="2:21" x14ac:dyDescent="0.3">
      <c r="B218" s="125">
        <v>203</v>
      </c>
      <c r="C218" s="34" t="str">
        <f>IF(OR('Data-Qtr1'!C216="",'Data-Qtr1'!R216),"",(COUNTIF('Data-Qtr1'!C216,"Yes")))</f>
        <v/>
      </c>
      <c r="D218" s="267" t="str">
        <f>IF('Data-Qtr1'!D216="","",IF(C218=1,'Data-Qtr1'!D216,""))</f>
        <v/>
      </c>
      <c r="E218" s="53" t="str">
        <f>IF(OR('Data-Qtr1'!E216="",'Data-Qtr1'!R216),"",COUNTIF('Data-Qtr1'!E216,"Yes"))</f>
        <v/>
      </c>
      <c r="F218" s="53" t="str">
        <f>IF(OR('Data-Qtr1'!F216="",'Data-Qtr1'!R216),"",COUNTIF('Data-Qtr1'!F216,"Yes"))</f>
        <v/>
      </c>
      <c r="G218" s="53"/>
      <c r="H218" s="270" t="str">
        <f>IF(OR('Data-Qtr1'!G216="",'Data-Qtr1'!R216),"",COUNTIF('Data-Qtr1'!G216,"Yes"))</f>
        <v/>
      </c>
      <c r="I218" s="55">
        <f>COUNTIF('Data-Qtr1'!C216:G216,"")</f>
        <v>5</v>
      </c>
      <c r="J218" s="125">
        <f>IF('Data-Qtr1'!R216,0,IF((COUNTBLANK(C218)+COUNTBLANK(E218)+COUNTBLANK(F218)+COUNTBLANK(H218))=4,0,1))</f>
        <v>0</v>
      </c>
      <c r="K218" s="125">
        <f t="shared" si="33"/>
        <v>0</v>
      </c>
      <c r="L218" s="125">
        <f t="shared" si="34"/>
        <v>0</v>
      </c>
      <c r="M218" s="126">
        <f t="shared" si="35"/>
        <v>0</v>
      </c>
      <c r="N218" s="125">
        <f t="shared" si="36"/>
        <v>0</v>
      </c>
      <c r="O218" s="126">
        <f t="shared" si="37"/>
        <v>0</v>
      </c>
      <c r="P218" s="125">
        <f t="shared" si="38"/>
        <v>0</v>
      </c>
      <c r="Q218" s="1">
        <f t="shared" si="39"/>
        <v>0</v>
      </c>
      <c r="R218" s="1">
        <f t="shared" si="43"/>
        <v>0</v>
      </c>
      <c r="S218" s="1">
        <f t="shared" si="40"/>
        <v>0</v>
      </c>
      <c r="T218" s="1">
        <f t="shared" si="41"/>
        <v>0</v>
      </c>
      <c r="U218" s="126">
        <f t="shared" si="42"/>
        <v>0</v>
      </c>
    </row>
    <row r="219" spans="2:21" x14ac:dyDescent="0.3">
      <c r="B219" s="125">
        <v>204</v>
      </c>
      <c r="C219" s="34" t="str">
        <f>IF(OR('Data-Qtr1'!C217="",'Data-Qtr1'!R217),"",(COUNTIF('Data-Qtr1'!C217,"Yes")))</f>
        <v/>
      </c>
      <c r="D219" s="267" t="str">
        <f>IF('Data-Qtr1'!D217="","",IF(C219=1,'Data-Qtr1'!D217,""))</f>
        <v/>
      </c>
      <c r="E219" s="53" t="str">
        <f>IF(OR('Data-Qtr1'!E217="",'Data-Qtr1'!R217),"",COUNTIF('Data-Qtr1'!E217,"Yes"))</f>
        <v/>
      </c>
      <c r="F219" s="53" t="str">
        <f>IF(OR('Data-Qtr1'!F217="",'Data-Qtr1'!R217),"",COUNTIF('Data-Qtr1'!F217,"Yes"))</f>
        <v/>
      </c>
      <c r="G219" s="53"/>
      <c r="H219" s="270" t="str">
        <f>IF(OR('Data-Qtr1'!G217="",'Data-Qtr1'!R217),"",COUNTIF('Data-Qtr1'!G217,"Yes"))</f>
        <v/>
      </c>
      <c r="I219" s="55">
        <f>COUNTIF('Data-Qtr1'!C217:G217,"")</f>
        <v>5</v>
      </c>
      <c r="J219" s="125">
        <f>IF('Data-Qtr1'!R217,0,IF((COUNTBLANK(C219)+COUNTBLANK(E219)+COUNTBLANK(F219)+COUNTBLANK(H219))=4,0,1))</f>
        <v>0</v>
      </c>
      <c r="K219" s="125">
        <f t="shared" si="33"/>
        <v>0</v>
      </c>
      <c r="L219" s="125">
        <f t="shared" si="34"/>
        <v>0</v>
      </c>
      <c r="M219" s="126">
        <f t="shared" si="35"/>
        <v>0</v>
      </c>
      <c r="N219" s="125">
        <f t="shared" si="36"/>
        <v>0</v>
      </c>
      <c r="O219" s="126">
        <f t="shared" si="37"/>
        <v>0</v>
      </c>
      <c r="P219" s="125">
        <f t="shared" si="38"/>
        <v>0</v>
      </c>
      <c r="Q219" s="1">
        <f t="shared" si="39"/>
        <v>0</v>
      </c>
      <c r="R219" s="1">
        <f t="shared" si="43"/>
        <v>0</v>
      </c>
      <c r="S219" s="1">
        <f t="shared" si="40"/>
        <v>0</v>
      </c>
      <c r="T219" s="1">
        <f t="shared" si="41"/>
        <v>0</v>
      </c>
      <c r="U219" s="126">
        <f t="shared" si="42"/>
        <v>0</v>
      </c>
    </row>
    <row r="220" spans="2:21" x14ac:dyDescent="0.3">
      <c r="B220" s="125">
        <v>205</v>
      </c>
      <c r="C220" s="34" t="str">
        <f>IF(OR('Data-Qtr1'!C218="",'Data-Qtr1'!R218),"",(COUNTIF('Data-Qtr1'!C218,"Yes")))</f>
        <v/>
      </c>
      <c r="D220" s="267" t="str">
        <f>IF('Data-Qtr1'!D218="","",IF(C220=1,'Data-Qtr1'!D218,""))</f>
        <v/>
      </c>
      <c r="E220" s="53" t="str">
        <f>IF(OR('Data-Qtr1'!E218="",'Data-Qtr1'!R218),"",COUNTIF('Data-Qtr1'!E218,"Yes"))</f>
        <v/>
      </c>
      <c r="F220" s="53" t="str">
        <f>IF(OR('Data-Qtr1'!F218="",'Data-Qtr1'!R218),"",COUNTIF('Data-Qtr1'!F218,"Yes"))</f>
        <v/>
      </c>
      <c r="G220" s="53"/>
      <c r="H220" s="270" t="str">
        <f>IF(OR('Data-Qtr1'!G218="",'Data-Qtr1'!R218),"",COUNTIF('Data-Qtr1'!G218,"Yes"))</f>
        <v/>
      </c>
      <c r="I220" s="55">
        <f>COUNTIF('Data-Qtr1'!C218:G218,"")</f>
        <v>5</v>
      </c>
      <c r="J220" s="125">
        <f>IF('Data-Qtr1'!R218,0,IF((COUNTBLANK(C220)+COUNTBLANK(E220)+COUNTBLANK(F220)+COUNTBLANK(H220))=4,0,1))</f>
        <v>0</v>
      </c>
      <c r="K220" s="125">
        <f t="shared" si="33"/>
        <v>0</v>
      </c>
      <c r="L220" s="125">
        <f t="shared" si="34"/>
        <v>0</v>
      </c>
      <c r="M220" s="126">
        <f t="shared" si="35"/>
        <v>0</v>
      </c>
      <c r="N220" s="125">
        <f t="shared" si="36"/>
        <v>0</v>
      </c>
      <c r="O220" s="126">
        <f t="shared" si="37"/>
        <v>0</v>
      </c>
      <c r="P220" s="125">
        <f t="shared" si="38"/>
        <v>0</v>
      </c>
      <c r="Q220" s="1">
        <f t="shared" si="39"/>
        <v>0</v>
      </c>
      <c r="R220" s="1">
        <f t="shared" si="43"/>
        <v>0</v>
      </c>
      <c r="S220" s="1">
        <f t="shared" si="40"/>
        <v>0</v>
      </c>
      <c r="T220" s="1">
        <f t="shared" si="41"/>
        <v>0</v>
      </c>
      <c r="U220" s="126">
        <f t="shared" si="42"/>
        <v>0</v>
      </c>
    </row>
    <row r="221" spans="2:21" x14ac:dyDescent="0.3">
      <c r="B221" s="125">
        <v>206</v>
      </c>
      <c r="C221" s="34" t="str">
        <f>IF(OR('Data-Qtr1'!C219="",'Data-Qtr1'!R219),"",(COUNTIF('Data-Qtr1'!C219,"Yes")))</f>
        <v/>
      </c>
      <c r="D221" s="267" t="str">
        <f>IF('Data-Qtr1'!D219="","",IF(C221=1,'Data-Qtr1'!D219,""))</f>
        <v/>
      </c>
      <c r="E221" s="53" t="str">
        <f>IF(OR('Data-Qtr1'!E219="",'Data-Qtr1'!R219),"",COUNTIF('Data-Qtr1'!E219,"Yes"))</f>
        <v/>
      </c>
      <c r="F221" s="53" t="str">
        <f>IF(OR('Data-Qtr1'!F219="",'Data-Qtr1'!R219),"",COUNTIF('Data-Qtr1'!F219,"Yes"))</f>
        <v/>
      </c>
      <c r="G221" s="53"/>
      <c r="H221" s="270" t="str">
        <f>IF(OR('Data-Qtr1'!G219="",'Data-Qtr1'!R219),"",COUNTIF('Data-Qtr1'!G219,"Yes"))</f>
        <v/>
      </c>
      <c r="I221" s="55">
        <f>COUNTIF('Data-Qtr1'!C219:G219,"")</f>
        <v>5</v>
      </c>
      <c r="J221" s="125">
        <f>IF('Data-Qtr1'!R219,0,IF((COUNTBLANK(C221)+COUNTBLANK(E221)+COUNTBLANK(F221)+COUNTBLANK(H221))=4,0,1))</f>
        <v>0</v>
      </c>
      <c r="K221" s="125">
        <f t="shared" si="33"/>
        <v>0</v>
      </c>
      <c r="L221" s="125">
        <f t="shared" si="34"/>
        <v>0</v>
      </c>
      <c r="M221" s="126">
        <f t="shared" si="35"/>
        <v>0</v>
      </c>
      <c r="N221" s="125">
        <f t="shared" si="36"/>
        <v>0</v>
      </c>
      <c r="O221" s="126">
        <f t="shared" si="37"/>
        <v>0</v>
      </c>
      <c r="P221" s="125">
        <f t="shared" si="38"/>
        <v>0</v>
      </c>
      <c r="Q221" s="1">
        <f t="shared" si="39"/>
        <v>0</v>
      </c>
      <c r="R221" s="1">
        <f t="shared" si="43"/>
        <v>0</v>
      </c>
      <c r="S221" s="1">
        <f t="shared" si="40"/>
        <v>0</v>
      </c>
      <c r="T221" s="1">
        <f t="shared" si="41"/>
        <v>0</v>
      </c>
      <c r="U221" s="126">
        <f t="shared" si="42"/>
        <v>0</v>
      </c>
    </row>
    <row r="222" spans="2:21" x14ac:dyDescent="0.3">
      <c r="B222" s="125">
        <v>207</v>
      </c>
      <c r="C222" s="34" t="str">
        <f>IF(OR('Data-Qtr1'!C220="",'Data-Qtr1'!R220),"",(COUNTIF('Data-Qtr1'!C220,"Yes")))</f>
        <v/>
      </c>
      <c r="D222" s="267" t="str">
        <f>IF('Data-Qtr1'!D220="","",IF(C222=1,'Data-Qtr1'!D220,""))</f>
        <v/>
      </c>
      <c r="E222" s="53" t="str">
        <f>IF(OR('Data-Qtr1'!E220="",'Data-Qtr1'!R220),"",COUNTIF('Data-Qtr1'!E220,"Yes"))</f>
        <v/>
      </c>
      <c r="F222" s="53" t="str">
        <f>IF(OR('Data-Qtr1'!F220="",'Data-Qtr1'!R220),"",COUNTIF('Data-Qtr1'!F220,"Yes"))</f>
        <v/>
      </c>
      <c r="G222" s="53"/>
      <c r="H222" s="270" t="str">
        <f>IF(OR('Data-Qtr1'!G220="",'Data-Qtr1'!R220),"",COUNTIF('Data-Qtr1'!G220,"Yes"))</f>
        <v/>
      </c>
      <c r="I222" s="55">
        <f>COUNTIF('Data-Qtr1'!C220:G220,"")</f>
        <v>5</v>
      </c>
      <c r="J222" s="125">
        <f>IF('Data-Qtr1'!R220,0,IF((COUNTBLANK(C222)+COUNTBLANK(E222)+COUNTBLANK(F222)+COUNTBLANK(H222))=4,0,1))</f>
        <v>0</v>
      </c>
      <c r="K222" s="125">
        <f t="shared" si="33"/>
        <v>0</v>
      </c>
      <c r="L222" s="125">
        <f t="shared" si="34"/>
        <v>0</v>
      </c>
      <c r="M222" s="126">
        <f t="shared" si="35"/>
        <v>0</v>
      </c>
      <c r="N222" s="125">
        <f t="shared" si="36"/>
        <v>0</v>
      </c>
      <c r="O222" s="126">
        <f t="shared" si="37"/>
        <v>0</v>
      </c>
      <c r="P222" s="125">
        <f t="shared" si="38"/>
        <v>0</v>
      </c>
      <c r="Q222" s="1">
        <f t="shared" si="39"/>
        <v>0</v>
      </c>
      <c r="R222" s="1">
        <f t="shared" si="43"/>
        <v>0</v>
      </c>
      <c r="S222" s="1">
        <f t="shared" si="40"/>
        <v>0</v>
      </c>
      <c r="T222" s="1">
        <f t="shared" si="41"/>
        <v>0</v>
      </c>
      <c r="U222" s="126">
        <f t="shared" si="42"/>
        <v>0</v>
      </c>
    </row>
    <row r="223" spans="2:21" x14ac:dyDescent="0.3">
      <c r="B223" s="125">
        <v>208</v>
      </c>
      <c r="C223" s="34" t="str">
        <f>IF(OR('Data-Qtr1'!C221="",'Data-Qtr1'!R221),"",(COUNTIF('Data-Qtr1'!C221,"Yes")))</f>
        <v/>
      </c>
      <c r="D223" s="267" t="str">
        <f>IF('Data-Qtr1'!D221="","",IF(C223=1,'Data-Qtr1'!D221,""))</f>
        <v/>
      </c>
      <c r="E223" s="53" t="str">
        <f>IF(OR('Data-Qtr1'!E221="",'Data-Qtr1'!R221),"",COUNTIF('Data-Qtr1'!E221,"Yes"))</f>
        <v/>
      </c>
      <c r="F223" s="53" t="str">
        <f>IF(OR('Data-Qtr1'!F221="",'Data-Qtr1'!R221),"",COUNTIF('Data-Qtr1'!F221,"Yes"))</f>
        <v/>
      </c>
      <c r="G223" s="53"/>
      <c r="H223" s="270" t="str">
        <f>IF(OR('Data-Qtr1'!G221="",'Data-Qtr1'!R221),"",COUNTIF('Data-Qtr1'!G221,"Yes"))</f>
        <v/>
      </c>
      <c r="I223" s="55">
        <f>COUNTIF('Data-Qtr1'!C221:G221,"")</f>
        <v>5</v>
      </c>
      <c r="J223" s="125">
        <f>IF('Data-Qtr1'!R221,0,IF((COUNTBLANK(C223)+COUNTBLANK(E223)+COUNTBLANK(F223)+COUNTBLANK(H223))=4,0,1))</f>
        <v>0</v>
      </c>
      <c r="K223" s="125">
        <f t="shared" si="33"/>
        <v>0</v>
      </c>
      <c r="L223" s="125">
        <f t="shared" si="34"/>
        <v>0</v>
      </c>
      <c r="M223" s="126">
        <f t="shared" si="35"/>
        <v>0</v>
      </c>
      <c r="N223" s="125">
        <f t="shared" si="36"/>
        <v>0</v>
      </c>
      <c r="O223" s="126">
        <f t="shared" si="37"/>
        <v>0</v>
      </c>
      <c r="P223" s="125">
        <f t="shared" si="38"/>
        <v>0</v>
      </c>
      <c r="Q223" s="1">
        <f t="shared" si="39"/>
        <v>0</v>
      </c>
      <c r="R223" s="1">
        <f t="shared" si="43"/>
        <v>0</v>
      </c>
      <c r="S223" s="1">
        <f t="shared" si="40"/>
        <v>0</v>
      </c>
      <c r="T223" s="1">
        <f t="shared" si="41"/>
        <v>0</v>
      </c>
      <c r="U223" s="126">
        <f t="shared" si="42"/>
        <v>0</v>
      </c>
    </row>
    <row r="224" spans="2:21" x14ac:dyDescent="0.3">
      <c r="B224" s="125">
        <v>209</v>
      </c>
      <c r="C224" s="34" t="str">
        <f>IF(OR('Data-Qtr1'!C222="",'Data-Qtr1'!R222),"",(COUNTIF('Data-Qtr1'!C222,"Yes")))</f>
        <v/>
      </c>
      <c r="D224" s="267" t="str">
        <f>IF('Data-Qtr1'!D222="","",IF(C224=1,'Data-Qtr1'!D222,""))</f>
        <v/>
      </c>
      <c r="E224" s="53" t="str">
        <f>IF(OR('Data-Qtr1'!E222="",'Data-Qtr1'!R222),"",COUNTIF('Data-Qtr1'!E222,"Yes"))</f>
        <v/>
      </c>
      <c r="F224" s="53" t="str">
        <f>IF(OR('Data-Qtr1'!F222="",'Data-Qtr1'!R222),"",COUNTIF('Data-Qtr1'!F222,"Yes"))</f>
        <v/>
      </c>
      <c r="G224" s="53"/>
      <c r="H224" s="270" t="str">
        <f>IF(OR('Data-Qtr1'!G222="",'Data-Qtr1'!R222),"",COUNTIF('Data-Qtr1'!G222,"Yes"))</f>
        <v/>
      </c>
      <c r="I224" s="55">
        <f>COUNTIF('Data-Qtr1'!C222:G222,"")</f>
        <v>5</v>
      </c>
      <c r="J224" s="125">
        <f>IF('Data-Qtr1'!R222,0,IF((COUNTBLANK(C224)+COUNTBLANK(E224)+COUNTBLANK(F224)+COUNTBLANK(H224))=4,0,1))</f>
        <v>0</v>
      </c>
      <c r="K224" s="125">
        <f t="shared" si="33"/>
        <v>0</v>
      </c>
      <c r="L224" s="125">
        <f t="shared" si="34"/>
        <v>0</v>
      </c>
      <c r="M224" s="126">
        <f t="shared" si="35"/>
        <v>0</v>
      </c>
      <c r="N224" s="125">
        <f t="shared" si="36"/>
        <v>0</v>
      </c>
      <c r="O224" s="126">
        <f t="shared" si="37"/>
        <v>0</v>
      </c>
      <c r="P224" s="125">
        <f t="shared" si="38"/>
        <v>0</v>
      </c>
      <c r="Q224" s="1">
        <f t="shared" si="39"/>
        <v>0</v>
      </c>
      <c r="R224" s="1">
        <f t="shared" si="43"/>
        <v>0</v>
      </c>
      <c r="S224" s="1">
        <f t="shared" si="40"/>
        <v>0</v>
      </c>
      <c r="T224" s="1">
        <f t="shared" si="41"/>
        <v>0</v>
      </c>
      <c r="U224" s="126">
        <f t="shared" si="42"/>
        <v>0</v>
      </c>
    </row>
    <row r="225" spans="2:21" ht="15" thickBot="1" x14ac:dyDescent="0.35">
      <c r="B225" s="127">
        <v>210</v>
      </c>
      <c r="C225" s="35" t="str">
        <f>IF(OR('Data-Qtr1'!C223="",'Data-Qtr1'!R223),"",(COUNTIF('Data-Qtr1'!C223,"Yes")))</f>
        <v/>
      </c>
      <c r="D225" s="271" t="str">
        <f>IF('Data-Qtr1'!D223="","",IF(C225=1,'Data-Qtr1'!D223,""))</f>
        <v/>
      </c>
      <c r="E225" s="36" t="str">
        <f>IF(OR('Data-Qtr1'!E223="",'Data-Qtr1'!R223),"",COUNTIF('Data-Qtr1'!E223,"Yes"))</f>
        <v/>
      </c>
      <c r="F225" s="36" t="str">
        <f>IF(OR('Data-Qtr1'!F223="",'Data-Qtr1'!R223),"",COUNTIF('Data-Qtr1'!F223,"Yes"))</f>
        <v/>
      </c>
      <c r="G225" s="36"/>
      <c r="H225" s="272" t="str">
        <f>IF(OR('Data-Qtr1'!G223="",'Data-Qtr1'!R223),"",COUNTIF('Data-Qtr1'!G223,"Yes"))</f>
        <v/>
      </c>
      <c r="I225" s="56">
        <f>COUNTIF('Data-Qtr1'!C223:G223,"")</f>
        <v>5</v>
      </c>
      <c r="J225" s="125">
        <f>IF('Data-Qtr1'!R223,0,IF((COUNTBLANK(C225)+COUNTBLANK(E225)+COUNTBLANK(F225)+COUNTBLANK(H225))=4,0,1))</f>
        <v>0</v>
      </c>
      <c r="K225" s="125">
        <f t="shared" si="33"/>
        <v>0</v>
      </c>
      <c r="L225" s="125">
        <f t="shared" si="34"/>
        <v>0</v>
      </c>
      <c r="M225" s="126">
        <f t="shared" si="35"/>
        <v>0</v>
      </c>
      <c r="N225" s="125">
        <f t="shared" si="36"/>
        <v>0</v>
      </c>
      <c r="O225" s="126">
        <f t="shared" si="37"/>
        <v>0</v>
      </c>
      <c r="P225" s="125">
        <f t="shared" si="38"/>
        <v>0</v>
      </c>
      <c r="Q225" s="1">
        <f t="shared" si="39"/>
        <v>0</v>
      </c>
      <c r="R225" s="1">
        <f t="shared" si="43"/>
        <v>0</v>
      </c>
      <c r="S225" s="1">
        <f t="shared" si="40"/>
        <v>0</v>
      </c>
      <c r="T225" s="1">
        <f t="shared" si="41"/>
        <v>0</v>
      </c>
      <c r="U225" s="126">
        <f t="shared" si="42"/>
        <v>0</v>
      </c>
    </row>
    <row r="226" spans="2:21" x14ac:dyDescent="0.3">
      <c r="B226" s="125">
        <v>211</v>
      </c>
      <c r="C226" s="32" t="str">
        <f>IF(OR('Data-Qtr1'!C224="",'Data-Qtr1'!R224),"",(COUNTIF('Data-Qtr1'!C224,"Yes")))</f>
        <v/>
      </c>
      <c r="D226" s="268" t="str">
        <f>IF('Data-Qtr1'!D224="","",IF(C226=1,'Data-Qtr1'!D224,""))</f>
        <v/>
      </c>
      <c r="E226" s="33" t="str">
        <f>IF(OR('Data-Qtr1'!E224="",'Data-Qtr1'!R224),"",COUNTIF('Data-Qtr1'!E224,"Yes"))</f>
        <v/>
      </c>
      <c r="F226" s="33" t="str">
        <f>IF(OR('Data-Qtr1'!F224="",'Data-Qtr1'!R224),"",COUNTIF('Data-Qtr1'!F224,"Yes"))</f>
        <v/>
      </c>
      <c r="G226" s="33"/>
      <c r="H226" s="269" t="str">
        <f>IF(OR('Data-Qtr1'!G224="",'Data-Qtr1'!R224),"",COUNTIF('Data-Qtr1'!G224,"Yes"))</f>
        <v/>
      </c>
      <c r="I226" s="55">
        <f>COUNTIF('Data-Qtr1'!C224:G224,"")</f>
        <v>5</v>
      </c>
      <c r="J226" s="125">
        <f>IF('Data-Qtr1'!R224,0,IF((COUNTBLANK(C226)+COUNTBLANK(E226)+COUNTBLANK(F226)+COUNTBLANK(H226))=4,0,1))</f>
        <v>0</v>
      </c>
      <c r="K226" s="125">
        <f t="shared" si="33"/>
        <v>0</v>
      </c>
      <c r="L226" s="125">
        <f t="shared" si="34"/>
        <v>0</v>
      </c>
      <c r="M226" s="126">
        <f t="shared" si="35"/>
        <v>0</v>
      </c>
      <c r="N226" s="125">
        <f t="shared" si="36"/>
        <v>0</v>
      </c>
      <c r="O226" s="126">
        <f t="shared" si="37"/>
        <v>0</v>
      </c>
      <c r="P226" s="125">
        <f t="shared" si="38"/>
        <v>0</v>
      </c>
      <c r="Q226" s="1">
        <f t="shared" si="39"/>
        <v>0</v>
      </c>
      <c r="R226" s="1">
        <f t="shared" si="43"/>
        <v>0</v>
      </c>
      <c r="S226" s="1">
        <f t="shared" si="40"/>
        <v>0</v>
      </c>
      <c r="T226" s="1">
        <f t="shared" si="41"/>
        <v>0</v>
      </c>
      <c r="U226" s="126">
        <f t="shared" si="42"/>
        <v>0</v>
      </c>
    </row>
    <row r="227" spans="2:21" x14ac:dyDescent="0.3">
      <c r="B227" s="125">
        <v>212</v>
      </c>
      <c r="C227" s="34" t="str">
        <f>IF(OR('Data-Qtr1'!C225="",'Data-Qtr1'!R225),"",(COUNTIF('Data-Qtr1'!C225,"Yes")))</f>
        <v/>
      </c>
      <c r="D227" s="267" t="str">
        <f>IF('Data-Qtr1'!D225="","",IF(C227=1,'Data-Qtr1'!D225,""))</f>
        <v/>
      </c>
      <c r="E227" s="53" t="str">
        <f>IF(OR('Data-Qtr1'!E225="",'Data-Qtr1'!R225),"",COUNTIF('Data-Qtr1'!E225,"Yes"))</f>
        <v/>
      </c>
      <c r="F227" s="53" t="str">
        <f>IF(OR('Data-Qtr1'!F225="",'Data-Qtr1'!R225),"",COUNTIF('Data-Qtr1'!F225,"Yes"))</f>
        <v/>
      </c>
      <c r="G227" s="53"/>
      <c r="H227" s="270" t="str">
        <f>IF(OR('Data-Qtr1'!G225="",'Data-Qtr1'!R225),"",COUNTIF('Data-Qtr1'!G225,"Yes"))</f>
        <v/>
      </c>
      <c r="I227" s="55">
        <f>COUNTIF('Data-Qtr1'!C225:G225,"")</f>
        <v>5</v>
      </c>
      <c r="J227" s="125">
        <f>IF('Data-Qtr1'!R225,0,IF((COUNTBLANK(C227)+COUNTBLANK(E227)+COUNTBLANK(F227)+COUNTBLANK(H227))=4,0,1))</f>
        <v>0</v>
      </c>
      <c r="K227" s="125">
        <f t="shared" si="33"/>
        <v>0</v>
      </c>
      <c r="L227" s="125">
        <f t="shared" si="34"/>
        <v>0</v>
      </c>
      <c r="M227" s="126">
        <f t="shared" si="35"/>
        <v>0</v>
      </c>
      <c r="N227" s="125">
        <f t="shared" si="36"/>
        <v>0</v>
      </c>
      <c r="O227" s="126">
        <f t="shared" si="37"/>
        <v>0</v>
      </c>
      <c r="P227" s="125">
        <f t="shared" si="38"/>
        <v>0</v>
      </c>
      <c r="Q227" s="1">
        <f t="shared" si="39"/>
        <v>0</v>
      </c>
      <c r="R227" s="1">
        <f t="shared" si="43"/>
        <v>0</v>
      </c>
      <c r="S227" s="1">
        <f t="shared" si="40"/>
        <v>0</v>
      </c>
      <c r="T227" s="1">
        <f t="shared" si="41"/>
        <v>0</v>
      </c>
      <c r="U227" s="126">
        <f t="shared" si="42"/>
        <v>0</v>
      </c>
    </row>
    <row r="228" spans="2:21" x14ac:dyDescent="0.3">
      <c r="B228" s="125">
        <v>213</v>
      </c>
      <c r="C228" s="34" t="str">
        <f>IF(OR('Data-Qtr1'!C226="",'Data-Qtr1'!R226),"",(COUNTIF('Data-Qtr1'!C226,"Yes")))</f>
        <v/>
      </c>
      <c r="D228" s="267" t="str">
        <f>IF('Data-Qtr1'!D226="","",IF(C228=1,'Data-Qtr1'!D226,""))</f>
        <v/>
      </c>
      <c r="E228" s="53" t="str">
        <f>IF(OR('Data-Qtr1'!E226="",'Data-Qtr1'!R226),"",COUNTIF('Data-Qtr1'!E226,"Yes"))</f>
        <v/>
      </c>
      <c r="F228" s="53" t="str">
        <f>IF(OR('Data-Qtr1'!F226="",'Data-Qtr1'!R226),"",COUNTIF('Data-Qtr1'!F226,"Yes"))</f>
        <v/>
      </c>
      <c r="G228" s="53"/>
      <c r="H228" s="270" t="str">
        <f>IF(OR('Data-Qtr1'!G226="",'Data-Qtr1'!R226),"",COUNTIF('Data-Qtr1'!G226,"Yes"))</f>
        <v/>
      </c>
      <c r="I228" s="55">
        <f>COUNTIF('Data-Qtr1'!C226:G226,"")</f>
        <v>5</v>
      </c>
      <c r="J228" s="125">
        <f>IF('Data-Qtr1'!R226,0,IF((COUNTBLANK(C228)+COUNTBLANK(E228)+COUNTBLANK(F228)+COUNTBLANK(H228))=4,0,1))</f>
        <v>0</v>
      </c>
      <c r="K228" s="125">
        <f t="shared" si="33"/>
        <v>0</v>
      </c>
      <c r="L228" s="125">
        <f t="shared" si="34"/>
        <v>0</v>
      </c>
      <c r="M228" s="126">
        <f t="shared" si="35"/>
        <v>0</v>
      </c>
      <c r="N228" s="125">
        <f t="shared" si="36"/>
        <v>0</v>
      </c>
      <c r="O228" s="126">
        <f t="shared" si="37"/>
        <v>0</v>
      </c>
      <c r="P228" s="125">
        <f t="shared" si="38"/>
        <v>0</v>
      </c>
      <c r="Q228" s="1">
        <f t="shared" si="39"/>
        <v>0</v>
      </c>
      <c r="R228" s="1">
        <f t="shared" si="43"/>
        <v>0</v>
      </c>
      <c r="S228" s="1">
        <f t="shared" si="40"/>
        <v>0</v>
      </c>
      <c r="T228" s="1">
        <f t="shared" si="41"/>
        <v>0</v>
      </c>
      <c r="U228" s="126">
        <f t="shared" si="42"/>
        <v>0</v>
      </c>
    </row>
    <row r="229" spans="2:21" x14ac:dyDescent="0.3">
      <c r="B229" s="125">
        <v>214</v>
      </c>
      <c r="C229" s="34" t="str">
        <f>IF(OR('Data-Qtr1'!C227="",'Data-Qtr1'!R227),"",(COUNTIF('Data-Qtr1'!C227,"Yes")))</f>
        <v/>
      </c>
      <c r="D229" s="267" t="str">
        <f>IF('Data-Qtr1'!D227="","",IF(C229=1,'Data-Qtr1'!D227,""))</f>
        <v/>
      </c>
      <c r="E229" s="53" t="str">
        <f>IF(OR('Data-Qtr1'!E227="",'Data-Qtr1'!R227),"",COUNTIF('Data-Qtr1'!E227,"Yes"))</f>
        <v/>
      </c>
      <c r="F229" s="53" t="str">
        <f>IF(OR('Data-Qtr1'!F227="",'Data-Qtr1'!R227),"",COUNTIF('Data-Qtr1'!F227,"Yes"))</f>
        <v/>
      </c>
      <c r="G229" s="53"/>
      <c r="H229" s="270" t="str">
        <f>IF(OR('Data-Qtr1'!G227="",'Data-Qtr1'!R227),"",COUNTIF('Data-Qtr1'!G227,"Yes"))</f>
        <v/>
      </c>
      <c r="I229" s="55">
        <f>COUNTIF('Data-Qtr1'!C227:G227,"")</f>
        <v>5</v>
      </c>
      <c r="J229" s="125">
        <f>IF('Data-Qtr1'!R227,0,IF((COUNTBLANK(C229)+COUNTBLANK(E229)+COUNTBLANK(F229)+COUNTBLANK(H229))=4,0,1))</f>
        <v>0</v>
      </c>
      <c r="K229" s="125">
        <f t="shared" si="33"/>
        <v>0</v>
      </c>
      <c r="L229" s="125">
        <f t="shared" si="34"/>
        <v>0</v>
      </c>
      <c r="M229" s="126">
        <f t="shared" si="35"/>
        <v>0</v>
      </c>
      <c r="N229" s="125">
        <f t="shared" si="36"/>
        <v>0</v>
      </c>
      <c r="O229" s="126">
        <f t="shared" si="37"/>
        <v>0</v>
      </c>
      <c r="P229" s="125">
        <f t="shared" si="38"/>
        <v>0</v>
      </c>
      <c r="Q229" s="1">
        <f t="shared" si="39"/>
        <v>0</v>
      </c>
      <c r="R229" s="1">
        <f t="shared" si="43"/>
        <v>0</v>
      </c>
      <c r="S229" s="1">
        <f t="shared" si="40"/>
        <v>0</v>
      </c>
      <c r="T229" s="1">
        <f t="shared" si="41"/>
        <v>0</v>
      </c>
      <c r="U229" s="126">
        <f t="shared" si="42"/>
        <v>0</v>
      </c>
    </row>
    <row r="230" spans="2:21" x14ac:dyDescent="0.3">
      <c r="B230" s="125">
        <v>215</v>
      </c>
      <c r="C230" s="34" t="str">
        <f>IF(OR('Data-Qtr1'!C228="",'Data-Qtr1'!R228),"",(COUNTIF('Data-Qtr1'!C228,"Yes")))</f>
        <v/>
      </c>
      <c r="D230" s="267" t="str">
        <f>IF('Data-Qtr1'!D228="","",IF(C230=1,'Data-Qtr1'!D228,""))</f>
        <v/>
      </c>
      <c r="E230" s="53" t="str">
        <f>IF(OR('Data-Qtr1'!E228="",'Data-Qtr1'!R228),"",COUNTIF('Data-Qtr1'!E228,"Yes"))</f>
        <v/>
      </c>
      <c r="F230" s="53" t="str">
        <f>IF(OR('Data-Qtr1'!F228="",'Data-Qtr1'!R228),"",COUNTIF('Data-Qtr1'!F228,"Yes"))</f>
        <v/>
      </c>
      <c r="G230" s="53"/>
      <c r="H230" s="270" t="str">
        <f>IF(OR('Data-Qtr1'!G228="",'Data-Qtr1'!R228),"",COUNTIF('Data-Qtr1'!G228,"Yes"))</f>
        <v/>
      </c>
      <c r="I230" s="55">
        <f>COUNTIF('Data-Qtr1'!C228:G228,"")</f>
        <v>5</v>
      </c>
      <c r="J230" s="125">
        <f>IF('Data-Qtr1'!R228,0,IF((COUNTBLANK(C230)+COUNTBLANK(E230)+COUNTBLANK(F230)+COUNTBLANK(H230))=4,0,1))</f>
        <v>0</v>
      </c>
      <c r="K230" s="125">
        <f t="shared" si="33"/>
        <v>0</v>
      </c>
      <c r="L230" s="125">
        <f t="shared" si="34"/>
        <v>0</v>
      </c>
      <c r="M230" s="126">
        <f t="shared" si="35"/>
        <v>0</v>
      </c>
      <c r="N230" s="125">
        <f t="shared" si="36"/>
        <v>0</v>
      </c>
      <c r="O230" s="126">
        <f t="shared" si="37"/>
        <v>0</v>
      </c>
      <c r="P230" s="125">
        <f t="shared" si="38"/>
        <v>0</v>
      </c>
      <c r="Q230" s="1">
        <f t="shared" si="39"/>
        <v>0</v>
      </c>
      <c r="R230" s="1">
        <f t="shared" si="43"/>
        <v>0</v>
      </c>
      <c r="S230" s="1">
        <f t="shared" si="40"/>
        <v>0</v>
      </c>
      <c r="T230" s="1">
        <f t="shared" si="41"/>
        <v>0</v>
      </c>
      <c r="U230" s="126">
        <f t="shared" si="42"/>
        <v>0</v>
      </c>
    </row>
    <row r="231" spans="2:21" x14ac:dyDescent="0.3">
      <c r="B231" s="125">
        <v>216</v>
      </c>
      <c r="C231" s="34" t="str">
        <f>IF(OR('Data-Qtr1'!C229="",'Data-Qtr1'!R229),"",(COUNTIF('Data-Qtr1'!C229,"Yes")))</f>
        <v/>
      </c>
      <c r="D231" s="267" t="str">
        <f>IF('Data-Qtr1'!D229="","",IF(C231=1,'Data-Qtr1'!D229,""))</f>
        <v/>
      </c>
      <c r="E231" s="53" t="str">
        <f>IF(OR('Data-Qtr1'!E229="",'Data-Qtr1'!R229),"",COUNTIF('Data-Qtr1'!E229,"Yes"))</f>
        <v/>
      </c>
      <c r="F231" s="53" t="str">
        <f>IF(OR('Data-Qtr1'!F229="",'Data-Qtr1'!R229),"",COUNTIF('Data-Qtr1'!F229,"Yes"))</f>
        <v/>
      </c>
      <c r="G231" s="53"/>
      <c r="H231" s="270" t="str">
        <f>IF(OR('Data-Qtr1'!G229="",'Data-Qtr1'!R229),"",COUNTIF('Data-Qtr1'!G229,"Yes"))</f>
        <v/>
      </c>
      <c r="I231" s="55">
        <f>COUNTIF('Data-Qtr1'!C229:G229,"")</f>
        <v>5</v>
      </c>
      <c r="J231" s="125">
        <f>IF('Data-Qtr1'!R229,0,IF((COUNTBLANK(C231)+COUNTBLANK(E231)+COUNTBLANK(F231)+COUNTBLANK(H231))=4,0,1))</f>
        <v>0</v>
      </c>
      <c r="K231" s="125">
        <f t="shared" si="33"/>
        <v>0</v>
      </c>
      <c r="L231" s="125">
        <f t="shared" si="34"/>
        <v>0</v>
      </c>
      <c r="M231" s="126">
        <f t="shared" si="35"/>
        <v>0</v>
      </c>
      <c r="N231" s="125">
        <f t="shared" si="36"/>
        <v>0</v>
      </c>
      <c r="O231" s="126">
        <f t="shared" si="37"/>
        <v>0</v>
      </c>
      <c r="P231" s="125">
        <f t="shared" si="38"/>
        <v>0</v>
      </c>
      <c r="Q231" s="1">
        <f t="shared" si="39"/>
        <v>0</v>
      </c>
      <c r="R231" s="1">
        <f t="shared" si="43"/>
        <v>0</v>
      </c>
      <c r="S231" s="1">
        <f t="shared" si="40"/>
        <v>0</v>
      </c>
      <c r="T231" s="1">
        <f t="shared" si="41"/>
        <v>0</v>
      </c>
      <c r="U231" s="126">
        <f t="shared" si="42"/>
        <v>0</v>
      </c>
    </row>
    <row r="232" spans="2:21" x14ac:dyDescent="0.3">
      <c r="B232" s="125">
        <v>217</v>
      </c>
      <c r="C232" s="34" t="str">
        <f>IF(OR('Data-Qtr1'!C230="",'Data-Qtr1'!R230),"",(COUNTIF('Data-Qtr1'!C230,"Yes")))</f>
        <v/>
      </c>
      <c r="D232" s="267" t="str">
        <f>IF('Data-Qtr1'!D230="","",IF(C232=1,'Data-Qtr1'!D230,""))</f>
        <v/>
      </c>
      <c r="E232" s="53" t="str">
        <f>IF(OR('Data-Qtr1'!E230="",'Data-Qtr1'!R230),"",COUNTIF('Data-Qtr1'!E230,"Yes"))</f>
        <v/>
      </c>
      <c r="F232" s="53" t="str">
        <f>IF(OR('Data-Qtr1'!F230="",'Data-Qtr1'!R230),"",COUNTIF('Data-Qtr1'!F230,"Yes"))</f>
        <v/>
      </c>
      <c r="G232" s="53"/>
      <c r="H232" s="270" t="str">
        <f>IF(OR('Data-Qtr1'!G230="",'Data-Qtr1'!R230),"",COUNTIF('Data-Qtr1'!G230,"Yes"))</f>
        <v/>
      </c>
      <c r="I232" s="55">
        <f>COUNTIF('Data-Qtr1'!C230:G230,"")</f>
        <v>5</v>
      </c>
      <c r="J232" s="125">
        <f>IF('Data-Qtr1'!R230,0,IF((COUNTBLANK(C232)+COUNTBLANK(E232)+COUNTBLANK(F232)+COUNTBLANK(H232))=4,0,1))</f>
        <v>0</v>
      </c>
      <c r="K232" s="125">
        <f t="shared" si="33"/>
        <v>0</v>
      </c>
      <c r="L232" s="125">
        <f t="shared" si="34"/>
        <v>0</v>
      </c>
      <c r="M232" s="126">
        <f t="shared" si="35"/>
        <v>0</v>
      </c>
      <c r="N232" s="125">
        <f t="shared" si="36"/>
        <v>0</v>
      </c>
      <c r="O232" s="126">
        <f t="shared" si="37"/>
        <v>0</v>
      </c>
      <c r="P232" s="125">
        <f t="shared" si="38"/>
        <v>0</v>
      </c>
      <c r="Q232" s="1">
        <f t="shared" si="39"/>
        <v>0</v>
      </c>
      <c r="R232" s="1">
        <f t="shared" si="43"/>
        <v>0</v>
      </c>
      <c r="S232" s="1">
        <f t="shared" si="40"/>
        <v>0</v>
      </c>
      <c r="T232" s="1">
        <f t="shared" si="41"/>
        <v>0</v>
      </c>
      <c r="U232" s="126">
        <f t="shared" si="42"/>
        <v>0</v>
      </c>
    </row>
    <row r="233" spans="2:21" x14ac:dyDescent="0.3">
      <c r="B233" s="125">
        <v>218</v>
      </c>
      <c r="C233" s="34" t="str">
        <f>IF(OR('Data-Qtr1'!C231="",'Data-Qtr1'!R231),"",(COUNTIF('Data-Qtr1'!C231,"Yes")))</f>
        <v/>
      </c>
      <c r="D233" s="267" t="str">
        <f>IF('Data-Qtr1'!D231="","",IF(C233=1,'Data-Qtr1'!D231,""))</f>
        <v/>
      </c>
      <c r="E233" s="53" t="str">
        <f>IF(OR('Data-Qtr1'!E231="",'Data-Qtr1'!R231),"",COUNTIF('Data-Qtr1'!E231,"Yes"))</f>
        <v/>
      </c>
      <c r="F233" s="53" t="str">
        <f>IF(OR('Data-Qtr1'!F231="",'Data-Qtr1'!R231),"",COUNTIF('Data-Qtr1'!F231,"Yes"))</f>
        <v/>
      </c>
      <c r="G233" s="53"/>
      <c r="H233" s="270" t="str">
        <f>IF(OR('Data-Qtr1'!G231="",'Data-Qtr1'!R231),"",COUNTIF('Data-Qtr1'!G231,"Yes"))</f>
        <v/>
      </c>
      <c r="I233" s="55">
        <f>COUNTIF('Data-Qtr1'!C231:G231,"")</f>
        <v>5</v>
      </c>
      <c r="J233" s="125">
        <f>IF('Data-Qtr1'!R231,0,IF((COUNTBLANK(C233)+COUNTBLANK(E233)+COUNTBLANK(F233)+COUNTBLANK(H233))=4,0,1))</f>
        <v>0</v>
      </c>
      <c r="K233" s="125">
        <f t="shared" si="33"/>
        <v>0</v>
      </c>
      <c r="L233" s="125">
        <f t="shared" si="34"/>
        <v>0</v>
      </c>
      <c r="M233" s="126">
        <f t="shared" si="35"/>
        <v>0</v>
      </c>
      <c r="N233" s="125">
        <f t="shared" si="36"/>
        <v>0</v>
      </c>
      <c r="O233" s="126">
        <f t="shared" si="37"/>
        <v>0</v>
      </c>
      <c r="P233" s="125">
        <f t="shared" si="38"/>
        <v>0</v>
      </c>
      <c r="Q233" s="1">
        <f t="shared" si="39"/>
        <v>0</v>
      </c>
      <c r="R233" s="1">
        <f t="shared" si="43"/>
        <v>0</v>
      </c>
      <c r="S233" s="1">
        <f t="shared" si="40"/>
        <v>0</v>
      </c>
      <c r="T233" s="1">
        <f t="shared" si="41"/>
        <v>0</v>
      </c>
      <c r="U233" s="126">
        <f t="shared" si="42"/>
        <v>0</v>
      </c>
    </row>
    <row r="234" spans="2:21" x14ac:dyDescent="0.3">
      <c r="B234" s="125">
        <v>219</v>
      </c>
      <c r="C234" s="34" t="str">
        <f>IF(OR('Data-Qtr1'!C232="",'Data-Qtr1'!R232),"",(COUNTIF('Data-Qtr1'!C232,"Yes")))</f>
        <v/>
      </c>
      <c r="D234" s="267" t="str">
        <f>IF('Data-Qtr1'!D232="","",IF(C234=1,'Data-Qtr1'!D232,""))</f>
        <v/>
      </c>
      <c r="E234" s="53" t="str">
        <f>IF(OR('Data-Qtr1'!E232="",'Data-Qtr1'!R232),"",COUNTIF('Data-Qtr1'!E232,"Yes"))</f>
        <v/>
      </c>
      <c r="F234" s="53" t="str">
        <f>IF(OR('Data-Qtr1'!F232="",'Data-Qtr1'!R232),"",COUNTIF('Data-Qtr1'!F232,"Yes"))</f>
        <v/>
      </c>
      <c r="G234" s="53"/>
      <c r="H234" s="270" t="str">
        <f>IF(OR('Data-Qtr1'!G232="",'Data-Qtr1'!R232),"",COUNTIF('Data-Qtr1'!G232,"Yes"))</f>
        <v/>
      </c>
      <c r="I234" s="55">
        <f>COUNTIF('Data-Qtr1'!C232:G232,"")</f>
        <v>5</v>
      </c>
      <c r="J234" s="125">
        <f>IF('Data-Qtr1'!R232,0,IF((COUNTBLANK(C234)+COUNTBLANK(E234)+COUNTBLANK(F234)+COUNTBLANK(H234))=4,0,1))</f>
        <v>0</v>
      </c>
      <c r="K234" s="125">
        <f t="shared" ref="K234:K297" si="44">IF(J234=1,C234,0)</f>
        <v>0</v>
      </c>
      <c r="L234" s="125">
        <f t="shared" ref="L234:L297" si="45">IF(J234=1,IF((COUNTIF(C234,1)+COUNTIF(E234,1))=2,1,0),0)</f>
        <v>0</v>
      </c>
      <c r="M234" s="126">
        <f t="shared" ref="M234:M297" si="46">IF(J234=1,COUNTIF(E234,1),0)</f>
        <v>0</v>
      </c>
      <c r="N234" s="125">
        <f t="shared" ref="N234:N297" si="47">IF(J234=1,IF((COUNTIF(C234,1)+COUNTIF(F234,1))=2,1,0),0)</f>
        <v>0</v>
      </c>
      <c r="O234" s="126">
        <f t="shared" ref="O234:O297" si="48">IF(J234=1,COUNTIF(F234,1),0)</f>
        <v>0</v>
      </c>
      <c r="P234" s="125">
        <f t="shared" ref="P234:P297" si="49">IF(J234=1,IF((COUNTIF(C234,1)+COUNTIF(H234,1))=2,1,0),0)</f>
        <v>0</v>
      </c>
      <c r="Q234" s="1">
        <f t="shared" ref="Q234:Q297" si="50">IF(J234=1,COUNTIF(H234,1),0)</f>
        <v>0</v>
      </c>
      <c r="R234" s="1">
        <f t="shared" si="43"/>
        <v>0</v>
      </c>
      <c r="S234" s="1">
        <f t="shared" ref="S234:S297" si="51">IF(J234=1,COUNTIF(C234,1),0)</f>
        <v>0</v>
      </c>
      <c r="T234" s="1">
        <f t="shared" ref="T234:T297" si="52">IF(AND(C234=1,F234=1),1,0)</f>
        <v>0</v>
      </c>
      <c r="U234" s="126">
        <f t="shared" ref="U234:U297" si="53">IF(AND(C234=1,H234=1),1,0)</f>
        <v>0</v>
      </c>
    </row>
    <row r="235" spans="2:21" ht="15" thickBot="1" x14ac:dyDescent="0.35">
      <c r="B235" s="127">
        <v>220</v>
      </c>
      <c r="C235" s="35" t="str">
        <f>IF(OR('Data-Qtr1'!C233="",'Data-Qtr1'!R233),"",(COUNTIF('Data-Qtr1'!C233,"Yes")))</f>
        <v/>
      </c>
      <c r="D235" s="271" t="str">
        <f>IF('Data-Qtr1'!D233="","",IF(C235=1,'Data-Qtr1'!D233,""))</f>
        <v/>
      </c>
      <c r="E235" s="36" t="str">
        <f>IF(OR('Data-Qtr1'!E233="",'Data-Qtr1'!R233),"",COUNTIF('Data-Qtr1'!E233,"Yes"))</f>
        <v/>
      </c>
      <c r="F235" s="36" t="str">
        <f>IF(OR('Data-Qtr1'!F233="",'Data-Qtr1'!R233),"",COUNTIF('Data-Qtr1'!F233,"Yes"))</f>
        <v/>
      </c>
      <c r="G235" s="36"/>
      <c r="H235" s="272" t="str">
        <f>IF(OR('Data-Qtr1'!G233="",'Data-Qtr1'!R233),"",COUNTIF('Data-Qtr1'!G233,"Yes"))</f>
        <v/>
      </c>
      <c r="I235" s="56">
        <f>COUNTIF('Data-Qtr1'!C233:G233,"")</f>
        <v>5</v>
      </c>
      <c r="J235" s="125">
        <f>IF('Data-Qtr1'!R233,0,IF((COUNTBLANK(C235)+COUNTBLANK(E235)+COUNTBLANK(F235)+COUNTBLANK(H235))=4,0,1))</f>
        <v>0</v>
      </c>
      <c r="K235" s="125">
        <f t="shared" si="44"/>
        <v>0</v>
      </c>
      <c r="L235" s="125">
        <f t="shared" si="45"/>
        <v>0</v>
      </c>
      <c r="M235" s="126">
        <f t="shared" si="46"/>
        <v>0</v>
      </c>
      <c r="N235" s="125">
        <f t="shared" si="47"/>
        <v>0</v>
      </c>
      <c r="O235" s="126">
        <f t="shared" si="48"/>
        <v>0</v>
      </c>
      <c r="P235" s="125">
        <f t="shared" si="49"/>
        <v>0</v>
      </c>
      <c r="Q235" s="1">
        <f t="shared" si="50"/>
        <v>0</v>
      </c>
      <c r="R235" s="1">
        <f t="shared" si="43"/>
        <v>0</v>
      </c>
      <c r="S235" s="1">
        <f t="shared" si="51"/>
        <v>0</v>
      </c>
      <c r="T235" s="1">
        <f t="shared" si="52"/>
        <v>0</v>
      </c>
      <c r="U235" s="126">
        <f t="shared" si="53"/>
        <v>0</v>
      </c>
    </row>
    <row r="236" spans="2:21" x14ac:dyDescent="0.3">
      <c r="B236" s="125">
        <v>221</v>
      </c>
      <c r="C236" s="32" t="str">
        <f>IF(OR('Data-Qtr1'!C234="",'Data-Qtr1'!R234),"",(COUNTIF('Data-Qtr1'!C234,"Yes")))</f>
        <v/>
      </c>
      <c r="D236" s="268" t="str">
        <f>IF('Data-Qtr1'!D234="","",IF(C236=1,'Data-Qtr1'!D234,""))</f>
        <v/>
      </c>
      <c r="E236" s="33" t="str">
        <f>IF(OR('Data-Qtr1'!E234="",'Data-Qtr1'!R234),"",COUNTIF('Data-Qtr1'!E234,"Yes"))</f>
        <v/>
      </c>
      <c r="F236" s="33" t="str">
        <f>IF(OR('Data-Qtr1'!F234="",'Data-Qtr1'!R234),"",COUNTIF('Data-Qtr1'!F234,"Yes"))</f>
        <v/>
      </c>
      <c r="G236" s="33"/>
      <c r="H236" s="269" t="str">
        <f>IF(OR('Data-Qtr1'!G234="",'Data-Qtr1'!R234),"",COUNTIF('Data-Qtr1'!G234,"Yes"))</f>
        <v/>
      </c>
      <c r="I236" s="54">
        <f>COUNTIF('Data-Qtr1'!C234:G234,"")</f>
        <v>5</v>
      </c>
      <c r="J236" s="125">
        <f>IF('Data-Qtr1'!R234,0,IF((COUNTBLANK(C236)+COUNTBLANK(E236)+COUNTBLANK(F236)+COUNTBLANK(H236))=4,0,1))</f>
        <v>0</v>
      </c>
      <c r="K236" s="125">
        <f t="shared" si="44"/>
        <v>0</v>
      </c>
      <c r="L236" s="125">
        <f t="shared" si="45"/>
        <v>0</v>
      </c>
      <c r="M236" s="126">
        <f t="shared" si="46"/>
        <v>0</v>
      </c>
      <c r="N236" s="125">
        <f t="shared" si="47"/>
        <v>0</v>
      </c>
      <c r="O236" s="126">
        <f t="shared" si="48"/>
        <v>0</v>
      </c>
      <c r="P236" s="125">
        <f t="shared" si="49"/>
        <v>0</v>
      </c>
      <c r="Q236" s="1">
        <f t="shared" si="50"/>
        <v>0</v>
      </c>
      <c r="R236" s="1">
        <f t="shared" si="43"/>
        <v>0</v>
      </c>
      <c r="S236" s="1">
        <f t="shared" si="51"/>
        <v>0</v>
      </c>
      <c r="T236" s="1">
        <f t="shared" si="52"/>
        <v>0</v>
      </c>
      <c r="U236" s="126">
        <f t="shared" si="53"/>
        <v>0</v>
      </c>
    </row>
    <row r="237" spans="2:21" x14ac:dyDescent="0.3">
      <c r="B237" s="125">
        <v>222</v>
      </c>
      <c r="C237" s="34" t="str">
        <f>IF(OR('Data-Qtr1'!C235="",'Data-Qtr1'!R235),"",(COUNTIF('Data-Qtr1'!C235,"Yes")))</f>
        <v/>
      </c>
      <c r="D237" s="267" t="str">
        <f>IF('Data-Qtr1'!D235="","",IF(C237=1,'Data-Qtr1'!D235,""))</f>
        <v/>
      </c>
      <c r="E237" s="53" t="str">
        <f>IF(OR('Data-Qtr1'!E235="",'Data-Qtr1'!R235),"",COUNTIF('Data-Qtr1'!E235,"Yes"))</f>
        <v/>
      </c>
      <c r="F237" s="53" t="str">
        <f>IF(OR('Data-Qtr1'!F235="",'Data-Qtr1'!R235),"",COUNTIF('Data-Qtr1'!F235,"Yes"))</f>
        <v/>
      </c>
      <c r="G237" s="53"/>
      <c r="H237" s="270" t="str">
        <f>IF(OR('Data-Qtr1'!G235="",'Data-Qtr1'!R235),"",COUNTIF('Data-Qtr1'!G235,"Yes"))</f>
        <v/>
      </c>
      <c r="I237" s="55">
        <f>COUNTIF('Data-Qtr1'!C235:G235,"")</f>
        <v>5</v>
      </c>
      <c r="J237" s="125">
        <f>IF('Data-Qtr1'!R235,0,IF((COUNTBLANK(C237)+COUNTBLANK(E237)+COUNTBLANK(F237)+COUNTBLANK(H237))=4,0,1))</f>
        <v>0</v>
      </c>
      <c r="K237" s="125">
        <f t="shared" si="44"/>
        <v>0</v>
      </c>
      <c r="L237" s="125">
        <f t="shared" si="45"/>
        <v>0</v>
      </c>
      <c r="M237" s="126">
        <f t="shared" si="46"/>
        <v>0</v>
      </c>
      <c r="N237" s="125">
        <f t="shared" si="47"/>
        <v>0</v>
      </c>
      <c r="O237" s="126">
        <f t="shared" si="48"/>
        <v>0</v>
      </c>
      <c r="P237" s="125">
        <f t="shared" si="49"/>
        <v>0</v>
      </c>
      <c r="Q237" s="1">
        <f t="shared" si="50"/>
        <v>0</v>
      </c>
      <c r="R237" s="1">
        <f t="shared" si="43"/>
        <v>0</v>
      </c>
      <c r="S237" s="1">
        <f t="shared" si="51"/>
        <v>0</v>
      </c>
      <c r="T237" s="1">
        <f t="shared" si="52"/>
        <v>0</v>
      </c>
      <c r="U237" s="126">
        <f t="shared" si="53"/>
        <v>0</v>
      </c>
    </row>
    <row r="238" spans="2:21" x14ac:dyDescent="0.3">
      <c r="B238" s="125">
        <v>223</v>
      </c>
      <c r="C238" s="34" t="str">
        <f>IF(OR('Data-Qtr1'!C236="",'Data-Qtr1'!R236),"",(COUNTIF('Data-Qtr1'!C236,"Yes")))</f>
        <v/>
      </c>
      <c r="D238" s="267" t="str">
        <f>IF('Data-Qtr1'!D236="","",IF(C238=1,'Data-Qtr1'!D236,""))</f>
        <v/>
      </c>
      <c r="E238" s="53" t="str">
        <f>IF(OR('Data-Qtr1'!E236="",'Data-Qtr1'!R236),"",COUNTIF('Data-Qtr1'!E236,"Yes"))</f>
        <v/>
      </c>
      <c r="F238" s="53" t="str">
        <f>IF(OR('Data-Qtr1'!F236="",'Data-Qtr1'!R236),"",COUNTIF('Data-Qtr1'!F236,"Yes"))</f>
        <v/>
      </c>
      <c r="G238" s="53"/>
      <c r="H238" s="270" t="str">
        <f>IF(OR('Data-Qtr1'!G236="",'Data-Qtr1'!R236),"",COUNTIF('Data-Qtr1'!G236,"Yes"))</f>
        <v/>
      </c>
      <c r="I238" s="55">
        <f>COUNTIF('Data-Qtr1'!C236:G236,"")</f>
        <v>5</v>
      </c>
      <c r="J238" s="125">
        <f>IF('Data-Qtr1'!R236,0,IF((COUNTBLANK(C238)+COUNTBLANK(E238)+COUNTBLANK(F238)+COUNTBLANK(H238))=4,0,1))</f>
        <v>0</v>
      </c>
      <c r="K238" s="125">
        <f t="shared" si="44"/>
        <v>0</v>
      </c>
      <c r="L238" s="125">
        <f t="shared" si="45"/>
        <v>0</v>
      </c>
      <c r="M238" s="126">
        <f t="shared" si="46"/>
        <v>0</v>
      </c>
      <c r="N238" s="125">
        <f t="shared" si="47"/>
        <v>0</v>
      </c>
      <c r="O238" s="126">
        <f t="shared" si="48"/>
        <v>0</v>
      </c>
      <c r="P238" s="125">
        <f t="shared" si="49"/>
        <v>0</v>
      </c>
      <c r="Q238" s="1">
        <f t="shared" si="50"/>
        <v>0</v>
      </c>
      <c r="R238" s="1">
        <f t="shared" si="43"/>
        <v>0</v>
      </c>
      <c r="S238" s="1">
        <f t="shared" si="51"/>
        <v>0</v>
      </c>
      <c r="T238" s="1">
        <f t="shared" si="52"/>
        <v>0</v>
      </c>
      <c r="U238" s="126">
        <f t="shared" si="53"/>
        <v>0</v>
      </c>
    </row>
    <row r="239" spans="2:21" x14ac:dyDescent="0.3">
      <c r="B239" s="125">
        <v>224</v>
      </c>
      <c r="C239" s="34" t="str">
        <f>IF(OR('Data-Qtr1'!C237="",'Data-Qtr1'!R237),"",(COUNTIF('Data-Qtr1'!C237,"Yes")))</f>
        <v/>
      </c>
      <c r="D239" s="267" t="str">
        <f>IF('Data-Qtr1'!D237="","",IF(C239=1,'Data-Qtr1'!D237,""))</f>
        <v/>
      </c>
      <c r="E239" s="53" t="str">
        <f>IF(OR('Data-Qtr1'!E237="",'Data-Qtr1'!R237),"",COUNTIF('Data-Qtr1'!E237,"Yes"))</f>
        <v/>
      </c>
      <c r="F239" s="53" t="str">
        <f>IF(OR('Data-Qtr1'!F237="",'Data-Qtr1'!R237),"",COUNTIF('Data-Qtr1'!F237,"Yes"))</f>
        <v/>
      </c>
      <c r="G239" s="53"/>
      <c r="H239" s="270" t="str">
        <f>IF(OR('Data-Qtr1'!G237="",'Data-Qtr1'!R237),"",COUNTIF('Data-Qtr1'!G237,"Yes"))</f>
        <v/>
      </c>
      <c r="I239" s="55">
        <f>COUNTIF('Data-Qtr1'!C237:G237,"")</f>
        <v>5</v>
      </c>
      <c r="J239" s="125">
        <f>IF('Data-Qtr1'!R237,0,IF((COUNTBLANK(C239)+COUNTBLANK(E239)+COUNTBLANK(F239)+COUNTBLANK(H239))=4,0,1))</f>
        <v>0</v>
      </c>
      <c r="K239" s="125">
        <f t="shared" si="44"/>
        <v>0</v>
      </c>
      <c r="L239" s="125">
        <f t="shared" si="45"/>
        <v>0</v>
      </c>
      <c r="M239" s="126">
        <f t="shared" si="46"/>
        <v>0</v>
      </c>
      <c r="N239" s="125">
        <f t="shared" si="47"/>
        <v>0</v>
      </c>
      <c r="O239" s="126">
        <f t="shared" si="48"/>
        <v>0</v>
      </c>
      <c r="P239" s="125">
        <f t="shared" si="49"/>
        <v>0</v>
      </c>
      <c r="Q239" s="1">
        <f t="shared" si="50"/>
        <v>0</v>
      </c>
      <c r="R239" s="1">
        <f t="shared" si="43"/>
        <v>0</v>
      </c>
      <c r="S239" s="1">
        <f t="shared" si="51"/>
        <v>0</v>
      </c>
      <c r="T239" s="1">
        <f t="shared" si="52"/>
        <v>0</v>
      </c>
      <c r="U239" s="126">
        <f t="shared" si="53"/>
        <v>0</v>
      </c>
    </row>
    <row r="240" spans="2:21" x14ac:dyDescent="0.3">
      <c r="B240" s="125">
        <v>225</v>
      </c>
      <c r="C240" s="34" t="str">
        <f>IF(OR('Data-Qtr1'!C238="",'Data-Qtr1'!R238),"",(COUNTIF('Data-Qtr1'!C238,"Yes")))</f>
        <v/>
      </c>
      <c r="D240" s="267" t="str">
        <f>IF('Data-Qtr1'!D238="","",IF(C240=1,'Data-Qtr1'!D238,""))</f>
        <v/>
      </c>
      <c r="E240" s="53" t="str">
        <f>IF(OR('Data-Qtr1'!E238="",'Data-Qtr1'!R238),"",COUNTIF('Data-Qtr1'!E238,"Yes"))</f>
        <v/>
      </c>
      <c r="F240" s="53" t="str">
        <f>IF(OR('Data-Qtr1'!F238="",'Data-Qtr1'!R238),"",COUNTIF('Data-Qtr1'!F238,"Yes"))</f>
        <v/>
      </c>
      <c r="G240" s="53"/>
      <c r="H240" s="270" t="str">
        <f>IF(OR('Data-Qtr1'!G238="",'Data-Qtr1'!R238),"",COUNTIF('Data-Qtr1'!G238,"Yes"))</f>
        <v/>
      </c>
      <c r="I240" s="55">
        <f>COUNTIF('Data-Qtr1'!C238:G238,"")</f>
        <v>5</v>
      </c>
      <c r="J240" s="125">
        <f>IF('Data-Qtr1'!R238,0,IF((COUNTBLANK(C240)+COUNTBLANK(E240)+COUNTBLANK(F240)+COUNTBLANK(H240))=4,0,1))</f>
        <v>0</v>
      </c>
      <c r="K240" s="125">
        <f t="shared" si="44"/>
        <v>0</v>
      </c>
      <c r="L240" s="125">
        <f t="shared" si="45"/>
        <v>0</v>
      </c>
      <c r="M240" s="126">
        <f t="shared" si="46"/>
        <v>0</v>
      </c>
      <c r="N240" s="125">
        <f t="shared" si="47"/>
        <v>0</v>
      </c>
      <c r="O240" s="126">
        <f t="shared" si="48"/>
        <v>0</v>
      </c>
      <c r="P240" s="125">
        <f t="shared" si="49"/>
        <v>0</v>
      </c>
      <c r="Q240" s="1">
        <f t="shared" si="50"/>
        <v>0</v>
      </c>
      <c r="R240" s="1">
        <f t="shared" si="43"/>
        <v>0</v>
      </c>
      <c r="S240" s="1">
        <f t="shared" si="51"/>
        <v>0</v>
      </c>
      <c r="T240" s="1">
        <f t="shared" si="52"/>
        <v>0</v>
      </c>
      <c r="U240" s="126">
        <f t="shared" si="53"/>
        <v>0</v>
      </c>
    </row>
    <row r="241" spans="2:21" x14ac:dyDescent="0.3">
      <c r="B241" s="125">
        <v>226</v>
      </c>
      <c r="C241" s="34" t="str">
        <f>IF(OR('Data-Qtr1'!C239="",'Data-Qtr1'!R239),"",(COUNTIF('Data-Qtr1'!C239,"Yes")))</f>
        <v/>
      </c>
      <c r="D241" s="267" t="str">
        <f>IF('Data-Qtr1'!D239="","",IF(C241=1,'Data-Qtr1'!D239,""))</f>
        <v/>
      </c>
      <c r="E241" s="53" t="str">
        <f>IF(OR('Data-Qtr1'!E239="",'Data-Qtr1'!R239),"",COUNTIF('Data-Qtr1'!E239,"Yes"))</f>
        <v/>
      </c>
      <c r="F241" s="53" t="str">
        <f>IF(OR('Data-Qtr1'!F239="",'Data-Qtr1'!R239),"",COUNTIF('Data-Qtr1'!F239,"Yes"))</f>
        <v/>
      </c>
      <c r="G241" s="53"/>
      <c r="H241" s="270" t="str">
        <f>IF(OR('Data-Qtr1'!G239="",'Data-Qtr1'!R239),"",COUNTIF('Data-Qtr1'!G239,"Yes"))</f>
        <v/>
      </c>
      <c r="I241" s="55">
        <f>COUNTIF('Data-Qtr1'!C239:G239,"")</f>
        <v>5</v>
      </c>
      <c r="J241" s="125">
        <f>IF('Data-Qtr1'!R239,0,IF((COUNTBLANK(C241)+COUNTBLANK(E241)+COUNTBLANK(F241)+COUNTBLANK(H241))=4,0,1))</f>
        <v>0</v>
      </c>
      <c r="K241" s="125">
        <f t="shared" si="44"/>
        <v>0</v>
      </c>
      <c r="L241" s="125">
        <f t="shared" si="45"/>
        <v>0</v>
      </c>
      <c r="M241" s="126">
        <f t="shared" si="46"/>
        <v>0</v>
      </c>
      <c r="N241" s="125">
        <f t="shared" si="47"/>
        <v>0</v>
      </c>
      <c r="O241" s="126">
        <f t="shared" si="48"/>
        <v>0</v>
      </c>
      <c r="P241" s="125">
        <f t="shared" si="49"/>
        <v>0</v>
      </c>
      <c r="Q241" s="1">
        <f t="shared" si="50"/>
        <v>0</v>
      </c>
      <c r="R241" s="1">
        <f t="shared" si="43"/>
        <v>0</v>
      </c>
      <c r="S241" s="1">
        <f t="shared" si="51"/>
        <v>0</v>
      </c>
      <c r="T241" s="1">
        <f t="shared" si="52"/>
        <v>0</v>
      </c>
      <c r="U241" s="126">
        <f t="shared" si="53"/>
        <v>0</v>
      </c>
    </row>
    <row r="242" spans="2:21" x14ac:dyDescent="0.3">
      <c r="B242" s="125">
        <v>227</v>
      </c>
      <c r="C242" s="34" t="str">
        <f>IF(OR('Data-Qtr1'!C240="",'Data-Qtr1'!R240),"",(COUNTIF('Data-Qtr1'!C240,"Yes")))</f>
        <v/>
      </c>
      <c r="D242" s="267" t="str">
        <f>IF('Data-Qtr1'!D240="","",IF(C242=1,'Data-Qtr1'!D240,""))</f>
        <v/>
      </c>
      <c r="E242" s="53" t="str">
        <f>IF(OR('Data-Qtr1'!E240="",'Data-Qtr1'!R240),"",COUNTIF('Data-Qtr1'!E240,"Yes"))</f>
        <v/>
      </c>
      <c r="F242" s="53" t="str">
        <f>IF(OR('Data-Qtr1'!F240="",'Data-Qtr1'!R240),"",COUNTIF('Data-Qtr1'!F240,"Yes"))</f>
        <v/>
      </c>
      <c r="G242" s="53"/>
      <c r="H242" s="270" t="str">
        <f>IF(OR('Data-Qtr1'!G240="",'Data-Qtr1'!R240),"",COUNTIF('Data-Qtr1'!G240,"Yes"))</f>
        <v/>
      </c>
      <c r="I242" s="55">
        <f>COUNTIF('Data-Qtr1'!C240:G240,"")</f>
        <v>5</v>
      </c>
      <c r="J242" s="125">
        <f>IF('Data-Qtr1'!R240,0,IF((COUNTBLANK(C242)+COUNTBLANK(E242)+COUNTBLANK(F242)+COUNTBLANK(H242))=4,0,1))</f>
        <v>0</v>
      </c>
      <c r="K242" s="125">
        <f t="shared" si="44"/>
        <v>0</v>
      </c>
      <c r="L242" s="125">
        <f t="shared" si="45"/>
        <v>0</v>
      </c>
      <c r="M242" s="126">
        <f t="shared" si="46"/>
        <v>0</v>
      </c>
      <c r="N242" s="125">
        <f t="shared" si="47"/>
        <v>0</v>
      </c>
      <c r="O242" s="126">
        <f t="shared" si="48"/>
        <v>0</v>
      </c>
      <c r="P242" s="125">
        <f t="shared" si="49"/>
        <v>0</v>
      </c>
      <c r="Q242" s="1">
        <f t="shared" si="50"/>
        <v>0</v>
      </c>
      <c r="R242" s="1">
        <f t="shared" si="43"/>
        <v>0</v>
      </c>
      <c r="S242" s="1">
        <f t="shared" si="51"/>
        <v>0</v>
      </c>
      <c r="T242" s="1">
        <f t="shared" si="52"/>
        <v>0</v>
      </c>
      <c r="U242" s="126">
        <f t="shared" si="53"/>
        <v>0</v>
      </c>
    </row>
    <row r="243" spans="2:21" x14ac:dyDescent="0.3">
      <c r="B243" s="125">
        <v>228</v>
      </c>
      <c r="C243" s="34" t="str">
        <f>IF(OR('Data-Qtr1'!C241="",'Data-Qtr1'!R241),"",(COUNTIF('Data-Qtr1'!C241,"Yes")))</f>
        <v/>
      </c>
      <c r="D243" s="267" t="str">
        <f>IF('Data-Qtr1'!D241="","",IF(C243=1,'Data-Qtr1'!D241,""))</f>
        <v/>
      </c>
      <c r="E243" s="53" t="str">
        <f>IF(OR('Data-Qtr1'!E241="",'Data-Qtr1'!R241),"",COUNTIF('Data-Qtr1'!E241,"Yes"))</f>
        <v/>
      </c>
      <c r="F243" s="53" t="str">
        <f>IF(OR('Data-Qtr1'!F241="",'Data-Qtr1'!R241),"",COUNTIF('Data-Qtr1'!F241,"Yes"))</f>
        <v/>
      </c>
      <c r="G243" s="53"/>
      <c r="H243" s="270" t="str">
        <f>IF(OR('Data-Qtr1'!G241="",'Data-Qtr1'!R241),"",COUNTIF('Data-Qtr1'!G241,"Yes"))</f>
        <v/>
      </c>
      <c r="I243" s="55">
        <f>COUNTIF('Data-Qtr1'!C241:G241,"")</f>
        <v>5</v>
      </c>
      <c r="J243" s="125">
        <f>IF('Data-Qtr1'!R241,0,IF((COUNTBLANK(C243)+COUNTBLANK(E243)+COUNTBLANK(F243)+COUNTBLANK(H243))=4,0,1))</f>
        <v>0</v>
      </c>
      <c r="K243" s="125">
        <f t="shared" si="44"/>
        <v>0</v>
      </c>
      <c r="L243" s="125">
        <f t="shared" si="45"/>
        <v>0</v>
      </c>
      <c r="M243" s="126">
        <f t="shared" si="46"/>
        <v>0</v>
      </c>
      <c r="N243" s="125">
        <f t="shared" si="47"/>
        <v>0</v>
      </c>
      <c r="O243" s="126">
        <f t="shared" si="48"/>
        <v>0</v>
      </c>
      <c r="P243" s="125">
        <f t="shared" si="49"/>
        <v>0</v>
      </c>
      <c r="Q243" s="1">
        <f t="shared" si="50"/>
        <v>0</v>
      </c>
      <c r="R243" s="1">
        <f t="shared" si="43"/>
        <v>0</v>
      </c>
      <c r="S243" s="1">
        <f t="shared" si="51"/>
        <v>0</v>
      </c>
      <c r="T243" s="1">
        <f t="shared" si="52"/>
        <v>0</v>
      </c>
      <c r="U243" s="126">
        <f t="shared" si="53"/>
        <v>0</v>
      </c>
    </row>
    <row r="244" spans="2:21" x14ac:dyDescent="0.3">
      <c r="B244" s="125">
        <v>229</v>
      </c>
      <c r="C244" s="34" t="str">
        <f>IF(OR('Data-Qtr1'!C242="",'Data-Qtr1'!R242),"",(COUNTIF('Data-Qtr1'!C242,"Yes")))</f>
        <v/>
      </c>
      <c r="D244" s="267" t="str">
        <f>IF('Data-Qtr1'!D242="","",IF(C244=1,'Data-Qtr1'!D242,""))</f>
        <v/>
      </c>
      <c r="E244" s="53" t="str">
        <f>IF(OR('Data-Qtr1'!E242="",'Data-Qtr1'!R242),"",COUNTIF('Data-Qtr1'!E242,"Yes"))</f>
        <v/>
      </c>
      <c r="F244" s="53" t="str">
        <f>IF(OR('Data-Qtr1'!F242="",'Data-Qtr1'!R242),"",COUNTIF('Data-Qtr1'!F242,"Yes"))</f>
        <v/>
      </c>
      <c r="G244" s="53"/>
      <c r="H244" s="270" t="str">
        <f>IF(OR('Data-Qtr1'!G242="",'Data-Qtr1'!R242),"",COUNTIF('Data-Qtr1'!G242,"Yes"))</f>
        <v/>
      </c>
      <c r="I244" s="55">
        <f>COUNTIF('Data-Qtr1'!C242:G242,"")</f>
        <v>5</v>
      </c>
      <c r="J244" s="125">
        <f>IF('Data-Qtr1'!R242,0,IF((COUNTBLANK(C244)+COUNTBLANK(E244)+COUNTBLANK(F244)+COUNTBLANK(H244))=4,0,1))</f>
        <v>0</v>
      </c>
      <c r="K244" s="125">
        <f t="shared" si="44"/>
        <v>0</v>
      </c>
      <c r="L244" s="125">
        <f t="shared" si="45"/>
        <v>0</v>
      </c>
      <c r="M244" s="126">
        <f t="shared" si="46"/>
        <v>0</v>
      </c>
      <c r="N244" s="125">
        <f t="shared" si="47"/>
        <v>0</v>
      </c>
      <c r="O244" s="126">
        <f t="shared" si="48"/>
        <v>0</v>
      </c>
      <c r="P244" s="125">
        <f t="shared" si="49"/>
        <v>0</v>
      </c>
      <c r="Q244" s="1">
        <f t="shared" si="50"/>
        <v>0</v>
      </c>
      <c r="R244" s="1">
        <f t="shared" si="43"/>
        <v>0</v>
      </c>
      <c r="S244" s="1">
        <f t="shared" si="51"/>
        <v>0</v>
      </c>
      <c r="T244" s="1">
        <f t="shared" si="52"/>
        <v>0</v>
      </c>
      <c r="U244" s="126">
        <f t="shared" si="53"/>
        <v>0</v>
      </c>
    </row>
    <row r="245" spans="2:21" ht="15" thickBot="1" x14ac:dyDescent="0.35">
      <c r="B245" s="127">
        <v>230</v>
      </c>
      <c r="C245" s="35" t="str">
        <f>IF(OR('Data-Qtr1'!C243="",'Data-Qtr1'!R243),"",(COUNTIF('Data-Qtr1'!C243,"Yes")))</f>
        <v/>
      </c>
      <c r="D245" s="271" t="str">
        <f>IF('Data-Qtr1'!D243="","",IF(C245=1,'Data-Qtr1'!D243,""))</f>
        <v/>
      </c>
      <c r="E245" s="36" t="str">
        <f>IF(OR('Data-Qtr1'!E243="",'Data-Qtr1'!R243),"",COUNTIF('Data-Qtr1'!E243,"Yes"))</f>
        <v/>
      </c>
      <c r="F245" s="36" t="str">
        <f>IF(OR('Data-Qtr1'!F243="",'Data-Qtr1'!R243),"",COUNTIF('Data-Qtr1'!F243,"Yes"))</f>
        <v/>
      </c>
      <c r="G245" s="36"/>
      <c r="H245" s="272" t="str">
        <f>IF(OR('Data-Qtr1'!G243="",'Data-Qtr1'!R243),"",COUNTIF('Data-Qtr1'!G243,"Yes"))</f>
        <v/>
      </c>
      <c r="I245" s="56">
        <f>COUNTIF('Data-Qtr1'!C243:G243,"")</f>
        <v>5</v>
      </c>
      <c r="J245" s="125">
        <f>IF('Data-Qtr1'!R243,0,IF((COUNTBLANK(C245)+COUNTBLANK(E245)+COUNTBLANK(F245)+COUNTBLANK(H245))=4,0,1))</f>
        <v>0</v>
      </c>
      <c r="K245" s="125">
        <f t="shared" si="44"/>
        <v>0</v>
      </c>
      <c r="L245" s="125">
        <f t="shared" si="45"/>
        <v>0</v>
      </c>
      <c r="M245" s="126">
        <f t="shared" si="46"/>
        <v>0</v>
      </c>
      <c r="N245" s="125">
        <f t="shared" si="47"/>
        <v>0</v>
      </c>
      <c r="O245" s="126">
        <f t="shared" si="48"/>
        <v>0</v>
      </c>
      <c r="P245" s="125">
        <f t="shared" si="49"/>
        <v>0</v>
      </c>
      <c r="Q245" s="1">
        <f t="shared" si="50"/>
        <v>0</v>
      </c>
      <c r="R245" s="1">
        <f t="shared" si="43"/>
        <v>0</v>
      </c>
      <c r="S245" s="1">
        <f t="shared" si="51"/>
        <v>0</v>
      </c>
      <c r="T245" s="1">
        <f t="shared" si="52"/>
        <v>0</v>
      </c>
      <c r="U245" s="126">
        <f t="shared" si="53"/>
        <v>0</v>
      </c>
    </row>
    <row r="246" spans="2:21" x14ac:dyDescent="0.3">
      <c r="B246" s="125">
        <v>231</v>
      </c>
      <c r="C246" s="32" t="str">
        <f>IF(OR('Data-Qtr1'!C244="",'Data-Qtr1'!R244),"",(COUNTIF('Data-Qtr1'!C244,"Yes")))</f>
        <v/>
      </c>
      <c r="D246" s="268" t="str">
        <f>IF('Data-Qtr1'!D244="","",IF(C246=1,'Data-Qtr1'!D244,""))</f>
        <v/>
      </c>
      <c r="E246" s="33" t="str">
        <f>IF(OR('Data-Qtr1'!E244="",'Data-Qtr1'!R244),"",COUNTIF('Data-Qtr1'!E244,"Yes"))</f>
        <v/>
      </c>
      <c r="F246" s="33" t="str">
        <f>IF(OR('Data-Qtr1'!F244="",'Data-Qtr1'!R244),"",COUNTIF('Data-Qtr1'!F244,"Yes"))</f>
        <v/>
      </c>
      <c r="G246" s="33"/>
      <c r="H246" s="269" t="str">
        <f>IF(OR('Data-Qtr1'!G244="",'Data-Qtr1'!R244),"",COUNTIF('Data-Qtr1'!G244,"Yes"))</f>
        <v/>
      </c>
      <c r="I246" s="55">
        <f>COUNTIF('Data-Qtr1'!C244:G244,"")</f>
        <v>5</v>
      </c>
      <c r="J246" s="125">
        <f>IF('Data-Qtr1'!R244,0,IF((COUNTBLANK(C246)+COUNTBLANK(E246)+COUNTBLANK(F246)+COUNTBLANK(H246))=4,0,1))</f>
        <v>0</v>
      </c>
      <c r="K246" s="125">
        <f t="shared" si="44"/>
        <v>0</v>
      </c>
      <c r="L246" s="125">
        <f t="shared" si="45"/>
        <v>0</v>
      </c>
      <c r="M246" s="126">
        <f t="shared" si="46"/>
        <v>0</v>
      </c>
      <c r="N246" s="125">
        <f t="shared" si="47"/>
        <v>0</v>
      </c>
      <c r="O246" s="126">
        <f t="shared" si="48"/>
        <v>0</v>
      </c>
      <c r="P246" s="125">
        <f t="shared" si="49"/>
        <v>0</v>
      </c>
      <c r="Q246" s="1">
        <f t="shared" si="50"/>
        <v>0</v>
      </c>
      <c r="R246" s="1">
        <f t="shared" si="43"/>
        <v>0</v>
      </c>
      <c r="S246" s="1">
        <f t="shared" si="51"/>
        <v>0</v>
      </c>
      <c r="T246" s="1">
        <f t="shared" si="52"/>
        <v>0</v>
      </c>
      <c r="U246" s="126">
        <f t="shared" si="53"/>
        <v>0</v>
      </c>
    </row>
    <row r="247" spans="2:21" x14ac:dyDescent="0.3">
      <c r="B247" s="125">
        <v>232</v>
      </c>
      <c r="C247" s="34" t="str">
        <f>IF(OR('Data-Qtr1'!C245="",'Data-Qtr1'!R245),"",(COUNTIF('Data-Qtr1'!C245,"Yes")))</f>
        <v/>
      </c>
      <c r="D247" s="267" t="str">
        <f>IF('Data-Qtr1'!D245="","",IF(C247=1,'Data-Qtr1'!D245,""))</f>
        <v/>
      </c>
      <c r="E247" s="53" t="str">
        <f>IF(OR('Data-Qtr1'!E245="",'Data-Qtr1'!R245),"",COUNTIF('Data-Qtr1'!E245,"Yes"))</f>
        <v/>
      </c>
      <c r="F247" s="53" t="str">
        <f>IF(OR('Data-Qtr1'!F245="",'Data-Qtr1'!R245),"",COUNTIF('Data-Qtr1'!F245,"Yes"))</f>
        <v/>
      </c>
      <c r="G247" s="53"/>
      <c r="H247" s="270" t="str">
        <f>IF(OR('Data-Qtr1'!G245="",'Data-Qtr1'!R245),"",COUNTIF('Data-Qtr1'!G245,"Yes"))</f>
        <v/>
      </c>
      <c r="I247" s="55">
        <f>COUNTIF('Data-Qtr1'!C245:G245,"")</f>
        <v>5</v>
      </c>
      <c r="J247" s="125">
        <f>IF('Data-Qtr1'!R245,0,IF((COUNTBLANK(C247)+COUNTBLANK(E247)+COUNTBLANK(F247)+COUNTBLANK(H247))=4,0,1))</f>
        <v>0</v>
      </c>
      <c r="K247" s="125">
        <f t="shared" si="44"/>
        <v>0</v>
      </c>
      <c r="L247" s="125">
        <f t="shared" si="45"/>
        <v>0</v>
      </c>
      <c r="M247" s="126">
        <f t="shared" si="46"/>
        <v>0</v>
      </c>
      <c r="N247" s="125">
        <f t="shared" si="47"/>
        <v>0</v>
      </c>
      <c r="O247" s="126">
        <f t="shared" si="48"/>
        <v>0</v>
      </c>
      <c r="P247" s="125">
        <f t="shared" si="49"/>
        <v>0</v>
      </c>
      <c r="Q247" s="1">
        <f t="shared" si="50"/>
        <v>0</v>
      </c>
      <c r="R247" s="1">
        <f t="shared" si="43"/>
        <v>0</v>
      </c>
      <c r="S247" s="1">
        <f t="shared" si="51"/>
        <v>0</v>
      </c>
      <c r="T247" s="1">
        <f t="shared" si="52"/>
        <v>0</v>
      </c>
      <c r="U247" s="126">
        <f t="shared" si="53"/>
        <v>0</v>
      </c>
    </row>
    <row r="248" spans="2:21" x14ac:dyDescent="0.3">
      <c r="B248" s="125">
        <v>233</v>
      </c>
      <c r="C248" s="34" t="str">
        <f>IF(OR('Data-Qtr1'!C246="",'Data-Qtr1'!R246),"",(COUNTIF('Data-Qtr1'!C246,"Yes")))</f>
        <v/>
      </c>
      <c r="D248" s="267" t="str">
        <f>IF('Data-Qtr1'!D246="","",IF(C248=1,'Data-Qtr1'!D246,""))</f>
        <v/>
      </c>
      <c r="E248" s="53" t="str">
        <f>IF(OR('Data-Qtr1'!E246="",'Data-Qtr1'!R246),"",COUNTIF('Data-Qtr1'!E246,"Yes"))</f>
        <v/>
      </c>
      <c r="F248" s="53" t="str">
        <f>IF(OR('Data-Qtr1'!F246="",'Data-Qtr1'!R246),"",COUNTIF('Data-Qtr1'!F246,"Yes"))</f>
        <v/>
      </c>
      <c r="G248" s="53"/>
      <c r="H248" s="270" t="str">
        <f>IF(OR('Data-Qtr1'!G246="",'Data-Qtr1'!R246),"",COUNTIF('Data-Qtr1'!G246,"Yes"))</f>
        <v/>
      </c>
      <c r="I248" s="55">
        <f>COUNTIF('Data-Qtr1'!C246:G246,"")</f>
        <v>5</v>
      </c>
      <c r="J248" s="125">
        <f>IF('Data-Qtr1'!R246,0,IF((COUNTBLANK(C248)+COUNTBLANK(E248)+COUNTBLANK(F248)+COUNTBLANK(H248))=4,0,1))</f>
        <v>0</v>
      </c>
      <c r="K248" s="125">
        <f t="shared" si="44"/>
        <v>0</v>
      </c>
      <c r="L248" s="125">
        <f t="shared" si="45"/>
        <v>0</v>
      </c>
      <c r="M248" s="126">
        <f t="shared" si="46"/>
        <v>0</v>
      </c>
      <c r="N248" s="125">
        <f t="shared" si="47"/>
        <v>0</v>
      </c>
      <c r="O248" s="126">
        <f t="shared" si="48"/>
        <v>0</v>
      </c>
      <c r="P248" s="125">
        <f t="shared" si="49"/>
        <v>0</v>
      </c>
      <c r="Q248" s="1">
        <f t="shared" si="50"/>
        <v>0</v>
      </c>
      <c r="R248" s="1">
        <f t="shared" si="43"/>
        <v>0</v>
      </c>
      <c r="S248" s="1">
        <f t="shared" si="51"/>
        <v>0</v>
      </c>
      <c r="T248" s="1">
        <f t="shared" si="52"/>
        <v>0</v>
      </c>
      <c r="U248" s="126">
        <f t="shared" si="53"/>
        <v>0</v>
      </c>
    </row>
    <row r="249" spans="2:21" x14ac:dyDescent="0.3">
      <c r="B249" s="125">
        <v>234</v>
      </c>
      <c r="C249" s="34" t="str">
        <f>IF(OR('Data-Qtr1'!C247="",'Data-Qtr1'!R247),"",(COUNTIF('Data-Qtr1'!C247,"Yes")))</f>
        <v/>
      </c>
      <c r="D249" s="267" t="str">
        <f>IF('Data-Qtr1'!D247="","",IF(C249=1,'Data-Qtr1'!D247,""))</f>
        <v/>
      </c>
      <c r="E249" s="53" t="str">
        <f>IF(OR('Data-Qtr1'!E247="",'Data-Qtr1'!R247),"",COUNTIF('Data-Qtr1'!E247,"Yes"))</f>
        <v/>
      </c>
      <c r="F249" s="53" t="str">
        <f>IF(OR('Data-Qtr1'!F247="",'Data-Qtr1'!R247),"",COUNTIF('Data-Qtr1'!F247,"Yes"))</f>
        <v/>
      </c>
      <c r="G249" s="53"/>
      <c r="H249" s="270" t="str">
        <f>IF(OR('Data-Qtr1'!G247="",'Data-Qtr1'!R247),"",COUNTIF('Data-Qtr1'!G247,"Yes"))</f>
        <v/>
      </c>
      <c r="I249" s="55">
        <f>COUNTIF('Data-Qtr1'!C247:G247,"")</f>
        <v>5</v>
      </c>
      <c r="J249" s="125">
        <f>IF('Data-Qtr1'!R247,0,IF((COUNTBLANK(C249)+COUNTBLANK(E249)+COUNTBLANK(F249)+COUNTBLANK(H249))=4,0,1))</f>
        <v>0</v>
      </c>
      <c r="K249" s="125">
        <f t="shared" si="44"/>
        <v>0</v>
      </c>
      <c r="L249" s="125">
        <f t="shared" si="45"/>
        <v>0</v>
      </c>
      <c r="M249" s="126">
        <f t="shared" si="46"/>
        <v>0</v>
      </c>
      <c r="N249" s="125">
        <f t="shared" si="47"/>
        <v>0</v>
      </c>
      <c r="O249" s="126">
        <f t="shared" si="48"/>
        <v>0</v>
      </c>
      <c r="P249" s="125">
        <f t="shared" si="49"/>
        <v>0</v>
      </c>
      <c r="Q249" s="1">
        <f t="shared" si="50"/>
        <v>0</v>
      </c>
      <c r="R249" s="1">
        <f t="shared" si="43"/>
        <v>0</v>
      </c>
      <c r="S249" s="1">
        <f t="shared" si="51"/>
        <v>0</v>
      </c>
      <c r="T249" s="1">
        <f t="shared" si="52"/>
        <v>0</v>
      </c>
      <c r="U249" s="126">
        <f t="shared" si="53"/>
        <v>0</v>
      </c>
    </row>
    <row r="250" spans="2:21" x14ac:dyDescent="0.3">
      <c r="B250" s="125">
        <v>235</v>
      </c>
      <c r="C250" s="34" t="str">
        <f>IF(OR('Data-Qtr1'!C248="",'Data-Qtr1'!R248),"",(COUNTIF('Data-Qtr1'!C248,"Yes")))</f>
        <v/>
      </c>
      <c r="D250" s="267" t="str">
        <f>IF('Data-Qtr1'!D248="","",IF(C250=1,'Data-Qtr1'!D248,""))</f>
        <v/>
      </c>
      <c r="E250" s="53" t="str">
        <f>IF(OR('Data-Qtr1'!E248="",'Data-Qtr1'!R248),"",COUNTIF('Data-Qtr1'!E248,"Yes"))</f>
        <v/>
      </c>
      <c r="F250" s="53" t="str">
        <f>IF(OR('Data-Qtr1'!F248="",'Data-Qtr1'!R248),"",COUNTIF('Data-Qtr1'!F248,"Yes"))</f>
        <v/>
      </c>
      <c r="G250" s="53"/>
      <c r="H250" s="270" t="str">
        <f>IF(OR('Data-Qtr1'!G248="",'Data-Qtr1'!R248),"",COUNTIF('Data-Qtr1'!G248,"Yes"))</f>
        <v/>
      </c>
      <c r="I250" s="55">
        <f>COUNTIF('Data-Qtr1'!C248:G248,"")</f>
        <v>5</v>
      </c>
      <c r="J250" s="125">
        <f>IF('Data-Qtr1'!R248,0,IF((COUNTBLANK(C250)+COUNTBLANK(E250)+COUNTBLANK(F250)+COUNTBLANK(H250))=4,0,1))</f>
        <v>0</v>
      </c>
      <c r="K250" s="125">
        <f t="shared" si="44"/>
        <v>0</v>
      </c>
      <c r="L250" s="125">
        <f t="shared" si="45"/>
        <v>0</v>
      </c>
      <c r="M250" s="126">
        <f t="shared" si="46"/>
        <v>0</v>
      </c>
      <c r="N250" s="125">
        <f t="shared" si="47"/>
        <v>0</v>
      </c>
      <c r="O250" s="126">
        <f t="shared" si="48"/>
        <v>0</v>
      </c>
      <c r="P250" s="125">
        <f t="shared" si="49"/>
        <v>0</v>
      </c>
      <c r="Q250" s="1">
        <f t="shared" si="50"/>
        <v>0</v>
      </c>
      <c r="R250" s="1">
        <f t="shared" si="43"/>
        <v>0</v>
      </c>
      <c r="S250" s="1">
        <f t="shared" si="51"/>
        <v>0</v>
      </c>
      <c r="T250" s="1">
        <f t="shared" si="52"/>
        <v>0</v>
      </c>
      <c r="U250" s="126">
        <f t="shared" si="53"/>
        <v>0</v>
      </c>
    </row>
    <row r="251" spans="2:21" x14ac:dyDescent="0.3">
      <c r="B251" s="125">
        <v>236</v>
      </c>
      <c r="C251" s="34" t="str">
        <f>IF(OR('Data-Qtr1'!C249="",'Data-Qtr1'!R249),"",(COUNTIF('Data-Qtr1'!C249,"Yes")))</f>
        <v/>
      </c>
      <c r="D251" s="267" t="str">
        <f>IF('Data-Qtr1'!D249="","",IF(C251=1,'Data-Qtr1'!D249,""))</f>
        <v/>
      </c>
      <c r="E251" s="53" t="str">
        <f>IF(OR('Data-Qtr1'!E249="",'Data-Qtr1'!R249),"",COUNTIF('Data-Qtr1'!E249,"Yes"))</f>
        <v/>
      </c>
      <c r="F251" s="53" t="str">
        <f>IF(OR('Data-Qtr1'!F249="",'Data-Qtr1'!R249),"",COUNTIF('Data-Qtr1'!F249,"Yes"))</f>
        <v/>
      </c>
      <c r="G251" s="53"/>
      <c r="H251" s="270" t="str">
        <f>IF(OR('Data-Qtr1'!G249="",'Data-Qtr1'!R249),"",COUNTIF('Data-Qtr1'!G249,"Yes"))</f>
        <v/>
      </c>
      <c r="I251" s="55">
        <f>COUNTIF('Data-Qtr1'!C249:G249,"")</f>
        <v>5</v>
      </c>
      <c r="J251" s="125">
        <f>IF('Data-Qtr1'!R249,0,IF((COUNTBLANK(C251)+COUNTBLANK(E251)+COUNTBLANK(F251)+COUNTBLANK(H251))=4,0,1))</f>
        <v>0</v>
      </c>
      <c r="K251" s="125">
        <f t="shared" si="44"/>
        <v>0</v>
      </c>
      <c r="L251" s="125">
        <f t="shared" si="45"/>
        <v>0</v>
      </c>
      <c r="M251" s="126">
        <f t="shared" si="46"/>
        <v>0</v>
      </c>
      <c r="N251" s="125">
        <f t="shared" si="47"/>
        <v>0</v>
      </c>
      <c r="O251" s="126">
        <f t="shared" si="48"/>
        <v>0</v>
      </c>
      <c r="P251" s="125">
        <f t="shared" si="49"/>
        <v>0</v>
      </c>
      <c r="Q251" s="1">
        <f t="shared" si="50"/>
        <v>0</v>
      </c>
      <c r="R251" s="1">
        <f t="shared" si="43"/>
        <v>0</v>
      </c>
      <c r="S251" s="1">
        <f t="shared" si="51"/>
        <v>0</v>
      </c>
      <c r="T251" s="1">
        <f t="shared" si="52"/>
        <v>0</v>
      </c>
      <c r="U251" s="126">
        <f t="shared" si="53"/>
        <v>0</v>
      </c>
    </row>
    <row r="252" spans="2:21" x14ac:dyDescent="0.3">
      <c r="B252" s="125">
        <v>237</v>
      </c>
      <c r="C252" s="34" t="str">
        <f>IF(OR('Data-Qtr1'!C250="",'Data-Qtr1'!R250),"",(COUNTIF('Data-Qtr1'!C250,"Yes")))</f>
        <v/>
      </c>
      <c r="D252" s="267" t="str">
        <f>IF('Data-Qtr1'!D250="","",IF(C252=1,'Data-Qtr1'!D250,""))</f>
        <v/>
      </c>
      <c r="E252" s="53" t="str">
        <f>IF(OR('Data-Qtr1'!E250="",'Data-Qtr1'!R250),"",COUNTIF('Data-Qtr1'!E250,"Yes"))</f>
        <v/>
      </c>
      <c r="F252" s="53" t="str">
        <f>IF(OR('Data-Qtr1'!F250="",'Data-Qtr1'!R250),"",COUNTIF('Data-Qtr1'!F250,"Yes"))</f>
        <v/>
      </c>
      <c r="G252" s="53"/>
      <c r="H252" s="270" t="str">
        <f>IF(OR('Data-Qtr1'!G250="",'Data-Qtr1'!R250),"",COUNTIF('Data-Qtr1'!G250,"Yes"))</f>
        <v/>
      </c>
      <c r="I252" s="55">
        <f>COUNTIF('Data-Qtr1'!C250:G250,"")</f>
        <v>5</v>
      </c>
      <c r="J252" s="125">
        <f>IF('Data-Qtr1'!R250,0,IF((COUNTBLANK(C252)+COUNTBLANK(E252)+COUNTBLANK(F252)+COUNTBLANK(H252))=4,0,1))</f>
        <v>0</v>
      </c>
      <c r="K252" s="125">
        <f t="shared" si="44"/>
        <v>0</v>
      </c>
      <c r="L252" s="125">
        <f t="shared" si="45"/>
        <v>0</v>
      </c>
      <c r="M252" s="126">
        <f t="shared" si="46"/>
        <v>0</v>
      </c>
      <c r="N252" s="125">
        <f t="shared" si="47"/>
        <v>0</v>
      </c>
      <c r="O252" s="126">
        <f t="shared" si="48"/>
        <v>0</v>
      </c>
      <c r="P252" s="125">
        <f t="shared" si="49"/>
        <v>0</v>
      </c>
      <c r="Q252" s="1">
        <f t="shared" si="50"/>
        <v>0</v>
      </c>
      <c r="R252" s="1">
        <f t="shared" si="43"/>
        <v>0</v>
      </c>
      <c r="S252" s="1">
        <f t="shared" si="51"/>
        <v>0</v>
      </c>
      <c r="T252" s="1">
        <f t="shared" si="52"/>
        <v>0</v>
      </c>
      <c r="U252" s="126">
        <f t="shared" si="53"/>
        <v>0</v>
      </c>
    </row>
    <row r="253" spans="2:21" x14ac:dyDescent="0.3">
      <c r="B253" s="125">
        <v>238</v>
      </c>
      <c r="C253" s="34" t="str">
        <f>IF(OR('Data-Qtr1'!C251="",'Data-Qtr1'!R251),"",(COUNTIF('Data-Qtr1'!C251,"Yes")))</f>
        <v/>
      </c>
      <c r="D253" s="267" t="str">
        <f>IF('Data-Qtr1'!D251="","",IF(C253=1,'Data-Qtr1'!D251,""))</f>
        <v/>
      </c>
      <c r="E253" s="53" t="str">
        <f>IF(OR('Data-Qtr1'!E251="",'Data-Qtr1'!R251),"",COUNTIF('Data-Qtr1'!E251,"Yes"))</f>
        <v/>
      </c>
      <c r="F253" s="53" t="str">
        <f>IF(OR('Data-Qtr1'!F251="",'Data-Qtr1'!R251),"",COUNTIF('Data-Qtr1'!F251,"Yes"))</f>
        <v/>
      </c>
      <c r="G253" s="53"/>
      <c r="H253" s="270" t="str">
        <f>IF(OR('Data-Qtr1'!G251="",'Data-Qtr1'!R251),"",COUNTIF('Data-Qtr1'!G251,"Yes"))</f>
        <v/>
      </c>
      <c r="I253" s="55">
        <f>COUNTIF('Data-Qtr1'!C251:G251,"")</f>
        <v>5</v>
      </c>
      <c r="J253" s="125">
        <f>IF('Data-Qtr1'!R251,0,IF((COUNTBLANK(C253)+COUNTBLANK(E253)+COUNTBLANK(F253)+COUNTBLANK(H253))=4,0,1))</f>
        <v>0</v>
      </c>
      <c r="K253" s="125">
        <f t="shared" si="44"/>
        <v>0</v>
      </c>
      <c r="L253" s="125">
        <f t="shared" si="45"/>
        <v>0</v>
      </c>
      <c r="M253" s="126">
        <f t="shared" si="46"/>
        <v>0</v>
      </c>
      <c r="N253" s="125">
        <f t="shared" si="47"/>
        <v>0</v>
      </c>
      <c r="O253" s="126">
        <f t="shared" si="48"/>
        <v>0</v>
      </c>
      <c r="P253" s="125">
        <f t="shared" si="49"/>
        <v>0</v>
      </c>
      <c r="Q253" s="1">
        <f t="shared" si="50"/>
        <v>0</v>
      </c>
      <c r="R253" s="1">
        <f t="shared" si="43"/>
        <v>0</v>
      </c>
      <c r="S253" s="1">
        <f t="shared" si="51"/>
        <v>0</v>
      </c>
      <c r="T253" s="1">
        <f t="shared" si="52"/>
        <v>0</v>
      </c>
      <c r="U253" s="126">
        <f t="shared" si="53"/>
        <v>0</v>
      </c>
    </row>
    <row r="254" spans="2:21" x14ac:dyDescent="0.3">
      <c r="B254" s="125">
        <v>239</v>
      </c>
      <c r="C254" s="34" t="str">
        <f>IF(OR('Data-Qtr1'!C252="",'Data-Qtr1'!R252),"",(COUNTIF('Data-Qtr1'!C252,"Yes")))</f>
        <v/>
      </c>
      <c r="D254" s="267" t="str">
        <f>IF('Data-Qtr1'!D252="","",IF(C254=1,'Data-Qtr1'!D252,""))</f>
        <v/>
      </c>
      <c r="E254" s="53" t="str">
        <f>IF(OR('Data-Qtr1'!E252="",'Data-Qtr1'!R252),"",COUNTIF('Data-Qtr1'!E252,"Yes"))</f>
        <v/>
      </c>
      <c r="F254" s="53" t="str">
        <f>IF(OR('Data-Qtr1'!F252="",'Data-Qtr1'!R252),"",COUNTIF('Data-Qtr1'!F252,"Yes"))</f>
        <v/>
      </c>
      <c r="G254" s="53"/>
      <c r="H254" s="270" t="str">
        <f>IF(OR('Data-Qtr1'!G252="",'Data-Qtr1'!R252),"",COUNTIF('Data-Qtr1'!G252,"Yes"))</f>
        <v/>
      </c>
      <c r="I254" s="55">
        <f>COUNTIF('Data-Qtr1'!C252:G252,"")</f>
        <v>5</v>
      </c>
      <c r="J254" s="125">
        <f>IF('Data-Qtr1'!R252,0,IF((COUNTBLANK(C254)+COUNTBLANK(E254)+COUNTBLANK(F254)+COUNTBLANK(H254))=4,0,1))</f>
        <v>0</v>
      </c>
      <c r="K254" s="125">
        <f t="shared" si="44"/>
        <v>0</v>
      </c>
      <c r="L254" s="125">
        <f t="shared" si="45"/>
        <v>0</v>
      </c>
      <c r="M254" s="126">
        <f t="shared" si="46"/>
        <v>0</v>
      </c>
      <c r="N254" s="125">
        <f t="shared" si="47"/>
        <v>0</v>
      </c>
      <c r="O254" s="126">
        <f t="shared" si="48"/>
        <v>0</v>
      </c>
      <c r="P254" s="125">
        <f t="shared" si="49"/>
        <v>0</v>
      </c>
      <c r="Q254" s="1">
        <f t="shared" si="50"/>
        <v>0</v>
      </c>
      <c r="R254" s="1">
        <f t="shared" si="43"/>
        <v>0</v>
      </c>
      <c r="S254" s="1">
        <f t="shared" si="51"/>
        <v>0</v>
      </c>
      <c r="T254" s="1">
        <f t="shared" si="52"/>
        <v>0</v>
      </c>
      <c r="U254" s="126">
        <f t="shared" si="53"/>
        <v>0</v>
      </c>
    </row>
    <row r="255" spans="2:21" ht="15" thickBot="1" x14ac:dyDescent="0.35">
      <c r="B255" s="127">
        <v>240</v>
      </c>
      <c r="C255" s="35" t="str">
        <f>IF(OR('Data-Qtr1'!C253="",'Data-Qtr1'!R253),"",(COUNTIF('Data-Qtr1'!C253,"Yes")))</f>
        <v/>
      </c>
      <c r="D255" s="271" t="str">
        <f>IF('Data-Qtr1'!D253="","",IF(C255=1,'Data-Qtr1'!D253,""))</f>
        <v/>
      </c>
      <c r="E255" s="36" t="str">
        <f>IF(OR('Data-Qtr1'!E253="",'Data-Qtr1'!R253),"",COUNTIF('Data-Qtr1'!E253,"Yes"))</f>
        <v/>
      </c>
      <c r="F255" s="36" t="str">
        <f>IF(OR('Data-Qtr1'!F253="",'Data-Qtr1'!R253),"",COUNTIF('Data-Qtr1'!F253,"Yes"))</f>
        <v/>
      </c>
      <c r="G255" s="36"/>
      <c r="H255" s="272" t="str">
        <f>IF(OR('Data-Qtr1'!G253="",'Data-Qtr1'!R253),"",COUNTIF('Data-Qtr1'!G253,"Yes"))</f>
        <v/>
      </c>
      <c r="I255" s="56">
        <f>COUNTIF('Data-Qtr1'!C253:G253,"")</f>
        <v>5</v>
      </c>
      <c r="J255" s="125">
        <f>IF('Data-Qtr1'!R253,0,IF((COUNTBLANK(C255)+COUNTBLANK(E255)+COUNTBLANK(F255)+COUNTBLANK(H255))=4,0,1))</f>
        <v>0</v>
      </c>
      <c r="K255" s="125">
        <f t="shared" si="44"/>
        <v>0</v>
      </c>
      <c r="L255" s="125">
        <f t="shared" si="45"/>
        <v>0</v>
      </c>
      <c r="M255" s="126">
        <f t="shared" si="46"/>
        <v>0</v>
      </c>
      <c r="N255" s="125">
        <f t="shared" si="47"/>
        <v>0</v>
      </c>
      <c r="O255" s="126">
        <f t="shared" si="48"/>
        <v>0</v>
      </c>
      <c r="P255" s="125">
        <f t="shared" si="49"/>
        <v>0</v>
      </c>
      <c r="Q255" s="1">
        <f t="shared" si="50"/>
        <v>0</v>
      </c>
      <c r="R255" s="1">
        <f t="shared" si="43"/>
        <v>0</v>
      </c>
      <c r="S255" s="1">
        <f t="shared" si="51"/>
        <v>0</v>
      </c>
      <c r="T255" s="1">
        <f t="shared" si="52"/>
        <v>0</v>
      </c>
      <c r="U255" s="126">
        <f t="shared" si="53"/>
        <v>0</v>
      </c>
    </row>
    <row r="256" spans="2:21" x14ac:dyDescent="0.3">
      <c r="B256" s="125">
        <v>241</v>
      </c>
      <c r="C256" s="32" t="str">
        <f>IF(OR('Data-Qtr1'!C254="",'Data-Qtr1'!R254),"",(COUNTIF('Data-Qtr1'!C254,"Yes")))</f>
        <v/>
      </c>
      <c r="D256" s="268" t="str">
        <f>IF('Data-Qtr1'!D254="","",IF(C256=1,'Data-Qtr1'!D254,""))</f>
        <v/>
      </c>
      <c r="E256" s="33" t="str">
        <f>IF(OR('Data-Qtr1'!E254="",'Data-Qtr1'!R254),"",COUNTIF('Data-Qtr1'!E254,"Yes"))</f>
        <v/>
      </c>
      <c r="F256" s="33" t="str">
        <f>IF(OR('Data-Qtr1'!F254="",'Data-Qtr1'!R254),"",COUNTIF('Data-Qtr1'!F254,"Yes"))</f>
        <v/>
      </c>
      <c r="G256" s="33"/>
      <c r="H256" s="269" t="str">
        <f>IF(OR('Data-Qtr1'!G254="",'Data-Qtr1'!R254),"",COUNTIF('Data-Qtr1'!G254,"Yes"))</f>
        <v/>
      </c>
      <c r="I256" s="54">
        <f>COUNTIF('Data-Qtr1'!C254:G254,"")</f>
        <v>5</v>
      </c>
      <c r="J256" s="125">
        <f>IF('Data-Qtr1'!R254,0,IF((COUNTBLANK(C256)+COUNTBLANK(E256)+COUNTBLANK(F256)+COUNTBLANK(H256))=4,0,1))</f>
        <v>0</v>
      </c>
      <c r="K256" s="125">
        <f t="shared" si="44"/>
        <v>0</v>
      </c>
      <c r="L256" s="125">
        <f t="shared" si="45"/>
        <v>0</v>
      </c>
      <c r="M256" s="126">
        <f t="shared" si="46"/>
        <v>0</v>
      </c>
      <c r="N256" s="125">
        <f t="shared" si="47"/>
        <v>0</v>
      </c>
      <c r="O256" s="126">
        <f t="shared" si="48"/>
        <v>0</v>
      </c>
      <c r="P256" s="125">
        <f t="shared" si="49"/>
        <v>0</v>
      </c>
      <c r="Q256" s="1">
        <f t="shared" si="50"/>
        <v>0</v>
      </c>
      <c r="R256" s="1">
        <f t="shared" si="43"/>
        <v>0</v>
      </c>
      <c r="S256" s="1">
        <f t="shared" si="51"/>
        <v>0</v>
      </c>
      <c r="T256" s="1">
        <f t="shared" si="52"/>
        <v>0</v>
      </c>
      <c r="U256" s="126">
        <f t="shared" si="53"/>
        <v>0</v>
      </c>
    </row>
    <row r="257" spans="2:21" x14ac:dyDescent="0.3">
      <c r="B257" s="125">
        <v>242</v>
      </c>
      <c r="C257" s="34" t="str">
        <f>IF(OR('Data-Qtr1'!C255="",'Data-Qtr1'!R255),"",(COUNTIF('Data-Qtr1'!C255,"Yes")))</f>
        <v/>
      </c>
      <c r="D257" s="267" t="str">
        <f>IF('Data-Qtr1'!D255="","",IF(C257=1,'Data-Qtr1'!D255,""))</f>
        <v/>
      </c>
      <c r="E257" s="53" t="str">
        <f>IF(OR('Data-Qtr1'!E255="",'Data-Qtr1'!R255),"",COUNTIF('Data-Qtr1'!E255,"Yes"))</f>
        <v/>
      </c>
      <c r="F257" s="53" t="str">
        <f>IF(OR('Data-Qtr1'!F255="",'Data-Qtr1'!R255),"",COUNTIF('Data-Qtr1'!F255,"Yes"))</f>
        <v/>
      </c>
      <c r="G257" s="53"/>
      <c r="H257" s="270" t="str">
        <f>IF(OR('Data-Qtr1'!G255="",'Data-Qtr1'!R255),"",COUNTIF('Data-Qtr1'!G255,"Yes"))</f>
        <v/>
      </c>
      <c r="I257" s="55">
        <f>COUNTIF('Data-Qtr1'!C255:G255,"")</f>
        <v>5</v>
      </c>
      <c r="J257" s="125">
        <f>IF('Data-Qtr1'!R255,0,IF((COUNTBLANK(C257)+COUNTBLANK(E257)+COUNTBLANK(F257)+COUNTBLANK(H257))=4,0,1))</f>
        <v>0</v>
      </c>
      <c r="K257" s="125">
        <f t="shared" si="44"/>
        <v>0</v>
      </c>
      <c r="L257" s="125">
        <f t="shared" si="45"/>
        <v>0</v>
      </c>
      <c r="M257" s="126">
        <f t="shared" si="46"/>
        <v>0</v>
      </c>
      <c r="N257" s="125">
        <f t="shared" si="47"/>
        <v>0</v>
      </c>
      <c r="O257" s="126">
        <f t="shared" si="48"/>
        <v>0</v>
      </c>
      <c r="P257" s="125">
        <f t="shared" si="49"/>
        <v>0</v>
      </c>
      <c r="Q257" s="1">
        <f t="shared" si="50"/>
        <v>0</v>
      </c>
      <c r="R257" s="1">
        <f t="shared" si="43"/>
        <v>0</v>
      </c>
      <c r="S257" s="1">
        <f t="shared" si="51"/>
        <v>0</v>
      </c>
      <c r="T257" s="1">
        <f t="shared" si="52"/>
        <v>0</v>
      </c>
      <c r="U257" s="126">
        <f t="shared" si="53"/>
        <v>0</v>
      </c>
    </row>
    <row r="258" spans="2:21" x14ac:dyDescent="0.3">
      <c r="B258" s="125">
        <v>243</v>
      </c>
      <c r="C258" s="34" t="str">
        <f>IF(OR('Data-Qtr1'!C256="",'Data-Qtr1'!R256),"",(COUNTIF('Data-Qtr1'!C256,"Yes")))</f>
        <v/>
      </c>
      <c r="D258" s="267" t="str">
        <f>IF('Data-Qtr1'!D256="","",IF(C258=1,'Data-Qtr1'!D256,""))</f>
        <v/>
      </c>
      <c r="E258" s="53" t="str">
        <f>IF(OR('Data-Qtr1'!E256="",'Data-Qtr1'!R256),"",COUNTIF('Data-Qtr1'!E256,"Yes"))</f>
        <v/>
      </c>
      <c r="F258" s="53" t="str">
        <f>IF(OR('Data-Qtr1'!F256="",'Data-Qtr1'!R256),"",COUNTIF('Data-Qtr1'!F256,"Yes"))</f>
        <v/>
      </c>
      <c r="G258" s="53"/>
      <c r="H258" s="270" t="str">
        <f>IF(OR('Data-Qtr1'!G256="",'Data-Qtr1'!R256),"",COUNTIF('Data-Qtr1'!G256,"Yes"))</f>
        <v/>
      </c>
      <c r="I258" s="55">
        <f>COUNTIF('Data-Qtr1'!C256:G256,"")</f>
        <v>5</v>
      </c>
      <c r="J258" s="125">
        <f>IF('Data-Qtr1'!R256,0,IF((COUNTBLANK(C258)+COUNTBLANK(E258)+COUNTBLANK(F258)+COUNTBLANK(H258))=4,0,1))</f>
        <v>0</v>
      </c>
      <c r="K258" s="125">
        <f t="shared" si="44"/>
        <v>0</v>
      </c>
      <c r="L258" s="125">
        <f t="shared" si="45"/>
        <v>0</v>
      </c>
      <c r="M258" s="126">
        <f t="shared" si="46"/>
        <v>0</v>
      </c>
      <c r="N258" s="125">
        <f t="shared" si="47"/>
        <v>0</v>
      </c>
      <c r="O258" s="126">
        <f t="shared" si="48"/>
        <v>0</v>
      </c>
      <c r="P258" s="125">
        <f t="shared" si="49"/>
        <v>0</v>
      </c>
      <c r="Q258" s="1">
        <f t="shared" si="50"/>
        <v>0</v>
      </c>
      <c r="R258" s="1">
        <f t="shared" si="43"/>
        <v>0</v>
      </c>
      <c r="S258" s="1">
        <f t="shared" si="51"/>
        <v>0</v>
      </c>
      <c r="T258" s="1">
        <f t="shared" si="52"/>
        <v>0</v>
      </c>
      <c r="U258" s="126">
        <f t="shared" si="53"/>
        <v>0</v>
      </c>
    </row>
    <row r="259" spans="2:21" x14ac:dyDescent="0.3">
      <c r="B259" s="125">
        <v>244</v>
      </c>
      <c r="C259" s="34" t="str">
        <f>IF(OR('Data-Qtr1'!C257="",'Data-Qtr1'!R257),"",(COUNTIF('Data-Qtr1'!C257,"Yes")))</f>
        <v/>
      </c>
      <c r="D259" s="267" t="str">
        <f>IF('Data-Qtr1'!D257="","",IF(C259=1,'Data-Qtr1'!D257,""))</f>
        <v/>
      </c>
      <c r="E259" s="53" t="str">
        <f>IF(OR('Data-Qtr1'!E257="",'Data-Qtr1'!R257),"",COUNTIF('Data-Qtr1'!E257,"Yes"))</f>
        <v/>
      </c>
      <c r="F259" s="53" t="str">
        <f>IF(OR('Data-Qtr1'!F257="",'Data-Qtr1'!R257),"",COUNTIF('Data-Qtr1'!F257,"Yes"))</f>
        <v/>
      </c>
      <c r="G259" s="53"/>
      <c r="H259" s="270" t="str">
        <f>IF(OR('Data-Qtr1'!G257="",'Data-Qtr1'!R257),"",COUNTIF('Data-Qtr1'!G257,"Yes"))</f>
        <v/>
      </c>
      <c r="I259" s="55">
        <f>COUNTIF('Data-Qtr1'!C257:G257,"")</f>
        <v>5</v>
      </c>
      <c r="J259" s="125">
        <f>IF('Data-Qtr1'!R257,0,IF((COUNTBLANK(C259)+COUNTBLANK(E259)+COUNTBLANK(F259)+COUNTBLANK(H259))=4,0,1))</f>
        <v>0</v>
      </c>
      <c r="K259" s="125">
        <f t="shared" si="44"/>
        <v>0</v>
      </c>
      <c r="L259" s="125">
        <f t="shared" si="45"/>
        <v>0</v>
      </c>
      <c r="M259" s="126">
        <f t="shared" si="46"/>
        <v>0</v>
      </c>
      <c r="N259" s="125">
        <f t="shared" si="47"/>
        <v>0</v>
      </c>
      <c r="O259" s="126">
        <f t="shared" si="48"/>
        <v>0</v>
      </c>
      <c r="P259" s="125">
        <f t="shared" si="49"/>
        <v>0</v>
      </c>
      <c r="Q259" s="1">
        <f t="shared" si="50"/>
        <v>0</v>
      </c>
      <c r="R259" s="1">
        <f t="shared" si="43"/>
        <v>0</v>
      </c>
      <c r="S259" s="1">
        <f t="shared" si="51"/>
        <v>0</v>
      </c>
      <c r="T259" s="1">
        <f t="shared" si="52"/>
        <v>0</v>
      </c>
      <c r="U259" s="126">
        <f t="shared" si="53"/>
        <v>0</v>
      </c>
    </row>
    <row r="260" spans="2:21" x14ac:dyDescent="0.3">
      <c r="B260" s="125">
        <v>245</v>
      </c>
      <c r="C260" s="34" t="str">
        <f>IF(OR('Data-Qtr1'!C258="",'Data-Qtr1'!R258),"",(COUNTIF('Data-Qtr1'!C258,"Yes")))</f>
        <v/>
      </c>
      <c r="D260" s="267" t="str">
        <f>IF('Data-Qtr1'!D258="","",IF(C260=1,'Data-Qtr1'!D258,""))</f>
        <v/>
      </c>
      <c r="E260" s="53" t="str">
        <f>IF(OR('Data-Qtr1'!E258="",'Data-Qtr1'!R258),"",COUNTIF('Data-Qtr1'!E258,"Yes"))</f>
        <v/>
      </c>
      <c r="F260" s="53" t="str">
        <f>IF(OR('Data-Qtr1'!F258="",'Data-Qtr1'!R258),"",COUNTIF('Data-Qtr1'!F258,"Yes"))</f>
        <v/>
      </c>
      <c r="G260" s="53"/>
      <c r="H260" s="270" t="str">
        <f>IF(OR('Data-Qtr1'!G258="",'Data-Qtr1'!R258),"",COUNTIF('Data-Qtr1'!G258,"Yes"))</f>
        <v/>
      </c>
      <c r="I260" s="55">
        <f>COUNTIF('Data-Qtr1'!C258:G258,"")</f>
        <v>5</v>
      </c>
      <c r="J260" s="125">
        <f>IF('Data-Qtr1'!R258,0,IF((COUNTBLANK(C260)+COUNTBLANK(E260)+COUNTBLANK(F260)+COUNTBLANK(H260))=4,0,1))</f>
        <v>0</v>
      </c>
      <c r="K260" s="125">
        <f t="shared" si="44"/>
        <v>0</v>
      </c>
      <c r="L260" s="125">
        <f t="shared" si="45"/>
        <v>0</v>
      </c>
      <c r="M260" s="126">
        <f t="shared" si="46"/>
        <v>0</v>
      </c>
      <c r="N260" s="125">
        <f t="shared" si="47"/>
        <v>0</v>
      </c>
      <c r="O260" s="126">
        <f t="shared" si="48"/>
        <v>0</v>
      </c>
      <c r="P260" s="125">
        <f t="shared" si="49"/>
        <v>0</v>
      </c>
      <c r="Q260" s="1">
        <f t="shared" si="50"/>
        <v>0</v>
      </c>
      <c r="R260" s="1">
        <f t="shared" si="43"/>
        <v>0</v>
      </c>
      <c r="S260" s="1">
        <f t="shared" si="51"/>
        <v>0</v>
      </c>
      <c r="T260" s="1">
        <f t="shared" si="52"/>
        <v>0</v>
      </c>
      <c r="U260" s="126">
        <f t="shared" si="53"/>
        <v>0</v>
      </c>
    </row>
    <row r="261" spans="2:21" x14ac:dyDescent="0.3">
      <c r="B261" s="125">
        <v>246</v>
      </c>
      <c r="C261" s="34" t="str">
        <f>IF(OR('Data-Qtr1'!C259="",'Data-Qtr1'!R259),"",(COUNTIF('Data-Qtr1'!C259,"Yes")))</f>
        <v/>
      </c>
      <c r="D261" s="267" t="str">
        <f>IF('Data-Qtr1'!D259="","",IF(C261=1,'Data-Qtr1'!D259,""))</f>
        <v/>
      </c>
      <c r="E261" s="53" t="str">
        <f>IF(OR('Data-Qtr1'!E259="",'Data-Qtr1'!R259),"",COUNTIF('Data-Qtr1'!E259,"Yes"))</f>
        <v/>
      </c>
      <c r="F261" s="53" t="str">
        <f>IF(OR('Data-Qtr1'!F259="",'Data-Qtr1'!R259),"",COUNTIF('Data-Qtr1'!F259,"Yes"))</f>
        <v/>
      </c>
      <c r="G261" s="53"/>
      <c r="H261" s="270" t="str">
        <f>IF(OR('Data-Qtr1'!G259="",'Data-Qtr1'!R259),"",COUNTIF('Data-Qtr1'!G259,"Yes"))</f>
        <v/>
      </c>
      <c r="I261" s="55">
        <f>COUNTIF('Data-Qtr1'!C259:G259,"")</f>
        <v>5</v>
      </c>
      <c r="J261" s="125">
        <f>IF('Data-Qtr1'!R259,0,IF((COUNTBLANK(C261)+COUNTBLANK(E261)+COUNTBLANK(F261)+COUNTBLANK(H261))=4,0,1))</f>
        <v>0</v>
      </c>
      <c r="K261" s="125">
        <f t="shared" si="44"/>
        <v>0</v>
      </c>
      <c r="L261" s="125">
        <f t="shared" si="45"/>
        <v>0</v>
      </c>
      <c r="M261" s="126">
        <f t="shared" si="46"/>
        <v>0</v>
      </c>
      <c r="N261" s="125">
        <f t="shared" si="47"/>
        <v>0</v>
      </c>
      <c r="O261" s="126">
        <f t="shared" si="48"/>
        <v>0</v>
      </c>
      <c r="P261" s="125">
        <f t="shared" si="49"/>
        <v>0</v>
      </c>
      <c r="Q261" s="1">
        <f t="shared" si="50"/>
        <v>0</v>
      </c>
      <c r="R261" s="1">
        <f t="shared" si="43"/>
        <v>0</v>
      </c>
      <c r="S261" s="1">
        <f t="shared" si="51"/>
        <v>0</v>
      </c>
      <c r="T261" s="1">
        <f t="shared" si="52"/>
        <v>0</v>
      </c>
      <c r="U261" s="126">
        <f t="shared" si="53"/>
        <v>0</v>
      </c>
    </row>
    <row r="262" spans="2:21" x14ac:dyDescent="0.3">
      <c r="B262" s="125">
        <v>247</v>
      </c>
      <c r="C262" s="34" t="str">
        <f>IF(OR('Data-Qtr1'!C260="",'Data-Qtr1'!R260),"",(COUNTIF('Data-Qtr1'!C260,"Yes")))</f>
        <v/>
      </c>
      <c r="D262" s="267" t="str">
        <f>IF('Data-Qtr1'!D260="","",IF(C262=1,'Data-Qtr1'!D260,""))</f>
        <v/>
      </c>
      <c r="E262" s="53" t="str">
        <f>IF(OR('Data-Qtr1'!E260="",'Data-Qtr1'!R260),"",COUNTIF('Data-Qtr1'!E260,"Yes"))</f>
        <v/>
      </c>
      <c r="F262" s="53" t="str">
        <f>IF(OR('Data-Qtr1'!F260="",'Data-Qtr1'!R260),"",COUNTIF('Data-Qtr1'!F260,"Yes"))</f>
        <v/>
      </c>
      <c r="G262" s="53"/>
      <c r="H262" s="270" t="str">
        <f>IF(OR('Data-Qtr1'!G260="",'Data-Qtr1'!R260),"",COUNTIF('Data-Qtr1'!G260,"Yes"))</f>
        <v/>
      </c>
      <c r="I262" s="55">
        <f>COUNTIF('Data-Qtr1'!C260:G260,"")</f>
        <v>5</v>
      </c>
      <c r="J262" s="125">
        <f>IF('Data-Qtr1'!R260,0,IF((COUNTBLANK(C262)+COUNTBLANK(E262)+COUNTBLANK(F262)+COUNTBLANK(H262))=4,0,1))</f>
        <v>0</v>
      </c>
      <c r="K262" s="125">
        <f t="shared" si="44"/>
        <v>0</v>
      </c>
      <c r="L262" s="125">
        <f t="shared" si="45"/>
        <v>0</v>
      </c>
      <c r="M262" s="126">
        <f t="shared" si="46"/>
        <v>0</v>
      </c>
      <c r="N262" s="125">
        <f t="shared" si="47"/>
        <v>0</v>
      </c>
      <c r="O262" s="126">
        <f t="shared" si="48"/>
        <v>0</v>
      </c>
      <c r="P262" s="125">
        <f t="shared" si="49"/>
        <v>0</v>
      </c>
      <c r="Q262" s="1">
        <f t="shared" si="50"/>
        <v>0</v>
      </c>
      <c r="R262" s="1">
        <f t="shared" si="43"/>
        <v>0</v>
      </c>
      <c r="S262" s="1">
        <f t="shared" si="51"/>
        <v>0</v>
      </c>
      <c r="T262" s="1">
        <f t="shared" si="52"/>
        <v>0</v>
      </c>
      <c r="U262" s="126">
        <f t="shared" si="53"/>
        <v>0</v>
      </c>
    </row>
    <row r="263" spans="2:21" x14ac:dyDescent="0.3">
      <c r="B263" s="125">
        <v>248</v>
      </c>
      <c r="C263" s="34" t="str">
        <f>IF(OR('Data-Qtr1'!C261="",'Data-Qtr1'!R261),"",(COUNTIF('Data-Qtr1'!C261,"Yes")))</f>
        <v/>
      </c>
      <c r="D263" s="267" t="str">
        <f>IF('Data-Qtr1'!D261="","",IF(C263=1,'Data-Qtr1'!D261,""))</f>
        <v/>
      </c>
      <c r="E263" s="53" t="str">
        <f>IF(OR('Data-Qtr1'!E261="",'Data-Qtr1'!R261),"",COUNTIF('Data-Qtr1'!E261,"Yes"))</f>
        <v/>
      </c>
      <c r="F263" s="53" t="str">
        <f>IF(OR('Data-Qtr1'!F261="",'Data-Qtr1'!R261),"",COUNTIF('Data-Qtr1'!F261,"Yes"))</f>
        <v/>
      </c>
      <c r="G263" s="53"/>
      <c r="H263" s="270" t="str">
        <f>IF(OR('Data-Qtr1'!G261="",'Data-Qtr1'!R261),"",COUNTIF('Data-Qtr1'!G261,"Yes"))</f>
        <v/>
      </c>
      <c r="I263" s="55">
        <f>COUNTIF('Data-Qtr1'!C261:G261,"")</f>
        <v>5</v>
      </c>
      <c r="J263" s="125">
        <f>IF('Data-Qtr1'!R261,0,IF((COUNTBLANK(C263)+COUNTBLANK(E263)+COUNTBLANK(F263)+COUNTBLANK(H263))=4,0,1))</f>
        <v>0</v>
      </c>
      <c r="K263" s="125">
        <f t="shared" si="44"/>
        <v>0</v>
      </c>
      <c r="L263" s="125">
        <f t="shared" si="45"/>
        <v>0</v>
      </c>
      <c r="M263" s="126">
        <f t="shared" si="46"/>
        <v>0</v>
      </c>
      <c r="N263" s="125">
        <f t="shared" si="47"/>
        <v>0</v>
      </c>
      <c r="O263" s="126">
        <f t="shared" si="48"/>
        <v>0</v>
      </c>
      <c r="P263" s="125">
        <f t="shared" si="49"/>
        <v>0</v>
      </c>
      <c r="Q263" s="1">
        <f t="shared" si="50"/>
        <v>0</v>
      </c>
      <c r="R263" s="1">
        <f t="shared" si="43"/>
        <v>0</v>
      </c>
      <c r="S263" s="1">
        <f t="shared" si="51"/>
        <v>0</v>
      </c>
      <c r="T263" s="1">
        <f t="shared" si="52"/>
        <v>0</v>
      </c>
      <c r="U263" s="126">
        <f t="shared" si="53"/>
        <v>0</v>
      </c>
    </row>
    <row r="264" spans="2:21" x14ac:dyDescent="0.3">
      <c r="B264" s="125">
        <v>249</v>
      </c>
      <c r="C264" s="34" t="str">
        <f>IF(OR('Data-Qtr1'!C262="",'Data-Qtr1'!R262),"",(COUNTIF('Data-Qtr1'!C262,"Yes")))</f>
        <v/>
      </c>
      <c r="D264" s="267" t="str">
        <f>IF('Data-Qtr1'!D262="","",IF(C264=1,'Data-Qtr1'!D262,""))</f>
        <v/>
      </c>
      <c r="E264" s="53" t="str">
        <f>IF(OR('Data-Qtr1'!E262="",'Data-Qtr1'!R262),"",COUNTIF('Data-Qtr1'!E262,"Yes"))</f>
        <v/>
      </c>
      <c r="F264" s="53" t="str">
        <f>IF(OR('Data-Qtr1'!F262="",'Data-Qtr1'!R262),"",COUNTIF('Data-Qtr1'!F262,"Yes"))</f>
        <v/>
      </c>
      <c r="G264" s="53"/>
      <c r="H264" s="270" t="str">
        <f>IF(OR('Data-Qtr1'!G262="",'Data-Qtr1'!R262),"",COUNTIF('Data-Qtr1'!G262,"Yes"))</f>
        <v/>
      </c>
      <c r="I264" s="55">
        <f>COUNTIF('Data-Qtr1'!C262:G262,"")</f>
        <v>5</v>
      </c>
      <c r="J264" s="125">
        <f>IF('Data-Qtr1'!R262,0,IF((COUNTBLANK(C264)+COUNTBLANK(E264)+COUNTBLANK(F264)+COUNTBLANK(H264))=4,0,1))</f>
        <v>0</v>
      </c>
      <c r="K264" s="125">
        <f t="shared" si="44"/>
        <v>0</v>
      </c>
      <c r="L264" s="125">
        <f t="shared" si="45"/>
        <v>0</v>
      </c>
      <c r="M264" s="126">
        <f t="shared" si="46"/>
        <v>0</v>
      </c>
      <c r="N264" s="125">
        <f t="shared" si="47"/>
        <v>0</v>
      </c>
      <c r="O264" s="126">
        <f t="shared" si="48"/>
        <v>0</v>
      </c>
      <c r="P264" s="125">
        <f t="shared" si="49"/>
        <v>0</v>
      </c>
      <c r="Q264" s="1">
        <f t="shared" si="50"/>
        <v>0</v>
      </c>
      <c r="R264" s="1">
        <f t="shared" si="43"/>
        <v>0</v>
      </c>
      <c r="S264" s="1">
        <f t="shared" si="51"/>
        <v>0</v>
      </c>
      <c r="T264" s="1">
        <f t="shared" si="52"/>
        <v>0</v>
      </c>
      <c r="U264" s="126">
        <f t="shared" si="53"/>
        <v>0</v>
      </c>
    </row>
    <row r="265" spans="2:21" ht="15" thickBot="1" x14ac:dyDescent="0.35">
      <c r="B265" s="127">
        <v>250</v>
      </c>
      <c r="C265" s="35" t="str">
        <f>IF(OR('Data-Qtr1'!C263="",'Data-Qtr1'!R263),"",(COUNTIF('Data-Qtr1'!C263,"Yes")))</f>
        <v/>
      </c>
      <c r="D265" s="271" t="str">
        <f>IF('Data-Qtr1'!D263="","",IF(C265=1,'Data-Qtr1'!D263,""))</f>
        <v/>
      </c>
      <c r="E265" s="36" t="str">
        <f>IF(OR('Data-Qtr1'!E263="",'Data-Qtr1'!R263),"",COUNTIF('Data-Qtr1'!E263,"Yes"))</f>
        <v/>
      </c>
      <c r="F265" s="36" t="str">
        <f>IF(OR('Data-Qtr1'!F263="",'Data-Qtr1'!R263),"",COUNTIF('Data-Qtr1'!F263,"Yes"))</f>
        <v/>
      </c>
      <c r="G265" s="36"/>
      <c r="H265" s="272" t="str">
        <f>IF(OR('Data-Qtr1'!G263="",'Data-Qtr1'!R263),"",COUNTIF('Data-Qtr1'!G263,"Yes"))</f>
        <v/>
      </c>
      <c r="I265" s="56">
        <f>COUNTIF('Data-Qtr1'!C263:G263,"")</f>
        <v>5</v>
      </c>
      <c r="J265" s="125">
        <f>IF('Data-Qtr1'!R263,0,IF((COUNTBLANK(C265)+COUNTBLANK(E265)+COUNTBLANK(F265)+COUNTBLANK(H265))=4,0,1))</f>
        <v>0</v>
      </c>
      <c r="K265" s="125">
        <f t="shared" si="44"/>
        <v>0</v>
      </c>
      <c r="L265" s="125">
        <f t="shared" si="45"/>
        <v>0</v>
      </c>
      <c r="M265" s="126">
        <f t="shared" si="46"/>
        <v>0</v>
      </c>
      <c r="N265" s="125">
        <f t="shared" si="47"/>
        <v>0</v>
      </c>
      <c r="O265" s="126">
        <f t="shared" si="48"/>
        <v>0</v>
      </c>
      <c r="P265" s="125">
        <f t="shared" si="49"/>
        <v>0</v>
      </c>
      <c r="Q265" s="1">
        <f t="shared" si="50"/>
        <v>0</v>
      </c>
      <c r="R265" s="1">
        <f t="shared" si="43"/>
        <v>0</v>
      </c>
      <c r="S265" s="1">
        <f t="shared" si="51"/>
        <v>0</v>
      </c>
      <c r="T265" s="1">
        <f t="shared" si="52"/>
        <v>0</v>
      </c>
      <c r="U265" s="126">
        <f t="shared" si="53"/>
        <v>0</v>
      </c>
    </row>
    <row r="266" spans="2:21" x14ac:dyDescent="0.3">
      <c r="B266" s="125">
        <v>251</v>
      </c>
      <c r="C266" s="32" t="str">
        <f>IF(OR('Data-Qtr1'!C264="",'Data-Qtr1'!R264),"",(COUNTIF('Data-Qtr1'!C264,"Yes")))</f>
        <v/>
      </c>
      <c r="D266" s="268" t="str">
        <f>IF('Data-Qtr1'!D264="","",IF(C266=1,'Data-Qtr1'!D264,""))</f>
        <v/>
      </c>
      <c r="E266" s="33" t="str">
        <f>IF(OR('Data-Qtr1'!E264="",'Data-Qtr1'!R264),"",COUNTIF('Data-Qtr1'!E264,"Yes"))</f>
        <v/>
      </c>
      <c r="F266" s="33" t="str">
        <f>IF(OR('Data-Qtr1'!F264="",'Data-Qtr1'!R264),"",COUNTIF('Data-Qtr1'!F264,"Yes"))</f>
        <v/>
      </c>
      <c r="G266" s="33"/>
      <c r="H266" s="269" t="str">
        <f>IF(OR('Data-Qtr1'!G264="",'Data-Qtr1'!R264),"",COUNTIF('Data-Qtr1'!G264,"Yes"))</f>
        <v/>
      </c>
      <c r="I266" s="55">
        <f>COUNTIF('Data-Qtr1'!C264:G264,"")</f>
        <v>5</v>
      </c>
      <c r="J266" s="125">
        <f>IF('Data-Qtr1'!R264,0,IF((COUNTBLANK(C266)+COUNTBLANK(E266)+COUNTBLANK(F266)+COUNTBLANK(H266))=4,0,1))</f>
        <v>0</v>
      </c>
      <c r="K266" s="125">
        <f t="shared" si="44"/>
        <v>0</v>
      </c>
      <c r="L266" s="125">
        <f t="shared" si="45"/>
        <v>0</v>
      </c>
      <c r="M266" s="126">
        <f t="shared" si="46"/>
        <v>0</v>
      </c>
      <c r="N266" s="125">
        <f t="shared" si="47"/>
        <v>0</v>
      </c>
      <c r="O266" s="126">
        <f t="shared" si="48"/>
        <v>0</v>
      </c>
      <c r="P266" s="125">
        <f t="shared" si="49"/>
        <v>0</v>
      </c>
      <c r="Q266" s="1">
        <f t="shared" si="50"/>
        <v>0</v>
      </c>
      <c r="R266" s="1">
        <f t="shared" si="43"/>
        <v>0</v>
      </c>
      <c r="S266" s="1">
        <f t="shared" si="51"/>
        <v>0</v>
      </c>
      <c r="T266" s="1">
        <f t="shared" si="52"/>
        <v>0</v>
      </c>
      <c r="U266" s="126">
        <f t="shared" si="53"/>
        <v>0</v>
      </c>
    </row>
    <row r="267" spans="2:21" x14ac:dyDescent="0.3">
      <c r="B267" s="125">
        <v>252</v>
      </c>
      <c r="C267" s="34" t="str">
        <f>IF(OR('Data-Qtr1'!C265="",'Data-Qtr1'!R265),"",(COUNTIF('Data-Qtr1'!C265,"Yes")))</f>
        <v/>
      </c>
      <c r="D267" s="267" t="str">
        <f>IF('Data-Qtr1'!D265="","",IF(C267=1,'Data-Qtr1'!D265,""))</f>
        <v/>
      </c>
      <c r="E267" s="53" t="str">
        <f>IF(OR('Data-Qtr1'!E265="",'Data-Qtr1'!R265),"",COUNTIF('Data-Qtr1'!E265,"Yes"))</f>
        <v/>
      </c>
      <c r="F267" s="53" t="str">
        <f>IF(OR('Data-Qtr1'!F265="",'Data-Qtr1'!R265),"",COUNTIF('Data-Qtr1'!F265,"Yes"))</f>
        <v/>
      </c>
      <c r="G267" s="53"/>
      <c r="H267" s="270" t="str">
        <f>IF(OR('Data-Qtr1'!G265="",'Data-Qtr1'!R265),"",COUNTIF('Data-Qtr1'!G265,"Yes"))</f>
        <v/>
      </c>
      <c r="I267" s="55">
        <f>COUNTIF('Data-Qtr1'!C265:G265,"")</f>
        <v>5</v>
      </c>
      <c r="J267" s="125">
        <f>IF('Data-Qtr1'!R265,0,IF((COUNTBLANK(C267)+COUNTBLANK(E267)+COUNTBLANK(F267)+COUNTBLANK(H267))=4,0,1))</f>
        <v>0</v>
      </c>
      <c r="K267" s="125">
        <f t="shared" si="44"/>
        <v>0</v>
      </c>
      <c r="L267" s="125">
        <f t="shared" si="45"/>
        <v>0</v>
      </c>
      <c r="M267" s="126">
        <f t="shared" si="46"/>
        <v>0</v>
      </c>
      <c r="N267" s="125">
        <f t="shared" si="47"/>
        <v>0</v>
      </c>
      <c r="O267" s="126">
        <f t="shared" si="48"/>
        <v>0</v>
      </c>
      <c r="P267" s="125">
        <f t="shared" si="49"/>
        <v>0</v>
      </c>
      <c r="Q267" s="1">
        <f t="shared" si="50"/>
        <v>0</v>
      </c>
      <c r="R267" s="1">
        <f t="shared" si="43"/>
        <v>0</v>
      </c>
      <c r="S267" s="1">
        <f t="shared" si="51"/>
        <v>0</v>
      </c>
      <c r="T267" s="1">
        <f t="shared" si="52"/>
        <v>0</v>
      </c>
      <c r="U267" s="126">
        <f t="shared" si="53"/>
        <v>0</v>
      </c>
    </row>
    <row r="268" spans="2:21" x14ac:dyDescent="0.3">
      <c r="B268" s="125">
        <v>253</v>
      </c>
      <c r="C268" s="34" t="str">
        <f>IF(OR('Data-Qtr1'!C266="",'Data-Qtr1'!R266),"",(COUNTIF('Data-Qtr1'!C266,"Yes")))</f>
        <v/>
      </c>
      <c r="D268" s="267" t="str">
        <f>IF('Data-Qtr1'!D266="","",IF(C268=1,'Data-Qtr1'!D266,""))</f>
        <v/>
      </c>
      <c r="E268" s="53" t="str">
        <f>IF(OR('Data-Qtr1'!E266="",'Data-Qtr1'!R266),"",COUNTIF('Data-Qtr1'!E266,"Yes"))</f>
        <v/>
      </c>
      <c r="F268" s="53" t="str">
        <f>IF(OR('Data-Qtr1'!F266="",'Data-Qtr1'!R266),"",COUNTIF('Data-Qtr1'!F266,"Yes"))</f>
        <v/>
      </c>
      <c r="G268" s="53"/>
      <c r="H268" s="270" t="str">
        <f>IF(OR('Data-Qtr1'!G266="",'Data-Qtr1'!R266),"",COUNTIF('Data-Qtr1'!G266,"Yes"))</f>
        <v/>
      </c>
      <c r="I268" s="55">
        <f>COUNTIF('Data-Qtr1'!C266:G266,"")</f>
        <v>5</v>
      </c>
      <c r="J268" s="125">
        <f>IF('Data-Qtr1'!R266,0,IF((COUNTBLANK(C268)+COUNTBLANK(E268)+COUNTBLANK(F268)+COUNTBLANK(H268))=4,0,1))</f>
        <v>0</v>
      </c>
      <c r="K268" s="125">
        <f t="shared" si="44"/>
        <v>0</v>
      </c>
      <c r="L268" s="125">
        <f t="shared" si="45"/>
        <v>0</v>
      </c>
      <c r="M268" s="126">
        <f t="shared" si="46"/>
        <v>0</v>
      </c>
      <c r="N268" s="125">
        <f t="shared" si="47"/>
        <v>0</v>
      </c>
      <c r="O268" s="126">
        <f t="shared" si="48"/>
        <v>0</v>
      </c>
      <c r="P268" s="125">
        <f t="shared" si="49"/>
        <v>0</v>
      </c>
      <c r="Q268" s="1">
        <f t="shared" si="50"/>
        <v>0</v>
      </c>
      <c r="R268" s="1">
        <f t="shared" si="43"/>
        <v>0</v>
      </c>
      <c r="S268" s="1">
        <f t="shared" si="51"/>
        <v>0</v>
      </c>
      <c r="T268" s="1">
        <f t="shared" si="52"/>
        <v>0</v>
      </c>
      <c r="U268" s="126">
        <f t="shared" si="53"/>
        <v>0</v>
      </c>
    </row>
    <row r="269" spans="2:21" x14ac:dyDescent="0.3">
      <c r="B269" s="125">
        <v>254</v>
      </c>
      <c r="C269" s="34" t="str">
        <f>IF(OR('Data-Qtr1'!C267="",'Data-Qtr1'!R267),"",(COUNTIF('Data-Qtr1'!C267,"Yes")))</f>
        <v/>
      </c>
      <c r="D269" s="267" t="str">
        <f>IF('Data-Qtr1'!D267="","",IF(C269=1,'Data-Qtr1'!D267,""))</f>
        <v/>
      </c>
      <c r="E269" s="53" t="str">
        <f>IF(OR('Data-Qtr1'!E267="",'Data-Qtr1'!R267),"",COUNTIF('Data-Qtr1'!E267,"Yes"))</f>
        <v/>
      </c>
      <c r="F269" s="53" t="str">
        <f>IF(OR('Data-Qtr1'!F267="",'Data-Qtr1'!R267),"",COUNTIF('Data-Qtr1'!F267,"Yes"))</f>
        <v/>
      </c>
      <c r="G269" s="53"/>
      <c r="H269" s="270" t="str">
        <f>IF(OR('Data-Qtr1'!G267="",'Data-Qtr1'!R267),"",COUNTIF('Data-Qtr1'!G267,"Yes"))</f>
        <v/>
      </c>
      <c r="I269" s="55">
        <f>COUNTIF('Data-Qtr1'!C267:G267,"")</f>
        <v>5</v>
      </c>
      <c r="J269" s="125">
        <f>IF('Data-Qtr1'!R267,0,IF((COUNTBLANK(C269)+COUNTBLANK(E269)+COUNTBLANK(F269)+COUNTBLANK(H269))=4,0,1))</f>
        <v>0</v>
      </c>
      <c r="K269" s="125">
        <f t="shared" si="44"/>
        <v>0</v>
      </c>
      <c r="L269" s="125">
        <f t="shared" si="45"/>
        <v>0</v>
      </c>
      <c r="M269" s="126">
        <f t="shared" si="46"/>
        <v>0</v>
      </c>
      <c r="N269" s="125">
        <f t="shared" si="47"/>
        <v>0</v>
      </c>
      <c r="O269" s="126">
        <f t="shared" si="48"/>
        <v>0</v>
      </c>
      <c r="P269" s="125">
        <f t="shared" si="49"/>
        <v>0</v>
      </c>
      <c r="Q269" s="1">
        <f t="shared" si="50"/>
        <v>0</v>
      </c>
      <c r="R269" s="1">
        <f t="shared" si="43"/>
        <v>0</v>
      </c>
      <c r="S269" s="1">
        <f t="shared" si="51"/>
        <v>0</v>
      </c>
      <c r="T269" s="1">
        <f t="shared" si="52"/>
        <v>0</v>
      </c>
      <c r="U269" s="126">
        <f t="shared" si="53"/>
        <v>0</v>
      </c>
    </row>
    <row r="270" spans="2:21" x14ac:dyDescent="0.3">
      <c r="B270" s="125">
        <v>255</v>
      </c>
      <c r="C270" s="34" t="str">
        <f>IF(OR('Data-Qtr1'!C268="",'Data-Qtr1'!R268),"",(COUNTIF('Data-Qtr1'!C268,"Yes")))</f>
        <v/>
      </c>
      <c r="D270" s="267" t="str">
        <f>IF('Data-Qtr1'!D268="","",IF(C270=1,'Data-Qtr1'!D268,""))</f>
        <v/>
      </c>
      <c r="E270" s="53" t="str">
        <f>IF(OR('Data-Qtr1'!E268="",'Data-Qtr1'!R268),"",COUNTIF('Data-Qtr1'!E268,"Yes"))</f>
        <v/>
      </c>
      <c r="F270" s="53" t="str">
        <f>IF(OR('Data-Qtr1'!F268="",'Data-Qtr1'!R268),"",COUNTIF('Data-Qtr1'!F268,"Yes"))</f>
        <v/>
      </c>
      <c r="G270" s="53"/>
      <c r="H270" s="270" t="str">
        <f>IF(OR('Data-Qtr1'!G268="",'Data-Qtr1'!R268),"",COUNTIF('Data-Qtr1'!G268,"Yes"))</f>
        <v/>
      </c>
      <c r="I270" s="55">
        <f>COUNTIF('Data-Qtr1'!C268:G268,"")</f>
        <v>5</v>
      </c>
      <c r="J270" s="125">
        <f>IF('Data-Qtr1'!R268,0,IF((COUNTBLANK(C270)+COUNTBLANK(E270)+COUNTBLANK(F270)+COUNTBLANK(H270))=4,0,1))</f>
        <v>0</v>
      </c>
      <c r="K270" s="125">
        <f t="shared" si="44"/>
        <v>0</v>
      </c>
      <c r="L270" s="125">
        <f t="shared" si="45"/>
        <v>0</v>
      </c>
      <c r="M270" s="126">
        <f t="shared" si="46"/>
        <v>0</v>
      </c>
      <c r="N270" s="125">
        <f t="shared" si="47"/>
        <v>0</v>
      </c>
      <c r="O270" s="126">
        <f t="shared" si="48"/>
        <v>0</v>
      </c>
      <c r="P270" s="125">
        <f t="shared" si="49"/>
        <v>0</v>
      </c>
      <c r="Q270" s="1">
        <f t="shared" si="50"/>
        <v>0</v>
      </c>
      <c r="R270" s="1">
        <f t="shared" si="43"/>
        <v>0</v>
      </c>
      <c r="S270" s="1">
        <f t="shared" si="51"/>
        <v>0</v>
      </c>
      <c r="T270" s="1">
        <f t="shared" si="52"/>
        <v>0</v>
      </c>
      <c r="U270" s="126">
        <f t="shared" si="53"/>
        <v>0</v>
      </c>
    </row>
    <row r="271" spans="2:21" x14ac:dyDescent="0.3">
      <c r="B271" s="125">
        <v>256</v>
      </c>
      <c r="C271" s="34" t="str">
        <f>IF(OR('Data-Qtr1'!C269="",'Data-Qtr1'!R269),"",(COUNTIF('Data-Qtr1'!C269,"Yes")))</f>
        <v/>
      </c>
      <c r="D271" s="267" t="str">
        <f>IF('Data-Qtr1'!D269="","",IF(C271=1,'Data-Qtr1'!D269,""))</f>
        <v/>
      </c>
      <c r="E271" s="53" t="str">
        <f>IF(OR('Data-Qtr1'!E269="",'Data-Qtr1'!R269),"",COUNTIF('Data-Qtr1'!E269,"Yes"))</f>
        <v/>
      </c>
      <c r="F271" s="53" t="str">
        <f>IF(OR('Data-Qtr1'!F269="",'Data-Qtr1'!R269),"",COUNTIF('Data-Qtr1'!F269,"Yes"))</f>
        <v/>
      </c>
      <c r="G271" s="53"/>
      <c r="H271" s="270" t="str">
        <f>IF(OR('Data-Qtr1'!G269="",'Data-Qtr1'!R269),"",COUNTIF('Data-Qtr1'!G269,"Yes"))</f>
        <v/>
      </c>
      <c r="I271" s="55">
        <f>COUNTIF('Data-Qtr1'!C269:G269,"")</f>
        <v>5</v>
      </c>
      <c r="J271" s="125">
        <f>IF('Data-Qtr1'!R269,0,IF((COUNTBLANK(C271)+COUNTBLANK(E271)+COUNTBLANK(F271)+COUNTBLANK(H271))=4,0,1))</f>
        <v>0</v>
      </c>
      <c r="K271" s="125">
        <f t="shared" si="44"/>
        <v>0</v>
      </c>
      <c r="L271" s="125">
        <f t="shared" si="45"/>
        <v>0</v>
      </c>
      <c r="M271" s="126">
        <f t="shared" si="46"/>
        <v>0</v>
      </c>
      <c r="N271" s="125">
        <f t="shared" si="47"/>
        <v>0</v>
      </c>
      <c r="O271" s="126">
        <f t="shared" si="48"/>
        <v>0</v>
      </c>
      <c r="P271" s="125">
        <f t="shared" si="49"/>
        <v>0</v>
      </c>
      <c r="Q271" s="1">
        <f t="shared" si="50"/>
        <v>0</v>
      </c>
      <c r="R271" s="1">
        <f t="shared" si="43"/>
        <v>0</v>
      </c>
      <c r="S271" s="1">
        <f t="shared" si="51"/>
        <v>0</v>
      </c>
      <c r="T271" s="1">
        <f t="shared" si="52"/>
        <v>0</v>
      </c>
      <c r="U271" s="126">
        <f t="shared" si="53"/>
        <v>0</v>
      </c>
    </row>
    <row r="272" spans="2:21" x14ac:dyDescent="0.3">
      <c r="B272" s="125">
        <v>257</v>
      </c>
      <c r="C272" s="34" t="str">
        <f>IF(OR('Data-Qtr1'!C270="",'Data-Qtr1'!R270),"",(COUNTIF('Data-Qtr1'!C270,"Yes")))</f>
        <v/>
      </c>
      <c r="D272" s="267" t="str">
        <f>IF('Data-Qtr1'!D270="","",IF(C272=1,'Data-Qtr1'!D270,""))</f>
        <v/>
      </c>
      <c r="E272" s="53" t="str">
        <f>IF(OR('Data-Qtr1'!E270="",'Data-Qtr1'!R270),"",COUNTIF('Data-Qtr1'!E270,"Yes"))</f>
        <v/>
      </c>
      <c r="F272" s="53" t="str">
        <f>IF(OR('Data-Qtr1'!F270="",'Data-Qtr1'!R270),"",COUNTIF('Data-Qtr1'!F270,"Yes"))</f>
        <v/>
      </c>
      <c r="G272" s="53"/>
      <c r="H272" s="270" t="str">
        <f>IF(OR('Data-Qtr1'!G270="",'Data-Qtr1'!R270),"",COUNTIF('Data-Qtr1'!G270,"Yes"))</f>
        <v/>
      </c>
      <c r="I272" s="55">
        <f>COUNTIF('Data-Qtr1'!C270:G270,"")</f>
        <v>5</v>
      </c>
      <c r="J272" s="125">
        <f>IF('Data-Qtr1'!R270,0,IF((COUNTBLANK(C272)+COUNTBLANK(E272)+COUNTBLANK(F272)+COUNTBLANK(H272))=4,0,1))</f>
        <v>0</v>
      </c>
      <c r="K272" s="125">
        <f t="shared" si="44"/>
        <v>0</v>
      </c>
      <c r="L272" s="125">
        <f t="shared" si="45"/>
        <v>0</v>
      </c>
      <c r="M272" s="126">
        <f t="shared" si="46"/>
        <v>0</v>
      </c>
      <c r="N272" s="125">
        <f t="shared" si="47"/>
        <v>0</v>
      </c>
      <c r="O272" s="126">
        <f t="shared" si="48"/>
        <v>0</v>
      </c>
      <c r="P272" s="125">
        <f t="shared" si="49"/>
        <v>0</v>
      </c>
      <c r="Q272" s="1">
        <f t="shared" si="50"/>
        <v>0</v>
      </c>
      <c r="R272" s="1">
        <f t="shared" ref="R272:R315" si="54">IF(J272=1,IF(D272="","",IF(AND(D272&gt;=beg_date_qtr1,D272&lt;=end_date_qtr1),1,0)),0)</f>
        <v>0</v>
      </c>
      <c r="S272" s="1">
        <f t="shared" si="51"/>
        <v>0</v>
      </c>
      <c r="T272" s="1">
        <f t="shared" si="52"/>
        <v>0</v>
      </c>
      <c r="U272" s="126">
        <f t="shared" si="53"/>
        <v>0</v>
      </c>
    </row>
    <row r="273" spans="2:21" x14ac:dyDescent="0.3">
      <c r="B273" s="125">
        <v>258</v>
      </c>
      <c r="C273" s="34" t="str">
        <f>IF(OR('Data-Qtr1'!C271="",'Data-Qtr1'!R271),"",(COUNTIF('Data-Qtr1'!C271,"Yes")))</f>
        <v/>
      </c>
      <c r="D273" s="267" t="str">
        <f>IF('Data-Qtr1'!D271="","",IF(C273=1,'Data-Qtr1'!D271,""))</f>
        <v/>
      </c>
      <c r="E273" s="53" t="str">
        <f>IF(OR('Data-Qtr1'!E271="",'Data-Qtr1'!R271),"",COUNTIF('Data-Qtr1'!E271,"Yes"))</f>
        <v/>
      </c>
      <c r="F273" s="53" t="str">
        <f>IF(OR('Data-Qtr1'!F271="",'Data-Qtr1'!R271),"",COUNTIF('Data-Qtr1'!F271,"Yes"))</f>
        <v/>
      </c>
      <c r="G273" s="53"/>
      <c r="H273" s="270" t="str">
        <f>IF(OR('Data-Qtr1'!G271="",'Data-Qtr1'!R271),"",COUNTIF('Data-Qtr1'!G271,"Yes"))</f>
        <v/>
      </c>
      <c r="I273" s="55">
        <f>COUNTIF('Data-Qtr1'!C271:G271,"")</f>
        <v>5</v>
      </c>
      <c r="J273" s="125">
        <f>IF('Data-Qtr1'!R271,0,IF((COUNTBLANK(C273)+COUNTBLANK(E273)+COUNTBLANK(F273)+COUNTBLANK(H273))=4,0,1))</f>
        <v>0</v>
      </c>
      <c r="K273" s="125">
        <f t="shared" si="44"/>
        <v>0</v>
      </c>
      <c r="L273" s="125">
        <f t="shared" si="45"/>
        <v>0</v>
      </c>
      <c r="M273" s="126">
        <f t="shared" si="46"/>
        <v>0</v>
      </c>
      <c r="N273" s="125">
        <f t="shared" si="47"/>
        <v>0</v>
      </c>
      <c r="O273" s="126">
        <f t="shared" si="48"/>
        <v>0</v>
      </c>
      <c r="P273" s="125">
        <f t="shared" si="49"/>
        <v>0</v>
      </c>
      <c r="Q273" s="1">
        <f t="shared" si="50"/>
        <v>0</v>
      </c>
      <c r="R273" s="1">
        <f t="shared" si="54"/>
        <v>0</v>
      </c>
      <c r="S273" s="1">
        <f t="shared" si="51"/>
        <v>0</v>
      </c>
      <c r="T273" s="1">
        <f t="shared" si="52"/>
        <v>0</v>
      </c>
      <c r="U273" s="126">
        <f t="shared" si="53"/>
        <v>0</v>
      </c>
    </row>
    <row r="274" spans="2:21" x14ac:dyDescent="0.3">
      <c r="B274" s="125">
        <v>259</v>
      </c>
      <c r="C274" s="34" t="str">
        <f>IF(OR('Data-Qtr1'!C272="",'Data-Qtr1'!R272),"",(COUNTIF('Data-Qtr1'!C272,"Yes")))</f>
        <v/>
      </c>
      <c r="D274" s="267" t="str">
        <f>IF('Data-Qtr1'!D272="","",IF(C274=1,'Data-Qtr1'!D272,""))</f>
        <v/>
      </c>
      <c r="E274" s="53" t="str">
        <f>IF(OR('Data-Qtr1'!E272="",'Data-Qtr1'!R272),"",COUNTIF('Data-Qtr1'!E272,"Yes"))</f>
        <v/>
      </c>
      <c r="F274" s="53" t="str">
        <f>IF(OR('Data-Qtr1'!F272="",'Data-Qtr1'!R272),"",COUNTIF('Data-Qtr1'!F272,"Yes"))</f>
        <v/>
      </c>
      <c r="G274" s="53"/>
      <c r="H274" s="270" t="str">
        <f>IF(OR('Data-Qtr1'!G272="",'Data-Qtr1'!R272),"",COUNTIF('Data-Qtr1'!G272,"Yes"))</f>
        <v/>
      </c>
      <c r="I274" s="55">
        <f>COUNTIF('Data-Qtr1'!C272:G272,"")</f>
        <v>5</v>
      </c>
      <c r="J274" s="125">
        <f>IF('Data-Qtr1'!R272,0,IF((COUNTBLANK(C274)+COUNTBLANK(E274)+COUNTBLANK(F274)+COUNTBLANK(H274))=4,0,1))</f>
        <v>0</v>
      </c>
      <c r="K274" s="125">
        <f t="shared" si="44"/>
        <v>0</v>
      </c>
      <c r="L274" s="125">
        <f t="shared" si="45"/>
        <v>0</v>
      </c>
      <c r="M274" s="126">
        <f t="shared" si="46"/>
        <v>0</v>
      </c>
      <c r="N274" s="125">
        <f t="shared" si="47"/>
        <v>0</v>
      </c>
      <c r="O274" s="126">
        <f t="shared" si="48"/>
        <v>0</v>
      </c>
      <c r="P274" s="125">
        <f t="shared" si="49"/>
        <v>0</v>
      </c>
      <c r="Q274" s="1">
        <f t="shared" si="50"/>
        <v>0</v>
      </c>
      <c r="R274" s="1">
        <f t="shared" si="54"/>
        <v>0</v>
      </c>
      <c r="S274" s="1">
        <f t="shared" si="51"/>
        <v>0</v>
      </c>
      <c r="T274" s="1">
        <f t="shared" si="52"/>
        <v>0</v>
      </c>
      <c r="U274" s="126">
        <f t="shared" si="53"/>
        <v>0</v>
      </c>
    </row>
    <row r="275" spans="2:21" ht="15" thickBot="1" x14ac:dyDescent="0.35">
      <c r="B275" s="127">
        <v>260</v>
      </c>
      <c r="C275" s="35" t="str">
        <f>IF(OR('Data-Qtr1'!C273="",'Data-Qtr1'!R273),"",(COUNTIF('Data-Qtr1'!C273,"Yes")))</f>
        <v/>
      </c>
      <c r="D275" s="271" t="str">
        <f>IF('Data-Qtr1'!D273="","",IF(C275=1,'Data-Qtr1'!D273,""))</f>
        <v/>
      </c>
      <c r="E275" s="36" t="str">
        <f>IF(OR('Data-Qtr1'!E273="",'Data-Qtr1'!R273),"",COUNTIF('Data-Qtr1'!E273,"Yes"))</f>
        <v/>
      </c>
      <c r="F275" s="36" t="str">
        <f>IF(OR('Data-Qtr1'!F273="",'Data-Qtr1'!R273),"",COUNTIF('Data-Qtr1'!F273,"Yes"))</f>
        <v/>
      </c>
      <c r="G275" s="36"/>
      <c r="H275" s="272" t="str">
        <f>IF(OR('Data-Qtr1'!G273="",'Data-Qtr1'!R273),"",COUNTIF('Data-Qtr1'!G273,"Yes"))</f>
        <v/>
      </c>
      <c r="I275" s="56">
        <f>COUNTIF('Data-Qtr1'!C273:G273,"")</f>
        <v>5</v>
      </c>
      <c r="J275" s="125">
        <f>IF('Data-Qtr1'!R273,0,IF((COUNTBLANK(C275)+COUNTBLANK(E275)+COUNTBLANK(F275)+COUNTBLANK(H275))=4,0,1))</f>
        <v>0</v>
      </c>
      <c r="K275" s="125">
        <f t="shared" si="44"/>
        <v>0</v>
      </c>
      <c r="L275" s="125">
        <f t="shared" si="45"/>
        <v>0</v>
      </c>
      <c r="M275" s="126">
        <f t="shared" si="46"/>
        <v>0</v>
      </c>
      <c r="N275" s="125">
        <f t="shared" si="47"/>
        <v>0</v>
      </c>
      <c r="O275" s="126">
        <f t="shared" si="48"/>
        <v>0</v>
      </c>
      <c r="P275" s="125">
        <f t="shared" si="49"/>
        <v>0</v>
      </c>
      <c r="Q275" s="1">
        <f t="shared" si="50"/>
        <v>0</v>
      </c>
      <c r="R275" s="1">
        <f t="shared" si="54"/>
        <v>0</v>
      </c>
      <c r="S275" s="1">
        <f t="shared" si="51"/>
        <v>0</v>
      </c>
      <c r="T275" s="1">
        <f t="shared" si="52"/>
        <v>0</v>
      </c>
      <c r="U275" s="126">
        <f t="shared" si="53"/>
        <v>0</v>
      </c>
    </row>
    <row r="276" spans="2:21" x14ac:dyDescent="0.3">
      <c r="B276" s="125">
        <v>261</v>
      </c>
      <c r="C276" s="32" t="str">
        <f>IF(OR('Data-Qtr1'!C274="",'Data-Qtr1'!R274),"",(COUNTIF('Data-Qtr1'!C274,"Yes")))</f>
        <v/>
      </c>
      <c r="D276" s="268" t="str">
        <f>IF('Data-Qtr1'!D274="","",IF(C276=1,'Data-Qtr1'!D274,""))</f>
        <v/>
      </c>
      <c r="E276" s="33" t="str">
        <f>IF(OR('Data-Qtr1'!E274="",'Data-Qtr1'!R274),"",COUNTIF('Data-Qtr1'!E274,"Yes"))</f>
        <v/>
      </c>
      <c r="F276" s="33" t="str">
        <f>IF(OR('Data-Qtr1'!F274="",'Data-Qtr1'!R274),"",COUNTIF('Data-Qtr1'!F274,"Yes"))</f>
        <v/>
      </c>
      <c r="G276" s="33"/>
      <c r="H276" s="269" t="str">
        <f>IF(OR('Data-Qtr1'!G274="",'Data-Qtr1'!R274),"",COUNTIF('Data-Qtr1'!G274,"Yes"))</f>
        <v/>
      </c>
      <c r="I276" s="54">
        <f>COUNTIF('Data-Qtr1'!C274:G274,"")</f>
        <v>5</v>
      </c>
      <c r="J276" s="125">
        <f>IF('Data-Qtr1'!R274,0,IF((COUNTBLANK(C276)+COUNTBLANK(E276)+COUNTBLANK(F276)+COUNTBLANK(H276))=4,0,1))</f>
        <v>0</v>
      </c>
      <c r="K276" s="125">
        <f t="shared" si="44"/>
        <v>0</v>
      </c>
      <c r="L276" s="125">
        <f t="shared" si="45"/>
        <v>0</v>
      </c>
      <c r="M276" s="126">
        <f t="shared" si="46"/>
        <v>0</v>
      </c>
      <c r="N276" s="125">
        <f t="shared" si="47"/>
        <v>0</v>
      </c>
      <c r="O276" s="126">
        <f t="shared" si="48"/>
        <v>0</v>
      </c>
      <c r="P276" s="125">
        <f t="shared" si="49"/>
        <v>0</v>
      </c>
      <c r="Q276" s="1">
        <f t="shared" si="50"/>
        <v>0</v>
      </c>
      <c r="R276" s="1">
        <f t="shared" si="54"/>
        <v>0</v>
      </c>
      <c r="S276" s="1">
        <f t="shared" si="51"/>
        <v>0</v>
      </c>
      <c r="T276" s="1">
        <f t="shared" si="52"/>
        <v>0</v>
      </c>
      <c r="U276" s="126">
        <f t="shared" si="53"/>
        <v>0</v>
      </c>
    </row>
    <row r="277" spans="2:21" x14ac:dyDescent="0.3">
      <c r="B277" s="125">
        <v>262</v>
      </c>
      <c r="C277" s="34" t="str">
        <f>IF(OR('Data-Qtr1'!C275="",'Data-Qtr1'!R275),"",(COUNTIF('Data-Qtr1'!C275,"Yes")))</f>
        <v/>
      </c>
      <c r="D277" s="267" t="str">
        <f>IF('Data-Qtr1'!D275="","",IF(C277=1,'Data-Qtr1'!D275,""))</f>
        <v/>
      </c>
      <c r="E277" s="53" t="str">
        <f>IF(OR('Data-Qtr1'!E275="",'Data-Qtr1'!R275),"",COUNTIF('Data-Qtr1'!E275,"Yes"))</f>
        <v/>
      </c>
      <c r="F277" s="53" t="str">
        <f>IF(OR('Data-Qtr1'!F275="",'Data-Qtr1'!R275),"",COUNTIF('Data-Qtr1'!F275,"Yes"))</f>
        <v/>
      </c>
      <c r="G277" s="53"/>
      <c r="H277" s="270" t="str">
        <f>IF(OR('Data-Qtr1'!G275="",'Data-Qtr1'!R275),"",COUNTIF('Data-Qtr1'!G275,"Yes"))</f>
        <v/>
      </c>
      <c r="I277" s="55">
        <f>COUNTIF('Data-Qtr1'!C275:G275,"")</f>
        <v>5</v>
      </c>
      <c r="J277" s="125">
        <f>IF('Data-Qtr1'!R275,0,IF((COUNTBLANK(C277)+COUNTBLANK(E277)+COUNTBLANK(F277)+COUNTBLANK(H277))=4,0,1))</f>
        <v>0</v>
      </c>
      <c r="K277" s="125">
        <f t="shared" si="44"/>
        <v>0</v>
      </c>
      <c r="L277" s="125">
        <f t="shared" si="45"/>
        <v>0</v>
      </c>
      <c r="M277" s="126">
        <f t="shared" si="46"/>
        <v>0</v>
      </c>
      <c r="N277" s="125">
        <f t="shared" si="47"/>
        <v>0</v>
      </c>
      <c r="O277" s="126">
        <f t="shared" si="48"/>
        <v>0</v>
      </c>
      <c r="P277" s="125">
        <f t="shared" si="49"/>
        <v>0</v>
      </c>
      <c r="Q277" s="1">
        <f t="shared" si="50"/>
        <v>0</v>
      </c>
      <c r="R277" s="1">
        <f t="shared" si="54"/>
        <v>0</v>
      </c>
      <c r="S277" s="1">
        <f t="shared" si="51"/>
        <v>0</v>
      </c>
      <c r="T277" s="1">
        <f t="shared" si="52"/>
        <v>0</v>
      </c>
      <c r="U277" s="126">
        <f t="shared" si="53"/>
        <v>0</v>
      </c>
    </row>
    <row r="278" spans="2:21" x14ac:dyDescent="0.3">
      <c r="B278" s="125">
        <v>263</v>
      </c>
      <c r="C278" s="34" t="str">
        <f>IF(OR('Data-Qtr1'!C276="",'Data-Qtr1'!R276),"",(COUNTIF('Data-Qtr1'!C276,"Yes")))</f>
        <v/>
      </c>
      <c r="D278" s="267" t="str">
        <f>IF('Data-Qtr1'!D276="","",IF(C278=1,'Data-Qtr1'!D276,""))</f>
        <v/>
      </c>
      <c r="E278" s="53" t="str">
        <f>IF(OR('Data-Qtr1'!E276="",'Data-Qtr1'!R276),"",COUNTIF('Data-Qtr1'!E276,"Yes"))</f>
        <v/>
      </c>
      <c r="F278" s="53" t="str">
        <f>IF(OR('Data-Qtr1'!F276="",'Data-Qtr1'!R276),"",COUNTIF('Data-Qtr1'!F276,"Yes"))</f>
        <v/>
      </c>
      <c r="G278" s="53"/>
      <c r="H278" s="270" t="str">
        <f>IF(OR('Data-Qtr1'!G276="",'Data-Qtr1'!R276),"",COUNTIF('Data-Qtr1'!G276,"Yes"))</f>
        <v/>
      </c>
      <c r="I278" s="55">
        <f>COUNTIF('Data-Qtr1'!C276:G276,"")</f>
        <v>5</v>
      </c>
      <c r="J278" s="125">
        <f>IF('Data-Qtr1'!R276,0,IF((COUNTBLANK(C278)+COUNTBLANK(E278)+COUNTBLANK(F278)+COUNTBLANK(H278))=4,0,1))</f>
        <v>0</v>
      </c>
      <c r="K278" s="125">
        <f t="shared" si="44"/>
        <v>0</v>
      </c>
      <c r="L278" s="125">
        <f t="shared" si="45"/>
        <v>0</v>
      </c>
      <c r="M278" s="126">
        <f t="shared" si="46"/>
        <v>0</v>
      </c>
      <c r="N278" s="125">
        <f t="shared" si="47"/>
        <v>0</v>
      </c>
      <c r="O278" s="126">
        <f t="shared" si="48"/>
        <v>0</v>
      </c>
      <c r="P278" s="125">
        <f t="shared" si="49"/>
        <v>0</v>
      </c>
      <c r="Q278" s="1">
        <f t="shared" si="50"/>
        <v>0</v>
      </c>
      <c r="R278" s="1">
        <f t="shared" si="54"/>
        <v>0</v>
      </c>
      <c r="S278" s="1">
        <f t="shared" si="51"/>
        <v>0</v>
      </c>
      <c r="T278" s="1">
        <f t="shared" si="52"/>
        <v>0</v>
      </c>
      <c r="U278" s="126">
        <f t="shared" si="53"/>
        <v>0</v>
      </c>
    </row>
    <row r="279" spans="2:21" x14ac:dyDescent="0.3">
      <c r="B279" s="125">
        <v>264</v>
      </c>
      <c r="C279" s="34" t="str">
        <f>IF(OR('Data-Qtr1'!C277="",'Data-Qtr1'!R277),"",(COUNTIF('Data-Qtr1'!C277,"Yes")))</f>
        <v/>
      </c>
      <c r="D279" s="267" t="str">
        <f>IF('Data-Qtr1'!D277="","",IF(C279=1,'Data-Qtr1'!D277,""))</f>
        <v/>
      </c>
      <c r="E279" s="53" t="str">
        <f>IF(OR('Data-Qtr1'!E277="",'Data-Qtr1'!R277),"",COUNTIF('Data-Qtr1'!E277,"Yes"))</f>
        <v/>
      </c>
      <c r="F279" s="53" t="str">
        <f>IF(OR('Data-Qtr1'!F277="",'Data-Qtr1'!R277),"",COUNTIF('Data-Qtr1'!F277,"Yes"))</f>
        <v/>
      </c>
      <c r="G279" s="53"/>
      <c r="H279" s="270" t="str">
        <f>IF(OR('Data-Qtr1'!G277="",'Data-Qtr1'!R277),"",COUNTIF('Data-Qtr1'!G277,"Yes"))</f>
        <v/>
      </c>
      <c r="I279" s="55">
        <f>COUNTIF('Data-Qtr1'!C277:G277,"")</f>
        <v>5</v>
      </c>
      <c r="J279" s="125">
        <f>IF('Data-Qtr1'!R277,0,IF((COUNTBLANK(C279)+COUNTBLANK(E279)+COUNTBLANK(F279)+COUNTBLANK(H279))=4,0,1))</f>
        <v>0</v>
      </c>
      <c r="K279" s="125">
        <f t="shared" si="44"/>
        <v>0</v>
      </c>
      <c r="L279" s="125">
        <f t="shared" si="45"/>
        <v>0</v>
      </c>
      <c r="M279" s="126">
        <f t="shared" si="46"/>
        <v>0</v>
      </c>
      <c r="N279" s="125">
        <f t="shared" si="47"/>
        <v>0</v>
      </c>
      <c r="O279" s="126">
        <f t="shared" si="48"/>
        <v>0</v>
      </c>
      <c r="P279" s="125">
        <f t="shared" si="49"/>
        <v>0</v>
      </c>
      <c r="Q279" s="1">
        <f t="shared" si="50"/>
        <v>0</v>
      </c>
      <c r="R279" s="1">
        <f t="shared" si="54"/>
        <v>0</v>
      </c>
      <c r="S279" s="1">
        <f t="shared" si="51"/>
        <v>0</v>
      </c>
      <c r="T279" s="1">
        <f t="shared" si="52"/>
        <v>0</v>
      </c>
      <c r="U279" s="126">
        <f t="shared" si="53"/>
        <v>0</v>
      </c>
    </row>
    <row r="280" spans="2:21" x14ac:dyDescent="0.3">
      <c r="B280" s="125">
        <v>265</v>
      </c>
      <c r="C280" s="34" t="str">
        <f>IF(OR('Data-Qtr1'!C278="",'Data-Qtr1'!R278),"",(COUNTIF('Data-Qtr1'!C278,"Yes")))</f>
        <v/>
      </c>
      <c r="D280" s="267" t="str">
        <f>IF('Data-Qtr1'!D278="","",IF(C280=1,'Data-Qtr1'!D278,""))</f>
        <v/>
      </c>
      <c r="E280" s="53" t="str">
        <f>IF(OR('Data-Qtr1'!E278="",'Data-Qtr1'!R278),"",COUNTIF('Data-Qtr1'!E278,"Yes"))</f>
        <v/>
      </c>
      <c r="F280" s="53" t="str">
        <f>IF(OR('Data-Qtr1'!F278="",'Data-Qtr1'!R278),"",COUNTIF('Data-Qtr1'!F278,"Yes"))</f>
        <v/>
      </c>
      <c r="G280" s="53"/>
      <c r="H280" s="270" t="str">
        <f>IF(OR('Data-Qtr1'!G278="",'Data-Qtr1'!R278),"",COUNTIF('Data-Qtr1'!G278,"Yes"))</f>
        <v/>
      </c>
      <c r="I280" s="55">
        <f>COUNTIF('Data-Qtr1'!C278:G278,"")</f>
        <v>5</v>
      </c>
      <c r="J280" s="125">
        <f>IF('Data-Qtr1'!R278,0,IF((COUNTBLANK(C280)+COUNTBLANK(E280)+COUNTBLANK(F280)+COUNTBLANK(H280))=4,0,1))</f>
        <v>0</v>
      </c>
      <c r="K280" s="125">
        <f t="shared" si="44"/>
        <v>0</v>
      </c>
      <c r="L280" s="125">
        <f t="shared" si="45"/>
        <v>0</v>
      </c>
      <c r="M280" s="126">
        <f t="shared" si="46"/>
        <v>0</v>
      </c>
      <c r="N280" s="125">
        <f t="shared" si="47"/>
        <v>0</v>
      </c>
      <c r="O280" s="126">
        <f t="shared" si="48"/>
        <v>0</v>
      </c>
      <c r="P280" s="125">
        <f t="shared" si="49"/>
        <v>0</v>
      </c>
      <c r="Q280" s="1">
        <f t="shared" si="50"/>
        <v>0</v>
      </c>
      <c r="R280" s="1">
        <f t="shared" si="54"/>
        <v>0</v>
      </c>
      <c r="S280" s="1">
        <f t="shared" si="51"/>
        <v>0</v>
      </c>
      <c r="T280" s="1">
        <f t="shared" si="52"/>
        <v>0</v>
      </c>
      <c r="U280" s="126">
        <f t="shared" si="53"/>
        <v>0</v>
      </c>
    </row>
    <row r="281" spans="2:21" x14ac:dyDescent="0.3">
      <c r="B281" s="125">
        <v>266</v>
      </c>
      <c r="C281" s="34" t="str">
        <f>IF(OR('Data-Qtr1'!C279="",'Data-Qtr1'!R279),"",(COUNTIF('Data-Qtr1'!C279,"Yes")))</f>
        <v/>
      </c>
      <c r="D281" s="267" t="str">
        <f>IF('Data-Qtr1'!D279="","",IF(C281=1,'Data-Qtr1'!D279,""))</f>
        <v/>
      </c>
      <c r="E281" s="53" t="str">
        <f>IF(OR('Data-Qtr1'!E279="",'Data-Qtr1'!R279),"",COUNTIF('Data-Qtr1'!E279,"Yes"))</f>
        <v/>
      </c>
      <c r="F281" s="53" t="str">
        <f>IF(OR('Data-Qtr1'!F279="",'Data-Qtr1'!R279),"",COUNTIF('Data-Qtr1'!F279,"Yes"))</f>
        <v/>
      </c>
      <c r="G281" s="53"/>
      <c r="H281" s="270" t="str">
        <f>IF(OR('Data-Qtr1'!G279="",'Data-Qtr1'!R279),"",COUNTIF('Data-Qtr1'!G279,"Yes"))</f>
        <v/>
      </c>
      <c r="I281" s="55">
        <f>COUNTIF('Data-Qtr1'!C279:G279,"")</f>
        <v>5</v>
      </c>
      <c r="J281" s="125">
        <f>IF('Data-Qtr1'!R279,0,IF((COUNTBLANK(C281)+COUNTBLANK(E281)+COUNTBLANK(F281)+COUNTBLANK(H281))=4,0,1))</f>
        <v>0</v>
      </c>
      <c r="K281" s="125">
        <f t="shared" si="44"/>
        <v>0</v>
      </c>
      <c r="L281" s="125">
        <f t="shared" si="45"/>
        <v>0</v>
      </c>
      <c r="M281" s="126">
        <f t="shared" si="46"/>
        <v>0</v>
      </c>
      <c r="N281" s="125">
        <f t="shared" si="47"/>
        <v>0</v>
      </c>
      <c r="O281" s="126">
        <f t="shared" si="48"/>
        <v>0</v>
      </c>
      <c r="P281" s="125">
        <f t="shared" si="49"/>
        <v>0</v>
      </c>
      <c r="Q281" s="1">
        <f t="shared" si="50"/>
        <v>0</v>
      </c>
      <c r="R281" s="1">
        <f t="shared" si="54"/>
        <v>0</v>
      </c>
      <c r="S281" s="1">
        <f t="shared" si="51"/>
        <v>0</v>
      </c>
      <c r="T281" s="1">
        <f t="shared" si="52"/>
        <v>0</v>
      </c>
      <c r="U281" s="126">
        <f t="shared" si="53"/>
        <v>0</v>
      </c>
    </row>
    <row r="282" spans="2:21" x14ac:dyDescent="0.3">
      <c r="B282" s="125">
        <v>267</v>
      </c>
      <c r="C282" s="34" t="str">
        <f>IF(OR('Data-Qtr1'!C280="",'Data-Qtr1'!R280),"",(COUNTIF('Data-Qtr1'!C280,"Yes")))</f>
        <v/>
      </c>
      <c r="D282" s="267" t="str">
        <f>IF('Data-Qtr1'!D280="","",IF(C282=1,'Data-Qtr1'!D280,""))</f>
        <v/>
      </c>
      <c r="E282" s="53" t="str">
        <f>IF(OR('Data-Qtr1'!E280="",'Data-Qtr1'!R280),"",COUNTIF('Data-Qtr1'!E280,"Yes"))</f>
        <v/>
      </c>
      <c r="F282" s="53" t="str">
        <f>IF(OR('Data-Qtr1'!F280="",'Data-Qtr1'!R280),"",COUNTIF('Data-Qtr1'!F280,"Yes"))</f>
        <v/>
      </c>
      <c r="G282" s="53"/>
      <c r="H282" s="270" t="str">
        <f>IF(OR('Data-Qtr1'!G280="",'Data-Qtr1'!R280),"",COUNTIF('Data-Qtr1'!G280,"Yes"))</f>
        <v/>
      </c>
      <c r="I282" s="55">
        <f>COUNTIF('Data-Qtr1'!C280:G280,"")</f>
        <v>5</v>
      </c>
      <c r="J282" s="125">
        <f>IF('Data-Qtr1'!R280,0,IF((COUNTBLANK(C282)+COUNTBLANK(E282)+COUNTBLANK(F282)+COUNTBLANK(H282))=4,0,1))</f>
        <v>0</v>
      </c>
      <c r="K282" s="125">
        <f t="shared" si="44"/>
        <v>0</v>
      </c>
      <c r="L282" s="125">
        <f t="shared" si="45"/>
        <v>0</v>
      </c>
      <c r="M282" s="126">
        <f t="shared" si="46"/>
        <v>0</v>
      </c>
      <c r="N282" s="125">
        <f t="shared" si="47"/>
        <v>0</v>
      </c>
      <c r="O282" s="126">
        <f t="shared" si="48"/>
        <v>0</v>
      </c>
      <c r="P282" s="125">
        <f t="shared" si="49"/>
        <v>0</v>
      </c>
      <c r="Q282" s="1">
        <f t="shared" si="50"/>
        <v>0</v>
      </c>
      <c r="R282" s="1">
        <f t="shared" si="54"/>
        <v>0</v>
      </c>
      <c r="S282" s="1">
        <f t="shared" si="51"/>
        <v>0</v>
      </c>
      <c r="T282" s="1">
        <f t="shared" si="52"/>
        <v>0</v>
      </c>
      <c r="U282" s="126">
        <f t="shared" si="53"/>
        <v>0</v>
      </c>
    </row>
    <row r="283" spans="2:21" x14ac:dyDescent="0.3">
      <c r="B283" s="125">
        <v>268</v>
      </c>
      <c r="C283" s="34" t="str">
        <f>IF(OR('Data-Qtr1'!C281="",'Data-Qtr1'!R281),"",(COUNTIF('Data-Qtr1'!C281,"Yes")))</f>
        <v/>
      </c>
      <c r="D283" s="267" t="str">
        <f>IF('Data-Qtr1'!D281="","",IF(C283=1,'Data-Qtr1'!D281,""))</f>
        <v/>
      </c>
      <c r="E283" s="53" t="str">
        <f>IF(OR('Data-Qtr1'!E281="",'Data-Qtr1'!R281),"",COUNTIF('Data-Qtr1'!E281,"Yes"))</f>
        <v/>
      </c>
      <c r="F283" s="53" t="str">
        <f>IF(OR('Data-Qtr1'!F281="",'Data-Qtr1'!R281),"",COUNTIF('Data-Qtr1'!F281,"Yes"))</f>
        <v/>
      </c>
      <c r="G283" s="53"/>
      <c r="H283" s="270" t="str">
        <f>IF(OR('Data-Qtr1'!G281="",'Data-Qtr1'!R281),"",COUNTIF('Data-Qtr1'!G281,"Yes"))</f>
        <v/>
      </c>
      <c r="I283" s="55">
        <f>COUNTIF('Data-Qtr1'!C281:G281,"")</f>
        <v>5</v>
      </c>
      <c r="J283" s="125">
        <f>IF('Data-Qtr1'!R281,0,IF((COUNTBLANK(C283)+COUNTBLANK(E283)+COUNTBLANK(F283)+COUNTBLANK(H283))=4,0,1))</f>
        <v>0</v>
      </c>
      <c r="K283" s="125">
        <f t="shared" si="44"/>
        <v>0</v>
      </c>
      <c r="L283" s="125">
        <f t="shared" si="45"/>
        <v>0</v>
      </c>
      <c r="M283" s="126">
        <f t="shared" si="46"/>
        <v>0</v>
      </c>
      <c r="N283" s="125">
        <f t="shared" si="47"/>
        <v>0</v>
      </c>
      <c r="O283" s="126">
        <f t="shared" si="48"/>
        <v>0</v>
      </c>
      <c r="P283" s="125">
        <f t="shared" si="49"/>
        <v>0</v>
      </c>
      <c r="Q283" s="1">
        <f t="shared" si="50"/>
        <v>0</v>
      </c>
      <c r="R283" s="1">
        <f t="shared" si="54"/>
        <v>0</v>
      </c>
      <c r="S283" s="1">
        <f t="shared" si="51"/>
        <v>0</v>
      </c>
      <c r="T283" s="1">
        <f t="shared" si="52"/>
        <v>0</v>
      </c>
      <c r="U283" s="126">
        <f t="shared" si="53"/>
        <v>0</v>
      </c>
    </row>
    <row r="284" spans="2:21" x14ac:dyDescent="0.3">
      <c r="B284" s="125">
        <v>269</v>
      </c>
      <c r="C284" s="34" t="str">
        <f>IF(OR('Data-Qtr1'!C282="",'Data-Qtr1'!R282),"",(COUNTIF('Data-Qtr1'!C282,"Yes")))</f>
        <v/>
      </c>
      <c r="D284" s="267" t="str">
        <f>IF('Data-Qtr1'!D282="","",IF(C284=1,'Data-Qtr1'!D282,""))</f>
        <v/>
      </c>
      <c r="E284" s="53" t="str">
        <f>IF(OR('Data-Qtr1'!E282="",'Data-Qtr1'!R282),"",COUNTIF('Data-Qtr1'!E282,"Yes"))</f>
        <v/>
      </c>
      <c r="F284" s="53" t="str">
        <f>IF(OR('Data-Qtr1'!F282="",'Data-Qtr1'!R282),"",COUNTIF('Data-Qtr1'!F282,"Yes"))</f>
        <v/>
      </c>
      <c r="G284" s="53"/>
      <c r="H284" s="270" t="str">
        <f>IF(OR('Data-Qtr1'!G282="",'Data-Qtr1'!R282),"",COUNTIF('Data-Qtr1'!G282,"Yes"))</f>
        <v/>
      </c>
      <c r="I284" s="55">
        <f>COUNTIF('Data-Qtr1'!C282:G282,"")</f>
        <v>5</v>
      </c>
      <c r="J284" s="125">
        <f>IF('Data-Qtr1'!R282,0,IF((COUNTBLANK(C284)+COUNTBLANK(E284)+COUNTBLANK(F284)+COUNTBLANK(H284))=4,0,1))</f>
        <v>0</v>
      </c>
      <c r="K284" s="125">
        <f t="shared" si="44"/>
        <v>0</v>
      </c>
      <c r="L284" s="125">
        <f t="shared" si="45"/>
        <v>0</v>
      </c>
      <c r="M284" s="126">
        <f t="shared" si="46"/>
        <v>0</v>
      </c>
      <c r="N284" s="125">
        <f t="shared" si="47"/>
        <v>0</v>
      </c>
      <c r="O284" s="126">
        <f t="shared" si="48"/>
        <v>0</v>
      </c>
      <c r="P284" s="125">
        <f t="shared" si="49"/>
        <v>0</v>
      </c>
      <c r="Q284" s="1">
        <f t="shared" si="50"/>
        <v>0</v>
      </c>
      <c r="R284" s="1">
        <f t="shared" si="54"/>
        <v>0</v>
      </c>
      <c r="S284" s="1">
        <f t="shared" si="51"/>
        <v>0</v>
      </c>
      <c r="T284" s="1">
        <f t="shared" si="52"/>
        <v>0</v>
      </c>
      <c r="U284" s="126">
        <f t="shared" si="53"/>
        <v>0</v>
      </c>
    </row>
    <row r="285" spans="2:21" ht="15" thickBot="1" x14ac:dyDescent="0.35">
      <c r="B285" s="127">
        <v>270</v>
      </c>
      <c r="C285" s="35" t="str">
        <f>IF(OR('Data-Qtr1'!C283="",'Data-Qtr1'!R283),"",(COUNTIF('Data-Qtr1'!C283,"Yes")))</f>
        <v/>
      </c>
      <c r="D285" s="271" t="str">
        <f>IF('Data-Qtr1'!D283="","",IF(C285=1,'Data-Qtr1'!D283,""))</f>
        <v/>
      </c>
      <c r="E285" s="36" t="str">
        <f>IF(OR('Data-Qtr1'!E283="",'Data-Qtr1'!R283),"",COUNTIF('Data-Qtr1'!E283,"Yes"))</f>
        <v/>
      </c>
      <c r="F285" s="36" t="str">
        <f>IF(OR('Data-Qtr1'!F283="",'Data-Qtr1'!R283),"",COUNTIF('Data-Qtr1'!F283,"Yes"))</f>
        <v/>
      </c>
      <c r="G285" s="36"/>
      <c r="H285" s="272" t="str">
        <f>IF(OR('Data-Qtr1'!G283="",'Data-Qtr1'!R283),"",COUNTIF('Data-Qtr1'!G283,"Yes"))</f>
        <v/>
      </c>
      <c r="I285" s="56">
        <f>COUNTIF('Data-Qtr1'!C283:G283,"")</f>
        <v>5</v>
      </c>
      <c r="J285" s="125">
        <f>IF('Data-Qtr1'!R283,0,IF((COUNTBLANK(C285)+COUNTBLANK(E285)+COUNTBLANK(F285)+COUNTBLANK(H285))=4,0,1))</f>
        <v>0</v>
      </c>
      <c r="K285" s="125">
        <f t="shared" si="44"/>
        <v>0</v>
      </c>
      <c r="L285" s="125">
        <f t="shared" si="45"/>
        <v>0</v>
      </c>
      <c r="M285" s="126">
        <f t="shared" si="46"/>
        <v>0</v>
      </c>
      <c r="N285" s="125">
        <f t="shared" si="47"/>
        <v>0</v>
      </c>
      <c r="O285" s="126">
        <f t="shared" si="48"/>
        <v>0</v>
      </c>
      <c r="P285" s="125">
        <f t="shared" si="49"/>
        <v>0</v>
      </c>
      <c r="Q285" s="1">
        <f t="shared" si="50"/>
        <v>0</v>
      </c>
      <c r="R285" s="1">
        <f t="shared" si="54"/>
        <v>0</v>
      </c>
      <c r="S285" s="1">
        <f t="shared" si="51"/>
        <v>0</v>
      </c>
      <c r="T285" s="1">
        <f t="shared" si="52"/>
        <v>0</v>
      </c>
      <c r="U285" s="126">
        <f t="shared" si="53"/>
        <v>0</v>
      </c>
    </row>
    <row r="286" spans="2:21" x14ac:dyDescent="0.3">
      <c r="B286" s="125">
        <v>271</v>
      </c>
      <c r="C286" s="32" t="str">
        <f>IF(OR('Data-Qtr1'!C284="",'Data-Qtr1'!R284),"",(COUNTIF('Data-Qtr1'!C284,"Yes")))</f>
        <v/>
      </c>
      <c r="D286" s="268" t="str">
        <f>IF('Data-Qtr1'!D284="","",IF(C286=1,'Data-Qtr1'!D284,""))</f>
        <v/>
      </c>
      <c r="E286" s="33" t="str">
        <f>IF(OR('Data-Qtr1'!E284="",'Data-Qtr1'!R284),"",COUNTIF('Data-Qtr1'!E284,"Yes"))</f>
        <v/>
      </c>
      <c r="F286" s="33" t="str">
        <f>IF(OR('Data-Qtr1'!F284="",'Data-Qtr1'!R284),"",COUNTIF('Data-Qtr1'!F284,"Yes"))</f>
        <v/>
      </c>
      <c r="G286" s="33"/>
      <c r="H286" s="269" t="str">
        <f>IF(OR('Data-Qtr1'!G284="",'Data-Qtr1'!R284),"",COUNTIF('Data-Qtr1'!G284,"Yes"))</f>
        <v/>
      </c>
      <c r="I286" s="55">
        <f>COUNTIF('Data-Qtr1'!C284:G284,"")</f>
        <v>5</v>
      </c>
      <c r="J286" s="125">
        <f>IF('Data-Qtr1'!R284,0,IF((COUNTBLANK(C286)+COUNTBLANK(E286)+COUNTBLANK(F286)+COUNTBLANK(H286))=4,0,1))</f>
        <v>0</v>
      </c>
      <c r="K286" s="125">
        <f t="shared" si="44"/>
        <v>0</v>
      </c>
      <c r="L286" s="125">
        <f t="shared" si="45"/>
        <v>0</v>
      </c>
      <c r="M286" s="126">
        <f t="shared" si="46"/>
        <v>0</v>
      </c>
      <c r="N286" s="125">
        <f t="shared" si="47"/>
        <v>0</v>
      </c>
      <c r="O286" s="126">
        <f t="shared" si="48"/>
        <v>0</v>
      </c>
      <c r="P286" s="125">
        <f t="shared" si="49"/>
        <v>0</v>
      </c>
      <c r="Q286" s="1">
        <f t="shared" si="50"/>
        <v>0</v>
      </c>
      <c r="R286" s="1">
        <f t="shared" si="54"/>
        <v>0</v>
      </c>
      <c r="S286" s="1">
        <f t="shared" si="51"/>
        <v>0</v>
      </c>
      <c r="T286" s="1">
        <f t="shared" si="52"/>
        <v>0</v>
      </c>
      <c r="U286" s="126">
        <f t="shared" si="53"/>
        <v>0</v>
      </c>
    </row>
    <row r="287" spans="2:21" x14ac:dyDescent="0.3">
      <c r="B287" s="125">
        <v>272</v>
      </c>
      <c r="C287" s="34" t="str">
        <f>IF(OR('Data-Qtr1'!C285="",'Data-Qtr1'!R285),"",(COUNTIF('Data-Qtr1'!C285,"Yes")))</f>
        <v/>
      </c>
      <c r="D287" s="267" t="str">
        <f>IF('Data-Qtr1'!D285="","",IF(C287=1,'Data-Qtr1'!D285,""))</f>
        <v/>
      </c>
      <c r="E287" s="53" t="str">
        <f>IF(OR('Data-Qtr1'!E285="",'Data-Qtr1'!R285),"",COUNTIF('Data-Qtr1'!E285,"Yes"))</f>
        <v/>
      </c>
      <c r="F287" s="53" t="str">
        <f>IF(OR('Data-Qtr1'!F285="",'Data-Qtr1'!R285),"",COUNTIF('Data-Qtr1'!F285,"Yes"))</f>
        <v/>
      </c>
      <c r="G287" s="53"/>
      <c r="H287" s="270" t="str">
        <f>IF(OR('Data-Qtr1'!G285="",'Data-Qtr1'!R285),"",COUNTIF('Data-Qtr1'!G285,"Yes"))</f>
        <v/>
      </c>
      <c r="I287" s="55">
        <f>COUNTIF('Data-Qtr1'!C285:G285,"")</f>
        <v>5</v>
      </c>
      <c r="J287" s="125">
        <f>IF('Data-Qtr1'!R285,0,IF((COUNTBLANK(C287)+COUNTBLANK(E287)+COUNTBLANK(F287)+COUNTBLANK(H287))=4,0,1))</f>
        <v>0</v>
      </c>
      <c r="K287" s="125">
        <f t="shared" si="44"/>
        <v>0</v>
      </c>
      <c r="L287" s="125">
        <f t="shared" si="45"/>
        <v>0</v>
      </c>
      <c r="M287" s="126">
        <f t="shared" si="46"/>
        <v>0</v>
      </c>
      <c r="N287" s="125">
        <f t="shared" si="47"/>
        <v>0</v>
      </c>
      <c r="O287" s="126">
        <f t="shared" si="48"/>
        <v>0</v>
      </c>
      <c r="P287" s="125">
        <f t="shared" si="49"/>
        <v>0</v>
      </c>
      <c r="Q287" s="1">
        <f t="shared" si="50"/>
        <v>0</v>
      </c>
      <c r="R287" s="1">
        <f t="shared" si="54"/>
        <v>0</v>
      </c>
      <c r="S287" s="1">
        <f t="shared" si="51"/>
        <v>0</v>
      </c>
      <c r="T287" s="1">
        <f t="shared" si="52"/>
        <v>0</v>
      </c>
      <c r="U287" s="126">
        <f t="shared" si="53"/>
        <v>0</v>
      </c>
    </row>
    <row r="288" spans="2:21" x14ac:dyDescent="0.3">
      <c r="B288" s="125">
        <v>273</v>
      </c>
      <c r="C288" s="34" t="str">
        <f>IF(OR('Data-Qtr1'!C286="",'Data-Qtr1'!R286),"",(COUNTIF('Data-Qtr1'!C286,"Yes")))</f>
        <v/>
      </c>
      <c r="D288" s="267" t="str">
        <f>IF('Data-Qtr1'!D286="","",IF(C288=1,'Data-Qtr1'!D286,""))</f>
        <v/>
      </c>
      <c r="E288" s="53" t="str">
        <f>IF(OR('Data-Qtr1'!E286="",'Data-Qtr1'!R286),"",COUNTIF('Data-Qtr1'!E286,"Yes"))</f>
        <v/>
      </c>
      <c r="F288" s="53" t="str">
        <f>IF(OR('Data-Qtr1'!F286="",'Data-Qtr1'!R286),"",COUNTIF('Data-Qtr1'!F286,"Yes"))</f>
        <v/>
      </c>
      <c r="G288" s="53"/>
      <c r="H288" s="270" t="str">
        <f>IF(OR('Data-Qtr1'!G286="",'Data-Qtr1'!R286),"",COUNTIF('Data-Qtr1'!G286,"Yes"))</f>
        <v/>
      </c>
      <c r="I288" s="55">
        <f>COUNTIF('Data-Qtr1'!C286:G286,"")</f>
        <v>5</v>
      </c>
      <c r="J288" s="125">
        <f>IF('Data-Qtr1'!R286,0,IF((COUNTBLANK(C288)+COUNTBLANK(E288)+COUNTBLANK(F288)+COUNTBLANK(H288))=4,0,1))</f>
        <v>0</v>
      </c>
      <c r="K288" s="125">
        <f t="shared" si="44"/>
        <v>0</v>
      </c>
      <c r="L288" s="125">
        <f t="shared" si="45"/>
        <v>0</v>
      </c>
      <c r="M288" s="126">
        <f t="shared" si="46"/>
        <v>0</v>
      </c>
      <c r="N288" s="125">
        <f t="shared" si="47"/>
        <v>0</v>
      </c>
      <c r="O288" s="126">
        <f t="shared" si="48"/>
        <v>0</v>
      </c>
      <c r="P288" s="125">
        <f t="shared" si="49"/>
        <v>0</v>
      </c>
      <c r="Q288" s="1">
        <f t="shared" si="50"/>
        <v>0</v>
      </c>
      <c r="R288" s="1">
        <f t="shared" si="54"/>
        <v>0</v>
      </c>
      <c r="S288" s="1">
        <f t="shared" si="51"/>
        <v>0</v>
      </c>
      <c r="T288" s="1">
        <f t="shared" si="52"/>
        <v>0</v>
      </c>
      <c r="U288" s="126">
        <f t="shared" si="53"/>
        <v>0</v>
      </c>
    </row>
    <row r="289" spans="2:21" x14ac:dyDescent="0.3">
      <c r="B289" s="125">
        <v>274</v>
      </c>
      <c r="C289" s="34" t="str">
        <f>IF(OR('Data-Qtr1'!C287="",'Data-Qtr1'!R287),"",(COUNTIF('Data-Qtr1'!C287,"Yes")))</f>
        <v/>
      </c>
      <c r="D289" s="267" t="str">
        <f>IF('Data-Qtr1'!D287="","",IF(C289=1,'Data-Qtr1'!D287,""))</f>
        <v/>
      </c>
      <c r="E289" s="53" t="str">
        <f>IF(OR('Data-Qtr1'!E287="",'Data-Qtr1'!R287),"",COUNTIF('Data-Qtr1'!E287,"Yes"))</f>
        <v/>
      </c>
      <c r="F289" s="53" t="str">
        <f>IF(OR('Data-Qtr1'!F287="",'Data-Qtr1'!R287),"",COUNTIF('Data-Qtr1'!F287,"Yes"))</f>
        <v/>
      </c>
      <c r="G289" s="53"/>
      <c r="H289" s="270" t="str">
        <f>IF(OR('Data-Qtr1'!G287="",'Data-Qtr1'!R287),"",COUNTIF('Data-Qtr1'!G287,"Yes"))</f>
        <v/>
      </c>
      <c r="I289" s="55">
        <f>COUNTIF('Data-Qtr1'!C287:G287,"")</f>
        <v>5</v>
      </c>
      <c r="J289" s="125">
        <f>IF('Data-Qtr1'!R287,0,IF((COUNTBLANK(C289)+COUNTBLANK(E289)+COUNTBLANK(F289)+COUNTBLANK(H289))=4,0,1))</f>
        <v>0</v>
      </c>
      <c r="K289" s="125">
        <f t="shared" si="44"/>
        <v>0</v>
      </c>
      <c r="L289" s="125">
        <f t="shared" si="45"/>
        <v>0</v>
      </c>
      <c r="M289" s="126">
        <f t="shared" si="46"/>
        <v>0</v>
      </c>
      <c r="N289" s="125">
        <f t="shared" si="47"/>
        <v>0</v>
      </c>
      <c r="O289" s="126">
        <f t="shared" si="48"/>
        <v>0</v>
      </c>
      <c r="P289" s="125">
        <f t="shared" si="49"/>
        <v>0</v>
      </c>
      <c r="Q289" s="1">
        <f t="shared" si="50"/>
        <v>0</v>
      </c>
      <c r="R289" s="1">
        <f t="shared" si="54"/>
        <v>0</v>
      </c>
      <c r="S289" s="1">
        <f t="shared" si="51"/>
        <v>0</v>
      </c>
      <c r="T289" s="1">
        <f t="shared" si="52"/>
        <v>0</v>
      </c>
      <c r="U289" s="126">
        <f t="shared" si="53"/>
        <v>0</v>
      </c>
    </row>
    <row r="290" spans="2:21" x14ac:dyDescent="0.3">
      <c r="B290" s="125">
        <v>275</v>
      </c>
      <c r="C290" s="34" t="str">
        <f>IF(OR('Data-Qtr1'!C288="",'Data-Qtr1'!R288),"",(COUNTIF('Data-Qtr1'!C288,"Yes")))</f>
        <v/>
      </c>
      <c r="D290" s="267" t="str">
        <f>IF('Data-Qtr1'!D288="","",IF(C290=1,'Data-Qtr1'!D288,""))</f>
        <v/>
      </c>
      <c r="E290" s="53" t="str">
        <f>IF(OR('Data-Qtr1'!E288="",'Data-Qtr1'!R288),"",COUNTIF('Data-Qtr1'!E288,"Yes"))</f>
        <v/>
      </c>
      <c r="F290" s="53" t="str">
        <f>IF(OR('Data-Qtr1'!F288="",'Data-Qtr1'!R288),"",COUNTIF('Data-Qtr1'!F288,"Yes"))</f>
        <v/>
      </c>
      <c r="G290" s="53"/>
      <c r="H290" s="270" t="str">
        <f>IF(OR('Data-Qtr1'!G288="",'Data-Qtr1'!R288),"",COUNTIF('Data-Qtr1'!G288,"Yes"))</f>
        <v/>
      </c>
      <c r="I290" s="55">
        <f>COUNTIF('Data-Qtr1'!C288:G288,"")</f>
        <v>5</v>
      </c>
      <c r="J290" s="125">
        <f>IF('Data-Qtr1'!R288,0,IF((COUNTBLANK(C290)+COUNTBLANK(E290)+COUNTBLANK(F290)+COUNTBLANK(H290))=4,0,1))</f>
        <v>0</v>
      </c>
      <c r="K290" s="125">
        <f t="shared" si="44"/>
        <v>0</v>
      </c>
      <c r="L290" s="125">
        <f t="shared" si="45"/>
        <v>0</v>
      </c>
      <c r="M290" s="126">
        <f t="shared" si="46"/>
        <v>0</v>
      </c>
      <c r="N290" s="125">
        <f t="shared" si="47"/>
        <v>0</v>
      </c>
      <c r="O290" s="126">
        <f t="shared" si="48"/>
        <v>0</v>
      </c>
      <c r="P290" s="125">
        <f t="shared" si="49"/>
        <v>0</v>
      </c>
      <c r="Q290" s="1">
        <f t="shared" si="50"/>
        <v>0</v>
      </c>
      <c r="R290" s="1">
        <f t="shared" si="54"/>
        <v>0</v>
      </c>
      <c r="S290" s="1">
        <f t="shared" si="51"/>
        <v>0</v>
      </c>
      <c r="T290" s="1">
        <f t="shared" si="52"/>
        <v>0</v>
      </c>
      <c r="U290" s="126">
        <f t="shared" si="53"/>
        <v>0</v>
      </c>
    </row>
    <row r="291" spans="2:21" x14ac:dyDescent="0.3">
      <c r="B291" s="125">
        <v>276</v>
      </c>
      <c r="C291" s="34" t="str">
        <f>IF(OR('Data-Qtr1'!C289="",'Data-Qtr1'!R289),"",(COUNTIF('Data-Qtr1'!C289,"Yes")))</f>
        <v/>
      </c>
      <c r="D291" s="267" t="str">
        <f>IF('Data-Qtr1'!D289="","",IF(C291=1,'Data-Qtr1'!D289,""))</f>
        <v/>
      </c>
      <c r="E291" s="53" t="str">
        <f>IF(OR('Data-Qtr1'!E289="",'Data-Qtr1'!R289),"",COUNTIF('Data-Qtr1'!E289,"Yes"))</f>
        <v/>
      </c>
      <c r="F291" s="53" t="str">
        <f>IF(OR('Data-Qtr1'!F289="",'Data-Qtr1'!R289),"",COUNTIF('Data-Qtr1'!F289,"Yes"))</f>
        <v/>
      </c>
      <c r="G291" s="53"/>
      <c r="H291" s="270" t="str">
        <f>IF(OR('Data-Qtr1'!G289="",'Data-Qtr1'!R289),"",COUNTIF('Data-Qtr1'!G289,"Yes"))</f>
        <v/>
      </c>
      <c r="I291" s="55">
        <f>COUNTIF('Data-Qtr1'!C289:G289,"")</f>
        <v>5</v>
      </c>
      <c r="J291" s="125">
        <f>IF('Data-Qtr1'!R289,0,IF((COUNTBLANK(C291)+COUNTBLANK(E291)+COUNTBLANK(F291)+COUNTBLANK(H291))=4,0,1))</f>
        <v>0</v>
      </c>
      <c r="K291" s="125">
        <f t="shared" si="44"/>
        <v>0</v>
      </c>
      <c r="L291" s="125">
        <f t="shared" si="45"/>
        <v>0</v>
      </c>
      <c r="M291" s="126">
        <f t="shared" si="46"/>
        <v>0</v>
      </c>
      <c r="N291" s="125">
        <f t="shared" si="47"/>
        <v>0</v>
      </c>
      <c r="O291" s="126">
        <f t="shared" si="48"/>
        <v>0</v>
      </c>
      <c r="P291" s="125">
        <f t="shared" si="49"/>
        <v>0</v>
      </c>
      <c r="Q291" s="1">
        <f t="shared" si="50"/>
        <v>0</v>
      </c>
      <c r="R291" s="1">
        <f t="shared" si="54"/>
        <v>0</v>
      </c>
      <c r="S291" s="1">
        <f t="shared" si="51"/>
        <v>0</v>
      </c>
      <c r="T291" s="1">
        <f t="shared" si="52"/>
        <v>0</v>
      </c>
      <c r="U291" s="126">
        <f t="shared" si="53"/>
        <v>0</v>
      </c>
    </row>
    <row r="292" spans="2:21" x14ac:dyDescent="0.3">
      <c r="B292" s="125">
        <v>277</v>
      </c>
      <c r="C292" s="34" t="str">
        <f>IF(OR('Data-Qtr1'!C290="",'Data-Qtr1'!R290),"",(COUNTIF('Data-Qtr1'!C290,"Yes")))</f>
        <v/>
      </c>
      <c r="D292" s="267" t="str">
        <f>IF('Data-Qtr1'!D290="","",IF(C292=1,'Data-Qtr1'!D290,""))</f>
        <v/>
      </c>
      <c r="E292" s="53" t="str">
        <f>IF(OR('Data-Qtr1'!E290="",'Data-Qtr1'!R290),"",COUNTIF('Data-Qtr1'!E290,"Yes"))</f>
        <v/>
      </c>
      <c r="F292" s="53" t="str">
        <f>IF(OR('Data-Qtr1'!F290="",'Data-Qtr1'!R290),"",COUNTIF('Data-Qtr1'!F290,"Yes"))</f>
        <v/>
      </c>
      <c r="G292" s="53"/>
      <c r="H292" s="270" t="str">
        <f>IF(OR('Data-Qtr1'!G290="",'Data-Qtr1'!R290),"",COUNTIF('Data-Qtr1'!G290,"Yes"))</f>
        <v/>
      </c>
      <c r="I292" s="55">
        <f>COUNTIF('Data-Qtr1'!C290:G290,"")</f>
        <v>5</v>
      </c>
      <c r="J292" s="125">
        <f>IF('Data-Qtr1'!R290,0,IF((COUNTBLANK(C292)+COUNTBLANK(E292)+COUNTBLANK(F292)+COUNTBLANK(H292))=4,0,1))</f>
        <v>0</v>
      </c>
      <c r="K292" s="125">
        <f t="shared" si="44"/>
        <v>0</v>
      </c>
      <c r="L292" s="125">
        <f t="shared" si="45"/>
        <v>0</v>
      </c>
      <c r="M292" s="126">
        <f t="shared" si="46"/>
        <v>0</v>
      </c>
      <c r="N292" s="125">
        <f t="shared" si="47"/>
        <v>0</v>
      </c>
      <c r="O292" s="126">
        <f t="shared" si="48"/>
        <v>0</v>
      </c>
      <c r="P292" s="125">
        <f t="shared" si="49"/>
        <v>0</v>
      </c>
      <c r="Q292" s="1">
        <f t="shared" si="50"/>
        <v>0</v>
      </c>
      <c r="R292" s="1">
        <f t="shared" si="54"/>
        <v>0</v>
      </c>
      <c r="S292" s="1">
        <f t="shared" si="51"/>
        <v>0</v>
      </c>
      <c r="T292" s="1">
        <f t="shared" si="52"/>
        <v>0</v>
      </c>
      <c r="U292" s="126">
        <f t="shared" si="53"/>
        <v>0</v>
      </c>
    </row>
    <row r="293" spans="2:21" x14ac:dyDescent="0.3">
      <c r="B293" s="125">
        <v>278</v>
      </c>
      <c r="C293" s="34" t="str">
        <f>IF(OR('Data-Qtr1'!C291="",'Data-Qtr1'!R291),"",(COUNTIF('Data-Qtr1'!C291,"Yes")))</f>
        <v/>
      </c>
      <c r="D293" s="267" t="str">
        <f>IF('Data-Qtr1'!D291="","",IF(C293=1,'Data-Qtr1'!D291,""))</f>
        <v/>
      </c>
      <c r="E293" s="53" t="str">
        <f>IF(OR('Data-Qtr1'!E291="",'Data-Qtr1'!R291),"",COUNTIF('Data-Qtr1'!E291,"Yes"))</f>
        <v/>
      </c>
      <c r="F293" s="53" t="str">
        <f>IF(OR('Data-Qtr1'!F291="",'Data-Qtr1'!R291),"",COUNTIF('Data-Qtr1'!F291,"Yes"))</f>
        <v/>
      </c>
      <c r="G293" s="53"/>
      <c r="H293" s="270" t="str">
        <f>IF(OR('Data-Qtr1'!G291="",'Data-Qtr1'!R291),"",COUNTIF('Data-Qtr1'!G291,"Yes"))</f>
        <v/>
      </c>
      <c r="I293" s="55">
        <f>COUNTIF('Data-Qtr1'!C291:G291,"")</f>
        <v>5</v>
      </c>
      <c r="J293" s="125">
        <f>IF('Data-Qtr1'!R291,0,IF((COUNTBLANK(C293)+COUNTBLANK(E293)+COUNTBLANK(F293)+COUNTBLANK(H293))=4,0,1))</f>
        <v>0</v>
      </c>
      <c r="K293" s="125">
        <f t="shared" si="44"/>
        <v>0</v>
      </c>
      <c r="L293" s="125">
        <f t="shared" si="45"/>
        <v>0</v>
      </c>
      <c r="M293" s="126">
        <f t="shared" si="46"/>
        <v>0</v>
      </c>
      <c r="N293" s="125">
        <f t="shared" si="47"/>
        <v>0</v>
      </c>
      <c r="O293" s="126">
        <f t="shared" si="48"/>
        <v>0</v>
      </c>
      <c r="P293" s="125">
        <f t="shared" si="49"/>
        <v>0</v>
      </c>
      <c r="Q293" s="1">
        <f t="shared" si="50"/>
        <v>0</v>
      </c>
      <c r="R293" s="1">
        <f t="shared" si="54"/>
        <v>0</v>
      </c>
      <c r="S293" s="1">
        <f t="shared" si="51"/>
        <v>0</v>
      </c>
      <c r="T293" s="1">
        <f t="shared" si="52"/>
        <v>0</v>
      </c>
      <c r="U293" s="126">
        <f t="shared" si="53"/>
        <v>0</v>
      </c>
    </row>
    <row r="294" spans="2:21" x14ac:dyDescent="0.3">
      <c r="B294" s="125">
        <v>279</v>
      </c>
      <c r="C294" s="34" t="str">
        <f>IF(OR('Data-Qtr1'!C292="",'Data-Qtr1'!R292),"",(COUNTIF('Data-Qtr1'!C292,"Yes")))</f>
        <v/>
      </c>
      <c r="D294" s="267" t="str">
        <f>IF('Data-Qtr1'!D292="","",IF(C294=1,'Data-Qtr1'!D292,""))</f>
        <v/>
      </c>
      <c r="E294" s="53" t="str">
        <f>IF(OR('Data-Qtr1'!E292="",'Data-Qtr1'!R292),"",COUNTIF('Data-Qtr1'!E292,"Yes"))</f>
        <v/>
      </c>
      <c r="F294" s="53" t="str">
        <f>IF(OR('Data-Qtr1'!F292="",'Data-Qtr1'!R292),"",COUNTIF('Data-Qtr1'!F292,"Yes"))</f>
        <v/>
      </c>
      <c r="G294" s="53"/>
      <c r="H294" s="270" t="str">
        <f>IF(OR('Data-Qtr1'!G292="",'Data-Qtr1'!R292),"",COUNTIF('Data-Qtr1'!G292,"Yes"))</f>
        <v/>
      </c>
      <c r="I294" s="55">
        <f>COUNTIF('Data-Qtr1'!C292:G292,"")</f>
        <v>5</v>
      </c>
      <c r="J294" s="125">
        <f>IF('Data-Qtr1'!R292,0,IF((COUNTBLANK(C294)+COUNTBLANK(E294)+COUNTBLANK(F294)+COUNTBLANK(H294))=4,0,1))</f>
        <v>0</v>
      </c>
      <c r="K294" s="125">
        <f t="shared" si="44"/>
        <v>0</v>
      </c>
      <c r="L294" s="125">
        <f t="shared" si="45"/>
        <v>0</v>
      </c>
      <c r="M294" s="126">
        <f t="shared" si="46"/>
        <v>0</v>
      </c>
      <c r="N294" s="125">
        <f t="shared" si="47"/>
        <v>0</v>
      </c>
      <c r="O294" s="126">
        <f t="shared" si="48"/>
        <v>0</v>
      </c>
      <c r="P294" s="125">
        <f t="shared" si="49"/>
        <v>0</v>
      </c>
      <c r="Q294" s="1">
        <f t="shared" si="50"/>
        <v>0</v>
      </c>
      <c r="R294" s="1">
        <f t="shared" si="54"/>
        <v>0</v>
      </c>
      <c r="S294" s="1">
        <f t="shared" si="51"/>
        <v>0</v>
      </c>
      <c r="T294" s="1">
        <f t="shared" si="52"/>
        <v>0</v>
      </c>
      <c r="U294" s="126">
        <f t="shared" si="53"/>
        <v>0</v>
      </c>
    </row>
    <row r="295" spans="2:21" ht="15" thickBot="1" x14ac:dyDescent="0.35">
      <c r="B295" s="127">
        <v>280</v>
      </c>
      <c r="C295" s="35" t="str">
        <f>IF(OR('Data-Qtr1'!C293="",'Data-Qtr1'!R293),"",(COUNTIF('Data-Qtr1'!C293,"Yes")))</f>
        <v/>
      </c>
      <c r="D295" s="271" t="str">
        <f>IF('Data-Qtr1'!D293="","",IF(C295=1,'Data-Qtr1'!D293,""))</f>
        <v/>
      </c>
      <c r="E295" s="36" t="str">
        <f>IF(OR('Data-Qtr1'!E293="",'Data-Qtr1'!R293),"",COUNTIF('Data-Qtr1'!E293,"Yes"))</f>
        <v/>
      </c>
      <c r="F295" s="36" t="str">
        <f>IF(OR('Data-Qtr1'!F293="",'Data-Qtr1'!R293),"",COUNTIF('Data-Qtr1'!F293,"Yes"))</f>
        <v/>
      </c>
      <c r="G295" s="36"/>
      <c r="H295" s="272" t="str">
        <f>IF(OR('Data-Qtr1'!G293="",'Data-Qtr1'!R293),"",COUNTIF('Data-Qtr1'!G293,"Yes"))</f>
        <v/>
      </c>
      <c r="I295" s="56">
        <f>COUNTIF('Data-Qtr1'!C293:G293,"")</f>
        <v>5</v>
      </c>
      <c r="J295" s="125">
        <f>IF('Data-Qtr1'!R293,0,IF((COUNTBLANK(C295)+COUNTBLANK(E295)+COUNTBLANK(F295)+COUNTBLANK(H295))=4,0,1))</f>
        <v>0</v>
      </c>
      <c r="K295" s="125">
        <f t="shared" si="44"/>
        <v>0</v>
      </c>
      <c r="L295" s="125">
        <f t="shared" si="45"/>
        <v>0</v>
      </c>
      <c r="M295" s="126">
        <f t="shared" si="46"/>
        <v>0</v>
      </c>
      <c r="N295" s="125">
        <f t="shared" si="47"/>
        <v>0</v>
      </c>
      <c r="O295" s="126">
        <f t="shared" si="48"/>
        <v>0</v>
      </c>
      <c r="P295" s="125">
        <f t="shared" si="49"/>
        <v>0</v>
      </c>
      <c r="Q295" s="1">
        <f t="shared" si="50"/>
        <v>0</v>
      </c>
      <c r="R295" s="1">
        <f t="shared" si="54"/>
        <v>0</v>
      </c>
      <c r="S295" s="1">
        <f t="shared" si="51"/>
        <v>0</v>
      </c>
      <c r="T295" s="1">
        <f t="shared" si="52"/>
        <v>0</v>
      </c>
      <c r="U295" s="126">
        <f t="shared" si="53"/>
        <v>0</v>
      </c>
    </row>
    <row r="296" spans="2:21" x14ac:dyDescent="0.3">
      <c r="B296" s="125">
        <v>281</v>
      </c>
      <c r="C296" s="32" t="str">
        <f>IF(OR('Data-Qtr1'!C294="",'Data-Qtr1'!R294),"",(COUNTIF('Data-Qtr1'!C294,"Yes")))</f>
        <v/>
      </c>
      <c r="D296" s="268" t="str">
        <f>IF('Data-Qtr1'!D294="","",IF(C296=1,'Data-Qtr1'!D294,""))</f>
        <v/>
      </c>
      <c r="E296" s="33" t="str">
        <f>IF(OR('Data-Qtr1'!E294="",'Data-Qtr1'!R294),"",COUNTIF('Data-Qtr1'!E294,"Yes"))</f>
        <v/>
      </c>
      <c r="F296" s="33" t="str">
        <f>IF(OR('Data-Qtr1'!F294="",'Data-Qtr1'!R294),"",COUNTIF('Data-Qtr1'!F294,"Yes"))</f>
        <v/>
      </c>
      <c r="G296" s="33"/>
      <c r="H296" s="269" t="str">
        <f>IF(OR('Data-Qtr1'!G294="",'Data-Qtr1'!R294),"",COUNTIF('Data-Qtr1'!G294,"Yes"))</f>
        <v/>
      </c>
      <c r="I296" s="54">
        <f>COUNTIF('Data-Qtr1'!C294:G294,"")</f>
        <v>5</v>
      </c>
      <c r="J296" s="125">
        <f>IF('Data-Qtr1'!R294,0,IF((COUNTBLANK(C296)+COUNTBLANK(E296)+COUNTBLANK(F296)+COUNTBLANK(H296))=4,0,1))</f>
        <v>0</v>
      </c>
      <c r="K296" s="125">
        <f t="shared" si="44"/>
        <v>0</v>
      </c>
      <c r="L296" s="125">
        <f t="shared" si="45"/>
        <v>0</v>
      </c>
      <c r="M296" s="126">
        <f t="shared" si="46"/>
        <v>0</v>
      </c>
      <c r="N296" s="125">
        <f t="shared" si="47"/>
        <v>0</v>
      </c>
      <c r="O296" s="126">
        <f t="shared" si="48"/>
        <v>0</v>
      </c>
      <c r="P296" s="125">
        <f t="shared" si="49"/>
        <v>0</v>
      </c>
      <c r="Q296" s="1">
        <f t="shared" si="50"/>
        <v>0</v>
      </c>
      <c r="R296" s="1">
        <f t="shared" si="54"/>
        <v>0</v>
      </c>
      <c r="S296" s="1">
        <f t="shared" si="51"/>
        <v>0</v>
      </c>
      <c r="T296" s="1">
        <f t="shared" si="52"/>
        <v>0</v>
      </c>
      <c r="U296" s="126">
        <f t="shared" si="53"/>
        <v>0</v>
      </c>
    </row>
    <row r="297" spans="2:21" x14ac:dyDescent="0.3">
      <c r="B297" s="125">
        <v>282</v>
      </c>
      <c r="C297" s="34" t="str">
        <f>IF(OR('Data-Qtr1'!C295="",'Data-Qtr1'!R295),"",(COUNTIF('Data-Qtr1'!C295,"Yes")))</f>
        <v/>
      </c>
      <c r="D297" s="267" t="str">
        <f>IF('Data-Qtr1'!D295="","",IF(C297=1,'Data-Qtr1'!D295,""))</f>
        <v/>
      </c>
      <c r="E297" s="53" t="str">
        <f>IF(OR('Data-Qtr1'!E295="",'Data-Qtr1'!R295),"",COUNTIF('Data-Qtr1'!E295,"Yes"))</f>
        <v/>
      </c>
      <c r="F297" s="53" t="str">
        <f>IF(OR('Data-Qtr1'!F295="",'Data-Qtr1'!R295),"",COUNTIF('Data-Qtr1'!F295,"Yes"))</f>
        <v/>
      </c>
      <c r="G297" s="53"/>
      <c r="H297" s="270" t="str">
        <f>IF(OR('Data-Qtr1'!G295="",'Data-Qtr1'!R295),"",COUNTIF('Data-Qtr1'!G295,"Yes"))</f>
        <v/>
      </c>
      <c r="I297" s="55">
        <f>COUNTIF('Data-Qtr1'!C295:G295,"")</f>
        <v>5</v>
      </c>
      <c r="J297" s="125">
        <f>IF('Data-Qtr1'!R295,0,IF((COUNTBLANK(C297)+COUNTBLANK(E297)+COUNTBLANK(F297)+COUNTBLANK(H297))=4,0,1))</f>
        <v>0</v>
      </c>
      <c r="K297" s="125">
        <f t="shared" si="44"/>
        <v>0</v>
      </c>
      <c r="L297" s="125">
        <f t="shared" si="45"/>
        <v>0</v>
      </c>
      <c r="M297" s="126">
        <f t="shared" si="46"/>
        <v>0</v>
      </c>
      <c r="N297" s="125">
        <f t="shared" si="47"/>
        <v>0</v>
      </c>
      <c r="O297" s="126">
        <f t="shared" si="48"/>
        <v>0</v>
      </c>
      <c r="P297" s="125">
        <f t="shared" si="49"/>
        <v>0</v>
      </c>
      <c r="Q297" s="1">
        <f t="shared" si="50"/>
        <v>0</v>
      </c>
      <c r="R297" s="1">
        <f t="shared" si="54"/>
        <v>0</v>
      </c>
      <c r="S297" s="1">
        <f t="shared" si="51"/>
        <v>0</v>
      </c>
      <c r="T297" s="1">
        <f t="shared" si="52"/>
        <v>0</v>
      </c>
      <c r="U297" s="126">
        <f t="shared" si="53"/>
        <v>0</v>
      </c>
    </row>
    <row r="298" spans="2:21" x14ac:dyDescent="0.3">
      <c r="B298" s="125">
        <v>283</v>
      </c>
      <c r="C298" s="34" t="str">
        <f>IF(OR('Data-Qtr1'!C296="",'Data-Qtr1'!R296),"",(COUNTIF('Data-Qtr1'!C296,"Yes")))</f>
        <v/>
      </c>
      <c r="D298" s="267" t="str">
        <f>IF('Data-Qtr1'!D296="","",IF(C298=1,'Data-Qtr1'!D296,""))</f>
        <v/>
      </c>
      <c r="E298" s="53" t="str">
        <f>IF(OR('Data-Qtr1'!E296="",'Data-Qtr1'!R296),"",COUNTIF('Data-Qtr1'!E296,"Yes"))</f>
        <v/>
      </c>
      <c r="F298" s="53" t="str">
        <f>IF(OR('Data-Qtr1'!F296="",'Data-Qtr1'!R296),"",COUNTIF('Data-Qtr1'!F296,"Yes"))</f>
        <v/>
      </c>
      <c r="G298" s="53"/>
      <c r="H298" s="270" t="str">
        <f>IF(OR('Data-Qtr1'!G296="",'Data-Qtr1'!R296),"",COUNTIF('Data-Qtr1'!G296,"Yes"))</f>
        <v/>
      </c>
      <c r="I298" s="55">
        <f>COUNTIF('Data-Qtr1'!C296:G296,"")</f>
        <v>5</v>
      </c>
      <c r="J298" s="125">
        <f>IF('Data-Qtr1'!R296,0,IF((COUNTBLANK(C298)+COUNTBLANK(E298)+COUNTBLANK(F298)+COUNTBLANK(H298))=4,0,1))</f>
        <v>0</v>
      </c>
      <c r="K298" s="125">
        <f t="shared" ref="K298:K315" si="55">IF(J298=1,C298,0)</f>
        <v>0</v>
      </c>
      <c r="L298" s="125">
        <f t="shared" ref="L298:L315" si="56">IF(J298=1,IF((COUNTIF(C298,1)+COUNTIF(E298,1))=2,1,0),0)</f>
        <v>0</v>
      </c>
      <c r="M298" s="126">
        <f t="shared" ref="M298:M315" si="57">IF(J298=1,COUNTIF(E298,1),0)</f>
        <v>0</v>
      </c>
      <c r="N298" s="125">
        <f t="shared" ref="N298:N315" si="58">IF(J298=1,IF((COUNTIF(C298,1)+COUNTIF(F298,1))=2,1,0),0)</f>
        <v>0</v>
      </c>
      <c r="O298" s="126">
        <f t="shared" ref="O298:O315" si="59">IF(J298=1,COUNTIF(F298,1),0)</f>
        <v>0</v>
      </c>
      <c r="P298" s="125">
        <f t="shared" ref="P298:P315" si="60">IF(J298=1,IF((COUNTIF(C298,1)+COUNTIF(H298,1))=2,1,0),0)</f>
        <v>0</v>
      </c>
      <c r="Q298" s="1">
        <f t="shared" ref="Q298:Q315" si="61">IF(J298=1,COUNTIF(H298,1),0)</f>
        <v>0</v>
      </c>
      <c r="R298" s="1">
        <f t="shared" si="54"/>
        <v>0</v>
      </c>
      <c r="S298" s="1">
        <f t="shared" ref="S298:S315" si="62">IF(J298=1,COUNTIF(C298,1),0)</f>
        <v>0</v>
      </c>
      <c r="T298" s="1">
        <f t="shared" ref="T298:T315" si="63">IF(AND(C298=1,F298=1),1,0)</f>
        <v>0</v>
      </c>
      <c r="U298" s="126">
        <f t="shared" ref="U298:U315" si="64">IF(AND(C298=1,H298=1),1,0)</f>
        <v>0</v>
      </c>
    </row>
    <row r="299" spans="2:21" x14ac:dyDescent="0.3">
      <c r="B299" s="125">
        <v>284</v>
      </c>
      <c r="C299" s="34" t="str">
        <f>IF(OR('Data-Qtr1'!C297="",'Data-Qtr1'!R297),"",(COUNTIF('Data-Qtr1'!C297,"Yes")))</f>
        <v/>
      </c>
      <c r="D299" s="267" t="str">
        <f>IF('Data-Qtr1'!D297="","",IF(C299=1,'Data-Qtr1'!D297,""))</f>
        <v/>
      </c>
      <c r="E299" s="53" t="str">
        <f>IF(OR('Data-Qtr1'!E297="",'Data-Qtr1'!R297),"",COUNTIF('Data-Qtr1'!E297,"Yes"))</f>
        <v/>
      </c>
      <c r="F299" s="53" t="str">
        <f>IF(OR('Data-Qtr1'!F297="",'Data-Qtr1'!R297),"",COUNTIF('Data-Qtr1'!F297,"Yes"))</f>
        <v/>
      </c>
      <c r="G299" s="53"/>
      <c r="H299" s="270" t="str">
        <f>IF(OR('Data-Qtr1'!G297="",'Data-Qtr1'!R297),"",COUNTIF('Data-Qtr1'!G297,"Yes"))</f>
        <v/>
      </c>
      <c r="I299" s="55">
        <f>COUNTIF('Data-Qtr1'!C297:G297,"")</f>
        <v>5</v>
      </c>
      <c r="J299" s="125">
        <f>IF('Data-Qtr1'!R297,0,IF((COUNTBLANK(C299)+COUNTBLANK(E299)+COUNTBLANK(F299)+COUNTBLANK(H299))=4,0,1))</f>
        <v>0</v>
      </c>
      <c r="K299" s="125">
        <f t="shared" si="55"/>
        <v>0</v>
      </c>
      <c r="L299" s="125">
        <f t="shared" si="56"/>
        <v>0</v>
      </c>
      <c r="M299" s="126">
        <f t="shared" si="57"/>
        <v>0</v>
      </c>
      <c r="N299" s="125">
        <f t="shared" si="58"/>
        <v>0</v>
      </c>
      <c r="O299" s="126">
        <f t="shared" si="59"/>
        <v>0</v>
      </c>
      <c r="P299" s="125">
        <f t="shared" si="60"/>
        <v>0</v>
      </c>
      <c r="Q299" s="1">
        <f t="shared" si="61"/>
        <v>0</v>
      </c>
      <c r="R299" s="1">
        <f t="shared" si="54"/>
        <v>0</v>
      </c>
      <c r="S299" s="1">
        <f t="shared" si="62"/>
        <v>0</v>
      </c>
      <c r="T299" s="1">
        <f t="shared" si="63"/>
        <v>0</v>
      </c>
      <c r="U299" s="126">
        <f t="shared" si="64"/>
        <v>0</v>
      </c>
    </row>
    <row r="300" spans="2:21" x14ac:dyDescent="0.3">
      <c r="B300" s="125">
        <v>285</v>
      </c>
      <c r="C300" s="34" t="str">
        <f>IF(OR('Data-Qtr1'!C298="",'Data-Qtr1'!R298),"",(COUNTIF('Data-Qtr1'!C298,"Yes")))</f>
        <v/>
      </c>
      <c r="D300" s="267" t="str">
        <f>IF('Data-Qtr1'!D298="","",IF(C300=1,'Data-Qtr1'!D298,""))</f>
        <v/>
      </c>
      <c r="E300" s="53" t="str">
        <f>IF(OR('Data-Qtr1'!E298="",'Data-Qtr1'!R298),"",COUNTIF('Data-Qtr1'!E298,"Yes"))</f>
        <v/>
      </c>
      <c r="F300" s="53" t="str">
        <f>IF(OR('Data-Qtr1'!F298="",'Data-Qtr1'!R298),"",COUNTIF('Data-Qtr1'!F298,"Yes"))</f>
        <v/>
      </c>
      <c r="G300" s="53"/>
      <c r="H300" s="270" t="str">
        <f>IF(OR('Data-Qtr1'!G298="",'Data-Qtr1'!R298),"",COUNTIF('Data-Qtr1'!G298,"Yes"))</f>
        <v/>
      </c>
      <c r="I300" s="55">
        <f>COUNTIF('Data-Qtr1'!C298:G298,"")</f>
        <v>5</v>
      </c>
      <c r="J300" s="125">
        <f>IF('Data-Qtr1'!R298,0,IF((COUNTBLANK(C300)+COUNTBLANK(E300)+COUNTBLANK(F300)+COUNTBLANK(H300))=4,0,1))</f>
        <v>0</v>
      </c>
      <c r="K300" s="125">
        <f t="shared" si="55"/>
        <v>0</v>
      </c>
      <c r="L300" s="125">
        <f t="shared" si="56"/>
        <v>0</v>
      </c>
      <c r="M300" s="126">
        <f t="shared" si="57"/>
        <v>0</v>
      </c>
      <c r="N300" s="125">
        <f t="shared" si="58"/>
        <v>0</v>
      </c>
      <c r="O300" s="126">
        <f t="shared" si="59"/>
        <v>0</v>
      </c>
      <c r="P300" s="125">
        <f t="shared" si="60"/>
        <v>0</v>
      </c>
      <c r="Q300" s="1">
        <f t="shared" si="61"/>
        <v>0</v>
      </c>
      <c r="R300" s="1">
        <f t="shared" si="54"/>
        <v>0</v>
      </c>
      <c r="S300" s="1">
        <f t="shared" si="62"/>
        <v>0</v>
      </c>
      <c r="T300" s="1">
        <f t="shared" si="63"/>
        <v>0</v>
      </c>
      <c r="U300" s="126">
        <f t="shared" si="64"/>
        <v>0</v>
      </c>
    </row>
    <row r="301" spans="2:21" x14ac:dyDescent="0.3">
      <c r="B301" s="125">
        <v>286</v>
      </c>
      <c r="C301" s="34" t="str">
        <f>IF(OR('Data-Qtr1'!C299="",'Data-Qtr1'!R299),"",(COUNTIF('Data-Qtr1'!C299,"Yes")))</f>
        <v/>
      </c>
      <c r="D301" s="267" t="str">
        <f>IF('Data-Qtr1'!D299="","",IF(C301=1,'Data-Qtr1'!D299,""))</f>
        <v/>
      </c>
      <c r="E301" s="53" t="str">
        <f>IF(OR('Data-Qtr1'!E299="",'Data-Qtr1'!R299),"",COUNTIF('Data-Qtr1'!E299,"Yes"))</f>
        <v/>
      </c>
      <c r="F301" s="53" t="str">
        <f>IF(OR('Data-Qtr1'!F299="",'Data-Qtr1'!R299),"",COUNTIF('Data-Qtr1'!F299,"Yes"))</f>
        <v/>
      </c>
      <c r="G301" s="53"/>
      <c r="H301" s="270" t="str">
        <f>IF(OR('Data-Qtr1'!G299="",'Data-Qtr1'!R299),"",COUNTIF('Data-Qtr1'!G299,"Yes"))</f>
        <v/>
      </c>
      <c r="I301" s="55">
        <f>COUNTIF('Data-Qtr1'!C299:G299,"")</f>
        <v>5</v>
      </c>
      <c r="J301" s="125">
        <f>IF('Data-Qtr1'!R299,0,IF((COUNTBLANK(C301)+COUNTBLANK(E301)+COUNTBLANK(F301)+COUNTBLANK(H301))=4,0,1))</f>
        <v>0</v>
      </c>
      <c r="K301" s="125">
        <f t="shared" si="55"/>
        <v>0</v>
      </c>
      <c r="L301" s="125">
        <f t="shared" si="56"/>
        <v>0</v>
      </c>
      <c r="M301" s="126">
        <f t="shared" si="57"/>
        <v>0</v>
      </c>
      <c r="N301" s="125">
        <f t="shared" si="58"/>
        <v>0</v>
      </c>
      <c r="O301" s="126">
        <f t="shared" si="59"/>
        <v>0</v>
      </c>
      <c r="P301" s="125">
        <f t="shared" si="60"/>
        <v>0</v>
      </c>
      <c r="Q301" s="1">
        <f t="shared" si="61"/>
        <v>0</v>
      </c>
      <c r="R301" s="1">
        <f t="shared" si="54"/>
        <v>0</v>
      </c>
      <c r="S301" s="1">
        <f t="shared" si="62"/>
        <v>0</v>
      </c>
      <c r="T301" s="1">
        <f t="shared" si="63"/>
        <v>0</v>
      </c>
      <c r="U301" s="126">
        <f t="shared" si="64"/>
        <v>0</v>
      </c>
    </row>
    <row r="302" spans="2:21" x14ac:dyDescent="0.3">
      <c r="B302" s="125">
        <v>287</v>
      </c>
      <c r="C302" s="34" t="str">
        <f>IF(OR('Data-Qtr1'!C300="",'Data-Qtr1'!R300),"",(COUNTIF('Data-Qtr1'!C300,"Yes")))</f>
        <v/>
      </c>
      <c r="D302" s="267" t="str">
        <f>IF('Data-Qtr1'!D300="","",IF(C302=1,'Data-Qtr1'!D300,""))</f>
        <v/>
      </c>
      <c r="E302" s="53" t="str">
        <f>IF(OR('Data-Qtr1'!E300="",'Data-Qtr1'!R300),"",COUNTIF('Data-Qtr1'!E300,"Yes"))</f>
        <v/>
      </c>
      <c r="F302" s="53" t="str">
        <f>IF(OR('Data-Qtr1'!F300="",'Data-Qtr1'!R300),"",COUNTIF('Data-Qtr1'!F300,"Yes"))</f>
        <v/>
      </c>
      <c r="G302" s="53"/>
      <c r="H302" s="270" t="str">
        <f>IF(OR('Data-Qtr1'!G300="",'Data-Qtr1'!R300),"",COUNTIF('Data-Qtr1'!G300,"Yes"))</f>
        <v/>
      </c>
      <c r="I302" s="55">
        <f>COUNTIF('Data-Qtr1'!C300:G300,"")</f>
        <v>5</v>
      </c>
      <c r="J302" s="125">
        <f>IF('Data-Qtr1'!R300,0,IF((COUNTBLANK(C302)+COUNTBLANK(E302)+COUNTBLANK(F302)+COUNTBLANK(H302))=4,0,1))</f>
        <v>0</v>
      </c>
      <c r="K302" s="125">
        <f t="shared" si="55"/>
        <v>0</v>
      </c>
      <c r="L302" s="125">
        <f t="shared" si="56"/>
        <v>0</v>
      </c>
      <c r="M302" s="126">
        <f t="shared" si="57"/>
        <v>0</v>
      </c>
      <c r="N302" s="125">
        <f t="shared" si="58"/>
        <v>0</v>
      </c>
      <c r="O302" s="126">
        <f t="shared" si="59"/>
        <v>0</v>
      </c>
      <c r="P302" s="125">
        <f t="shared" si="60"/>
        <v>0</v>
      </c>
      <c r="Q302" s="1">
        <f t="shared" si="61"/>
        <v>0</v>
      </c>
      <c r="R302" s="1">
        <f t="shared" si="54"/>
        <v>0</v>
      </c>
      <c r="S302" s="1">
        <f t="shared" si="62"/>
        <v>0</v>
      </c>
      <c r="T302" s="1">
        <f t="shared" si="63"/>
        <v>0</v>
      </c>
      <c r="U302" s="126">
        <f t="shared" si="64"/>
        <v>0</v>
      </c>
    </row>
    <row r="303" spans="2:21" x14ac:dyDescent="0.3">
      <c r="B303" s="125">
        <v>288</v>
      </c>
      <c r="C303" s="34" t="str">
        <f>IF(OR('Data-Qtr1'!C301="",'Data-Qtr1'!R301),"",(COUNTIF('Data-Qtr1'!C301,"Yes")))</f>
        <v/>
      </c>
      <c r="D303" s="267" t="str">
        <f>IF('Data-Qtr1'!D301="","",IF(C303=1,'Data-Qtr1'!D301,""))</f>
        <v/>
      </c>
      <c r="E303" s="53" t="str">
        <f>IF(OR('Data-Qtr1'!E301="",'Data-Qtr1'!R301),"",COUNTIF('Data-Qtr1'!E301,"Yes"))</f>
        <v/>
      </c>
      <c r="F303" s="53" t="str">
        <f>IF(OR('Data-Qtr1'!F301="",'Data-Qtr1'!R301),"",COUNTIF('Data-Qtr1'!F301,"Yes"))</f>
        <v/>
      </c>
      <c r="G303" s="53"/>
      <c r="H303" s="270" t="str">
        <f>IF(OR('Data-Qtr1'!G301="",'Data-Qtr1'!R301),"",COUNTIF('Data-Qtr1'!G301,"Yes"))</f>
        <v/>
      </c>
      <c r="I303" s="55">
        <f>COUNTIF('Data-Qtr1'!C301:G301,"")</f>
        <v>5</v>
      </c>
      <c r="J303" s="125">
        <f>IF('Data-Qtr1'!R301,0,IF((COUNTBLANK(C303)+COUNTBLANK(E303)+COUNTBLANK(F303)+COUNTBLANK(H303))=4,0,1))</f>
        <v>0</v>
      </c>
      <c r="K303" s="125">
        <f t="shared" si="55"/>
        <v>0</v>
      </c>
      <c r="L303" s="125">
        <f t="shared" si="56"/>
        <v>0</v>
      </c>
      <c r="M303" s="126">
        <f t="shared" si="57"/>
        <v>0</v>
      </c>
      <c r="N303" s="125">
        <f t="shared" si="58"/>
        <v>0</v>
      </c>
      <c r="O303" s="126">
        <f t="shared" si="59"/>
        <v>0</v>
      </c>
      <c r="P303" s="125">
        <f t="shared" si="60"/>
        <v>0</v>
      </c>
      <c r="Q303" s="1">
        <f t="shared" si="61"/>
        <v>0</v>
      </c>
      <c r="R303" s="1">
        <f t="shared" si="54"/>
        <v>0</v>
      </c>
      <c r="S303" s="1">
        <f t="shared" si="62"/>
        <v>0</v>
      </c>
      <c r="T303" s="1">
        <f t="shared" si="63"/>
        <v>0</v>
      </c>
      <c r="U303" s="126">
        <f t="shared" si="64"/>
        <v>0</v>
      </c>
    </row>
    <row r="304" spans="2:21" x14ac:dyDescent="0.3">
      <c r="B304" s="125">
        <v>289</v>
      </c>
      <c r="C304" s="34" t="str">
        <f>IF(OR('Data-Qtr1'!C302="",'Data-Qtr1'!R302),"",(COUNTIF('Data-Qtr1'!C302,"Yes")))</f>
        <v/>
      </c>
      <c r="D304" s="267" t="str">
        <f>IF('Data-Qtr1'!D302="","",IF(C304=1,'Data-Qtr1'!D302,""))</f>
        <v/>
      </c>
      <c r="E304" s="53" t="str">
        <f>IF(OR('Data-Qtr1'!E302="",'Data-Qtr1'!R302),"",COUNTIF('Data-Qtr1'!E302,"Yes"))</f>
        <v/>
      </c>
      <c r="F304" s="53" t="str">
        <f>IF(OR('Data-Qtr1'!F302="",'Data-Qtr1'!R302),"",COUNTIF('Data-Qtr1'!F302,"Yes"))</f>
        <v/>
      </c>
      <c r="G304" s="53"/>
      <c r="H304" s="270" t="str">
        <f>IF(OR('Data-Qtr1'!G302="",'Data-Qtr1'!R302),"",COUNTIF('Data-Qtr1'!G302,"Yes"))</f>
        <v/>
      </c>
      <c r="I304" s="55">
        <f>COUNTIF('Data-Qtr1'!C302:G302,"")</f>
        <v>5</v>
      </c>
      <c r="J304" s="125">
        <f>IF('Data-Qtr1'!R302,0,IF((COUNTBLANK(C304)+COUNTBLANK(E304)+COUNTBLANK(F304)+COUNTBLANK(H304))=4,0,1))</f>
        <v>0</v>
      </c>
      <c r="K304" s="125">
        <f t="shared" si="55"/>
        <v>0</v>
      </c>
      <c r="L304" s="125">
        <f t="shared" si="56"/>
        <v>0</v>
      </c>
      <c r="M304" s="126">
        <f t="shared" si="57"/>
        <v>0</v>
      </c>
      <c r="N304" s="125">
        <f t="shared" si="58"/>
        <v>0</v>
      </c>
      <c r="O304" s="126">
        <f t="shared" si="59"/>
        <v>0</v>
      </c>
      <c r="P304" s="125">
        <f t="shared" si="60"/>
        <v>0</v>
      </c>
      <c r="Q304" s="1">
        <f t="shared" si="61"/>
        <v>0</v>
      </c>
      <c r="R304" s="1">
        <f t="shared" si="54"/>
        <v>0</v>
      </c>
      <c r="S304" s="1">
        <f t="shared" si="62"/>
        <v>0</v>
      </c>
      <c r="T304" s="1">
        <f t="shared" si="63"/>
        <v>0</v>
      </c>
      <c r="U304" s="126">
        <f t="shared" si="64"/>
        <v>0</v>
      </c>
    </row>
    <row r="305" spans="2:21" ht="15" thickBot="1" x14ac:dyDescent="0.35">
      <c r="B305" s="127">
        <v>290</v>
      </c>
      <c r="C305" s="35" t="str">
        <f>IF(OR('Data-Qtr1'!C303="",'Data-Qtr1'!R303),"",(COUNTIF('Data-Qtr1'!C303,"Yes")))</f>
        <v/>
      </c>
      <c r="D305" s="271" t="str">
        <f>IF('Data-Qtr1'!D303="","",IF(C305=1,'Data-Qtr1'!D303,""))</f>
        <v/>
      </c>
      <c r="E305" s="36" t="str">
        <f>IF(OR('Data-Qtr1'!E303="",'Data-Qtr1'!R303),"",COUNTIF('Data-Qtr1'!E303,"Yes"))</f>
        <v/>
      </c>
      <c r="F305" s="36" t="str">
        <f>IF(OR('Data-Qtr1'!F303="",'Data-Qtr1'!R303),"",COUNTIF('Data-Qtr1'!F303,"Yes"))</f>
        <v/>
      </c>
      <c r="G305" s="36"/>
      <c r="H305" s="272" t="str">
        <f>IF(OR('Data-Qtr1'!G303="",'Data-Qtr1'!R303),"",COUNTIF('Data-Qtr1'!G303,"Yes"))</f>
        <v/>
      </c>
      <c r="I305" s="56">
        <f>COUNTIF('Data-Qtr1'!C303:G303,"")</f>
        <v>5</v>
      </c>
      <c r="J305" s="125">
        <f>IF('Data-Qtr1'!R303,0,IF((COUNTBLANK(C305)+COUNTBLANK(E305)+COUNTBLANK(F305)+COUNTBLANK(H305))=4,0,1))</f>
        <v>0</v>
      </c>
      <c r="K305" s="125">
        <f t="shared" si="55"/>
        <v>0</v>
      </c>
      <c r="L305" s="125">
        <f t="shared" si="56"/>
        <v>0</v>
      </c>
      <c r="M305" s="126">
        <f t="shared" si="57"/>
        <v>0</v>
      </c>
      <c r="N305" s="125">
        <f t="shared" si="58"/>
        <v>0</v>
      </c>
      <c r="O305" s="126">
        <f t="shared" si="59"/>
        <v>0</v>
      </c>
      <c r="P305" s="125">
        <f t="shared" si="60"/>
        <v>0</v>
      </c>
      <c r="Q305" s="1">
        <f t="shared" si="61"/>
        <v>0</v>
      </c>
      <c r="R305" s="1">
        <f t="shared" si="54"/>
        <v>0</v>
      </c>
      <c r="S305" s="1">
        <f t="shared" si="62"/>
        <v>0</v>
      </c>
      <c r="T305" s="1">
        <f t="shared" si="63"/>
        <v>0</v>
      </c>
      <c r="U305" s="126">
        <f t="shared" si="64"/>
        <v>0</v>
      </c>
    </row>
    <row r="306" spans="2:21" x14ac:dyDescent="0.3">
      <c r="B306" s="125">
        <v>291</v>
      </c>
      <c r="C306" s="32" t="str">
        <f>IF(OR('Data-Qtr1'!C304="",'Data-Qtr1'!R304),"",(COUNTIF('Data-Qtr1'!C304,"Yes")))</f>
        <v/>
      </c>
      <c r="D306" s="268" t="str">
        <f>IF('Data-Qtr1'!D304="","",IF(C306=1,'Data-Qtr1'!D304,""))</f>
        <v/>
      </c>
      <c r="E306" s="33" t="str">
        <f>IF(OR('Data-Qtr1'!E304="",'Data-Qtr1'!R304),"",COUNTIF('Data-Qtr1'!E304,"Yes"))</f>
        <v/>
      </c>
      <c r="F306" s="33" t="str">
        <f>IF(OR('Data-Qtr1'!F304="",'Data-Qtr1'!R304),"",COUNTIF('Data-Qtr1'!F304,"Yes"))</f>
        <v/>
      </c>
      <c r="G306" s="33"/>
      <c r="H306" s="269" t="str">
        <f>IF(OR('Data-Qtr1'!G304="",'Data-Qtr1'!R304),"",COUNTIF('Data-Qtr1'!G304,"Yes"))</f>
        <v/>
      </c>
      <c r="I306" s="55">
        <f>COUNTIF('Data-Qtr1'!C304:G304,"")</f>
        <v>5</v>
      </c>
      <c r="J306" s="125">
        <f>IF('Data-Qtr1'!R304,0,IF((COUNTBLANK(C306)+COUNTBLANK(E306)+COUNTBLANK(F306)+COUNTBLANK(H306))=4,0,1))</f>
        <v>0</v>
      </c>
      <c r="K306" s="125">
        <f t="shared" si="55"/>
        <v>0</v>
      </c>
      <c r="L306" s="125">
        <f t="shared" si="56"/>
        <v>0</v>
      </c>
      <c r="M306" s="126">
        <f t="shared" si="57"/>
        <v>0</v>
      </c>
      <c r="N306" s="125">
        <f t="shared" si="58"/>
        <v>0</v>
      </c>
      <c r="O306" s="126">
        <f t="shared" si="59"/>
        <v>0</v>
      </c>
      <c r="P306" s="125">
        <f t="shared" si="60"/>
        <v>0</v>
      </c>
      <c r="Q306" s="1">
        <f t="shared" si="61"/>
        <v>0</v>
      </c>
      <c r="R306" s="1">
        <f t="shared" si="54"/>
        <v>0</v>
      </c>
      <c r="S306" s="1">
        <f t="shared" si="62"/>
        <v>0</v>
      </c>
      <c r="T306" s="1">
        <f t="shared" si="63"/>
        <v>0</v>
      </c>
      <c r="U306" s="126">
        <f t="shared" si="64"/>
        <v>0</v>
      </c>
    </row>
    <row r="307" spans="2:21" x14ac:dyDescent="0.3">
      <c r="B307" s="125">
        <v>292</v>
      </c>
      <c r="C307" s="34" t="str">
        <f>IF(OR('Data-Qtr1'!C305="",'Data-Qtr1'!R305),"",(COUNTIF('Data-Qtr1'!C305,"Yes")))</f>
        <v/>
      </c>
      <c r="D307" s="267" t="str">
        <f>IF('Data-Qtr1'!D305="","",IF(C307=1,'Data-Qtr1'!D305,""))</f>
        <v/>
      </c>
      <c r="E307" s="53" t="str">
        <f>IF(OR('Data-Qtr1'!E305="",'Data-Qtr1'!R305),"",COUNTIF('Data-Qtr1'!E305,"Yes"))</f>
        <v/>
      </c>
      <c r="F307" s="53" t="str">
        <f>IF(OR('Data-Qtr1'!F305="",'Data-Qtr1'!R305),"",COUNTIF('Data-Qtr1'!F305,"Yes"))</f>
        <v/>
      </c>
      <c r="G307" s="53"/>
      <c r="H307" s="270" t="str">
        <f>IF(OR('Data-Qtr1'!G305="",'Data-Qtr1'!R305),"",COUNTIF('Data-Qtr1'!G305,"Yes"))</f>
        <v/>
      </c>
      <c r="I307" s="55">
        <f>COUNTIF('Data-Qtr1'!C305:G305,"")</f>
        <v>5</v>
      </c>
      <c r="J307" s="125">
        <f>IF('Data-Qtr1'!R305,0,IF((COUNTBLANK(C307)+COUNTBLANK(E307)+COUNTBLANK(F307)+COUNTBLANK(H307))=4,0,1))</f>
        <v>0</v>
      </c>
      <c r="K307" s="125">
        <f t="shared" si="55"/>
        <v>0</v>
      </c>
      <c r="L307" s="125">
        <f t="shared" si="56"/>
        <v>0</v>
      </c>
      <c r="M307" s="126">
        <f t="shared" si="57"/>
        <v>0</v>
      </c>
      <c r="N307" s="125">
        <f t="shared" si="58"/>
        <v>0</v>
      </c>
      <c r="O307" s="126">
        <f t="shared" si="59"/>
        <v>0</v>
      </c>
      <c r="P307" s="125">
        <f t="shared" si="60"/>
        <v>0</v>
      </c>
      <c r="Q307" s="1">
        <f t="shared" si="61"/>
        <v>0</v>
      </c>
      <c r="R307" s="1">
        <f t="shared" si="54"/>
        <v>0</v>
      </c>
      <c r="S307" s="1">
        <f t="shared" si="62"/>
        <v>0</v>
      </c>
      <c r="T307" s="1">
        <f t="shared" si="63"/>
        <v>0</v>
      </c>
      <c r="U307" s="126">
        <f t="shared" si="64"/>
        <v>0</v>
      </c>
    </row>
    <row r="308" spans="2:21" x14ac:dyDescent="0.3">
      <c r="B308" s="125">
        <v>293</v>
      </c>
      <c r="C308" s="34" t="str">
        <f>IF(OR('Data-Qtr1'!C306="",'Data-Qtr1'!R306),"",(COUNTIF('Data-Qtr1'!C306,"Yes")))</f>
        <v/>
      </c>
      <c r="D308" s="267" t="str">
        <f>IF('Data-Qtr1'!D306="","",IF(C308=1,'Data-Qtr1'!D306,""))</f>
        <v/>
      </c>
      <c r="E308" s="53" t="str">
        <f>IF(OR('Data-Qtr1'!E306="",'Data-Qtr1'!R306),"",COUNTIF('Data-Qtr1'!E306,"Yes"))</f>
        <v/>
      </c>
      <c r="F308" s="53" t="str">
        <f>IF(OR('Data-Qtr1'!F306="",'Data-Qtr1'!R306),"",COUNTIF('Data-Qtr1'!F306,"Yes"))</f>
        <v/>
      </c>
      <c r="G308" s="53"/>
      <c r="H308" s="270" t="str">
        <f>IF(OR('Data-Qtr1'!G306="",'Data-Qtr1'!R306),"",COUNTIF('Data-Qtr1'!G306,"Yes"))</f>
        <v/>
      </c>
      <c r="I308" s="55">
        <f>COUNTIF('Data-Qtr1'!C306:G306,"")</f>
        <v>5</v>
      </c>
      <c r="J308" s="125">
        <f>IF('Data-Qtr1'!R306,0,IF((COUNTBLANK(C308)+COUNTBLANK(E308)+COUNTBLANK(F308)+COUNTBLANK(H308))=4,0,1))</f>
        <v>0</v>
      </c>
      <c r="K308" s="125">
        <f t="shared" si="55"/>
        <v>0</v>
      </c>
      <c r="L308" s="125">
        <f t="shared" si="56"/>
        <v>0</v>
      </c>
      <c r="M308" s="126">
        <f t="shared" si="57"/>
        <v>0</v>
      </c>
      <c r="N308" s="125">
        <f t="shared" si="58"/>
        <v>0</v>
      </c>
      <c r="O308" s="126">
        <f t="shared" si="59"/>
        <v>0</v>
      </c>
      <c r="P308" s="125">
        <f t="shared" si="60"/>
        <v>0</v>
      </c>
      <c r="Q308" s="1">
        <f t="shared" si="61"/>
        <v>0</v>
      </c>
      <c r="R308" s="1">
        <f t="shared" si="54"/>
        <v>0</v>
      </c>
      <c r="S308" s="1">
        <f t="shared" si="62"/>
        <v>0</v>
      </c>
      <c r="T308" s="1">
        <f t="shared" si="63"/>
        <v>0</v>
      </c>
      <c r="U308" s="126">
        <f t="shared" si="64"/>
        <v>0</v>
      </c>
    </row>
    <row r="309" spans="2:21" x14ac:dyDescent="0.3">
      <c r="B309" s="125">
        <v>294</v>
      </c>
      <c r="C309" s="34" t="str">
        <f>IF(OR('Data-Qtr1'!C307="",'Data-Qtr1'!R307),"",(COUNTIF('Data-Qtr1'!C307,"Yes")))</f>
        <v/>
      </c>
      <c r="D309" s="267" t="str">
        <f>IF('Data-Qtr1'!D307="","",IF(C309=1,'Data-Qtr1'!D307,""))</f>
        <v/>
      </c>
      <c r="E309" s="53" t="str">
        <f>IF(OR('Data-Qtr1'!E307="",'Data-Qtr1'!R307),"",COUNTIF('Data-Qtr1'!E307,"Yes"))</f>
        <v/>
      </c>
      <c r="F309" s="53" t="str">
        <f>IF(OR('Data-Qtr1'!F307="",'Data-Qtr1'!R307),"",COUNTIF('Data-Qtr1'!F307,"Yes"))</f>
        <v/>
      </c>
      <c r="G309" s="53"/>
      <c r="H309" s="270" t="str">
        <f>IF(OR('Data-Qtr1'!G307="",'Data-Qtr1'!R307),"",COUNTIF('Data-Qtr1'!G307,"Yes"))</f>
        <v/>
      </c>
      <c r="I309" s="55">
        <f>COUNTIF('Data-Qtr1'!C307:G307,"")</f>
        <v>5</v>
      </c>
      <c r="J309" s="125">
        <f>IF('Data-Qtr1'!R307,0,IF((COUNTBLANK(C309)+COUNTBLANK(E309)+COUNTBLANK(F309)+COUNTBLANK(H309))=4,0,1))</f>
        <v>0</v>
      </c>
      <c r="K309" s="125">
        <f t="shared" si="55"/>
        <v>0</v>
      </c>
      <c r="L309" s="125">
        <f t="shared" si="56"/>
        <v>0</v>
      </c>
      <c r="M309" s="126">
        <f t="shared" si="57"/>
        <v>0</v>
      </c>
      <c r="N309" s="125">
        <f t="shared" si="58"/>
        <v>0</v>
      </c>
      <c r="O309" s="126">
        <f t="shared" si="59"/>
        <v>0</v>
      </c>
      <c r="P309" s="125">
        <f t="shared" si="60"/>
        <v>0</v>
      </c>
      <c r="Q309" s="1">
        <f t="shared" si="61"/>
        <v>0</v>
      </c>
      <c r="R309" s="1">
        <f t="shared" si="54"/>
        <v>0</v>
      </c>
      <c r="S309" s="1">
        <f t="shared" si="62"/>
        <v>0</v>
      </c>
      <c r="T309" s="1">
        <f t="shared" si="63"/>
        <v>0</v>
      </c>
      <c r="U309" s="126">
        <f t="shared" si="64"/>
        <v>0</v>
      </c>
    </row>
    <row r="310" spans="2:21" x14ac:dyDescent="0.3">
      <c r="B310" s="125">
        <v>295</v>
      </c>
      <c r="C310" s="34" t="str">
        <f>IF(OR('Data-Qtr1'!C308="",'Data-Qtr1'!R308),"",(COUNTIF('Data-Qtr1'!C308,"Yes")))</f>
        <v/>
      </c>
      <c r="D310" s="267" t="str">
        <f>IF('Data-Qtr1'!D308="","",IF(C310=1,'Data-Qtr1'!D308,""))</f>
        <v/>
      </c>
      <c r="E310" s="53" t="str">
        <f>IF(OR('Data-Qtr1'!E308="",'Data-Qtr1'!R308),"",COUNTIF('Data-Qtr1'!E308,"Yes"))</f>
        <v/>
      </c>
      <c r="F310" s="53" t="str">
        <f>IF(OR('Data-Qtr1'!F308="",'Data-Qtr1'!R308),"",COUNTIF('Data-Qtr1'!F308,"Yes"))</f>
        <v/>
      </c>
      <c r="G310" s="53"/>
      <c r="H310" s="270" t="str">
        <f>IF(OR('Data-Qtr1'!G308="",'Data-Qtr1'!R308),"",COUNTIF('Data-Qtr1'!G308,"Yes"))</f>
        <v/>
      </c>
      <c r="I310" s="55">
        <f>COUNTIF('Data-Qtr1'!C308:G308,"")</f>
        <v>5</v>
      </c>
      <c r="J310" s="125">
        <f>IF('Data-Qtr1'!R308,0,IF((COUNTBLANK(C310)+COUNTBLANK(E310)+COUNTBLANK(F310)+COUNTBLANK(H310))=4,0,1))</f>
        <v>0</v>
      </c>
      <c r="K310" s="125">
        <f t="shared" si="55"/>
        <v>0</v>
      </c>
      <c r="L310" s="125">
        <f t="shared" si="56"/>
        <v>0</v>
      </c>
      <c r="M310" s="126">
        <f t="shared" si="57"/>
        <v>0</v>
      </c>
      <c r="N310" s="125">
        <f t="shared" si="58"/>
        <v>0</v>
      </c>
      <c r="O310" s="126">
        <f t="shared" si="59"/>
        <v>0</v>
      </c>
      <c r="P310" s="125">
        <f t="shared" si="60"/>
        <v>0</v>
      </c>
      <c r="Q310" s="1">
        <f t="shared" si="61"/>
        <v>0</v>
      </c>
      <c r="R310" s="1">
        <f t="shared" si="54"/>
        <v>0</v>
      </c>
      <c r="S310" s="1">
        <f t="shared" si="62"/>
        <v>0</v>
      </c>
      <c r="T310" s="1">
        <f t="shared" si="63"/>
        <v>0</v>
      </c>
      <c r="U310" s="126">
        <f t="shared" si="64"/>
        <v>0</v>
      </c>
    </row>
    <row r="311" spans="2:21" x14ac:dyDescent="0.3">
      <c r="B311" s="125">
        <v>296</v>
      </c>
      <c r="C311" s="34" t="str">
        <f>IF(OR('Data-Qtr1'!C309="",'Data-Qtr1'!R309),"",(COUNTIF('Data-Qtr1'!C309,"Yes")))</f>
        <v/>
      </c>
      <c r="D311" s="267" t="str">
        <f>IF('Data-Qtr1'!D309="","",IF(C311=1,'Data-Qtr1'!D309,""))</f>
        <v/>
      </c>
      <c r="E311" s="53" t="str">
        <f>IF(OR('Data-Qtr1'!E309="",'Data-Qtr1'!R309),"",COUNTIF('Data-Qtr1'!E309,"Yes"))</f>
        <v/>
      </c>
      <c r="F311" s="53" t="str">
        <f>IF(OR('Data-Qtr1'!F309="",'Data-Qtr1'!R309),"",COUNTIF('Data-Qtr1'!F309,"Yes"))</f>
        <v/>
      </c>
      <c r="G311" s="53"/>
      <c r="H311" s="270" t="str">
        <f>IF(OR('Data-Qtr1'!G309="",'Data-Qtr1'!R309),"",COUNTIF('Data-Qtr1'!G309,"Yes"))</f>
        <v/>
      </c>
      <c r="I311" s="55">
        <f>COUNTIF('Data-Qtr1'!C309:G309,"")</f>
        <v>5</v>
      </c>
      <c r="J311" s="125">
        <f>IF('Data-Qtr1'!R309,0,IF((COUNTBLANK(C311)+COUNTBLANK(E311)+COUNTBLANK(F311)+COUNTBLANK(H311))=4,0,1))</f>
        <v>0</v>
      </c>
      <c r="K311" s="125">
        <f t="shared" si="55"/>
        <v>0</v>
      </c>
      <c r="L311" s="125">
        <f t="shared" si="56"/>
        <v>0</v>
      </c>
      <c r="M311" s="126">
        <f t="shared" si="57"/>
        <v>0</v>
      </c>
      <c r="N311" s="125">
        <f t="shared" si="58"/>
        <v>0</v>
      </c>
      <c r="O311" s="126">
        <f t="shared" si="59"/>
        <v>0</v>
      </c>
      <c r="P311" s="125">
        <f t="shared" si="60"/>
        <v>0</v>
      </c>
      <c r="Q311" s="1">
        <f t="shared" si="61"/>
        <v>0</v>
      </c>
      <c r="R311" s="1">
        <f t="shared" si="54"/>
        <v>0</v>
      </c>
      <c r="S311" s="1">
        <f t="shared" si="62"/>
        <v>0</v>
      </c>
      <c r="T311" s="1">
        <f t="shared" si="63"/>
        <v>0</v>
      </c>
      <c r="U311" s="126">
        <f t="shared" si="64"/>
        <v>0</v>
      </c>
    </row>
    <row r="312" spans="2:21" x14ac:dyDescent="0.3">
      <c r="B312" s="125">
        <v>297</v>
      </c>
      <c r="C312" s="34" t="str">
        <f>IF(OR('Data-Qtr1'!C310="",'Data-Qtr1'!R310),"",(COUNTIF('Data-Qtr1'!C310,"Yes")))</f>
        <v/>
      </c>
      <c r="D312" s="267" t="str">
        <f>IF('Data-Qtr1'!D310="","",IF(C312=1,'Data-Qtr1'!D310,""))</f>
        <v/>
      </c>
      <c r="E312" s="53" t="str">
        <f>IF(OR('Data-Qtr1'!E310="",'Data-Qtr1'!R310),"",COUNTIF('Data-Qtr1'!E310,"Yes"))</f>
        <v/>
      </c>
      <c r="F312" s="53" t="str">
        <f>IF(OR('Data-Qtr1'!F310="",'Data-Qtr1'!R310),"",COUNTIF('Data-Qtr1'!F310,"Yes"))</f>
        <v/>
      </c>
      <c r="G312" s="53"/>
      <c r="H312" s="270" t="str">
        <f>IF(OR('Data-Qtr1'!G310="",'Data-Qtr1'!R310),"",COUNTIF('Data-Qtr1'!G310,"Yes"))</f>
        <v/>
      </c>
      <c r="I312" s="55">
        <f>COUNTIF('Data-Qtr1'!C310:G310,"")</f>
        <v>5</v>
      </c>
      <c r="J312" s="125">
        <f>IF('Data-Qtr1'!R310,0,IF((COUNTBLANK(C312)+COUNTBLANK(E312)+COUNTBLANK(F312)+COUNTBLANK(H312))=4,0,1))</f>
        <v>0</v>
      </c>
      <c r="K312" s="125">
        <f t="shared" si="55"/>
        <v>0</v>
      </c>
      <c r="L312" s="125">
        <f t="shared" si="56"/>
        <v>0</v>
      </c>
      <c r="M312" s="126">
        <f t="shared" si="57"/>
        <v>0</v>
      </c>
      <c r="N312" s="125">
        <f t="shared" si="58"/>
        <v>0</v>
      </c>
      <c r="O312" s="126">
        <f t="shared" si="59"/>
        <v>0</v>
      </c>
      <c r="P312" s="125">
        <f t="shared" si="60"/>
        <v>0</v>
      </c>
      <c r="Q312" s="1">
        <f t="shared" si="61"/>
        <v>0</v>
      </c>
      <c r="R312" s="1">
        <f t="shared" si="54"/>
        <v>0</v>
      </c>
      <c r="S312" s="1">
        <f t="shared" si="62"/>
        <v>0</v>
      </c>
      <c r="T312" s="1">
        <f t="shared" si="63"/>
        <v>0</v>
      </c>
      <c r="U312" s="126">
        <f t="shared" si="64"/>
        <v>0</v>
      </c>
    </row>
    <row r="313" spans="2:21" x14ac:dyDescent="0.3">
      <c r="B313" s="125">
        <v>298</v>
      </c>
      <c r="C313" s="34" t="str">
        <f>IF(OR('Data-Qtr1'!C311="",'Data-Qtr1'!R311),"",(COUNTIF('Data-Qtr1'!C311,"Yes")))</f>
        <v/>
      </c>
      <c r="D313" s="267" t="str">
        <f>IF('Data-Qtr1'!D311="","",IF(C313=1,'Data-Qtr1'!D311,""))</f>
        <v/>
      </c>
      <c r="E313" s="53" t="str">
        <f>IF(OR('Data-Qtr1'!E311="",'Data-Qtr1'!R311),"",COUNTIF('Data-Qtr1'!E311,"Yes"))</f>
        <v/>
      </c>
      <c r="F313" s="53" t="str">
        <f>IF(OR('Data-Qtr1'!F311="",'Data-Qtr1'!R311),"",COUNTIF('Data-Qtr1'!F311,"Yes"))</f>
        <v/>
      </c>
      <c r="G313" s="53"/>
      <c r="H313" s="270" t="str">
        <f>IF(OR('Data-Qtr1'!G311="",'Data-Qtr1'!R311),"",COUNTIF('Data-Qtr1'!G311,"Yes"))</f>
        <v/>
      </c>
      <c r="I313" s="55">
        <f>COUNTIF('Data-Qtr1'!C311:G311,"")</f>
        <v>5</v>
      </c>
      <c r="J313" s="125">
        <f>IF('Data-Qtr1'!R311,0,IF((COUNTBLANK(C313)+COUNTBLANK(E313)+COUNTBLANK(F313)+COUNTBLANK(H313))=4,0,1))</f>
        <v>0</v>
      </c>
      <c r="K313" s="125">
        <f t="shared" si="55"/>
        <v>0</v>
      </c>
      <c r="L313" s="125">
        <f t="shared" si="56"/>
        <v>0</v>
      </c>
      <c r="M313" s="126">
        <f t="shared" si="57"/>
        <v>0</v>
      </c>
      <c r="N313" s="125">
        <f t="shared" si="58"/>
        <v>0</v>
      </c>
      <c r="O313" s="126">
        <f t="shared" si="59"/>
        <v>0</v>
      </c>
      <c r="P313" s="125">
        <f t="shared" si="60"/>
        <v>0</v>
      </c>
      <c r="Q313" s="1">
        <f t="shared" si="61"/>
        <v>0</v>
      </c>
      <c r="R313" s="1">
        <f t="shared" si="54"/>
        <v>0</v>
      </c>
      <c r="S313" s="1">
        <f t="shared" si="62"/>
        <v>0</v>
      </c>
      <c r="T313" s="1">
        <f t="shared" si="63"/>
        <v>0</v>
      </c>
      <c r="U313" s="126">
        <f t="shared" si="64"/>
        <v>0</v>
      </c>
    </row>
    <row r="314" spans="2:21" x14ac:dyDescent="0.3">
      <c r="B314" s="125">
        <v>299</v>
      </c>
      <c r="C314" s="34" t="str">
        <f>IF(OR('Data-Qtr1'!C312="",'Data-Qtr1'!R312),"",(COUNTIF('Data-Qtr1'!C312,"Yes")))</f>
        <v/>
      </c>
      <c r="D314" s="267" t="str">
        <f>IF('Data-Qtr1'!D312="","",IF(C314=1,'Data-Qtr1'!D312,""))</f>
        <v/>
      </c>
      <c r="E314" s="53" t="str">
        <f>IF(OR('Data-Qtr1'!E312="",'Data-Qtr1'!R312),"",COUNTIF('Data-Qtr1'!E312,"Yes"))</f>
        <v/>
      </c>
      <c r="F314" s="53" t="str">
        <f>IF(OR('Data-Qtr1'!F312="",'Data-Qtr1'!R312),"",COUNTIF('Data-Qtr1'!F312,"Yes"))</f>
        <v/>
      </c>
      <c r="G314" s="53"/>
      <c r="H314" s="270" t="str">
        <f>IF(OR('Data-Qtr1'!G312="",'Data-Qtr1'!R312),"",COUNTIF('Data-Qtr1'!G312,"Yes"))</f>
        <v/>
      </c>
      <c r="I314" s="55">
        <f>COUNTIF('Data-Qtr1'!C312:G312,"")</f>
        <v>5</v>
      </c>
      <c r="J314" s="125">
        <f>IF('Data-Qtr1'!R312,0,IF((COUNTBLANK(C314)+COUNTBLANK(E314)+COUNTBLANK(F314)+COUNTBLANK(H314))=4,0,1))</f>
        <v>0</v>
      </c>
      <c r="K314" s="125">
        <f t="shared" si="55"/>
        <v>0</v>
      </c>
      <c r="L314" s="125">
        <f t="shared" si="56"/>
        <v>0</v>
      </c>
      <c r="M314" s="126">
        <f t="shared" si="57"/>
        <v>0</v>
      </c>
      <c r="N314" s="125">
        <f t="shared" si="58"/>
        <v>0</v>
      </c>
      <c r="O314" s="126">
        <f t="shared" si="59"/>
        <v>0</v>
      </c>
      <c r="P314" s="125">
        <f t="shared" si="60"/>
        <v>0</v>
      </c>
      <c r="Q314" s="1">
        <f t="shared" si="61"/>
        <v>0</v>
      </c>
      <c r="R314" s="1">
        <f t="shared" si="54"/>
        <v>0</v>
      </c>
      <c r="S314" s="1">
        <f t="shared" si="62"/>
        <v>0</v>
      </c>
      <c r="T314" s="1">
        <f t="shared" si="63"/>
        <v>0</v>
      </c>
      <c r="U314" s="126">
        <f t="shared" si="64"/>
        <v>0</v>
      </c>
    </row>
    <row r="315" spans="2:21" ht="15" thickBot="1" x14ac:dyDescent="0.35">
      <c r="B315" s="127">
        <v>300</v>
      </c>
      <c r="C315" s="35" t="str">
        <f>IF(OR('Data-Qtr1'!C313="",'Data-Qtr1'!R313),"",(COUNTIF('Data-Qtr1'!C313,"Yes")))</f>
        <v/>
      </c>
      <c r="D315" s="271" t="str">
        <f>IF('Data-Qtr1'!D313="","",IF(C315=1,'Data-Qtr1'!D313,""))</f>
        <v/>
      </c>
      <c r="E315" s="36" t="str">
        <f>IF(OR('Data-Qtr1'!E313="",'Data-Qtr1'!R313),"",COUNTIF('Data-Qtr1'!E313,"Yes"))</f>
        <v/>
      </c>
      <c r="F315" s="36" t="str">
        <f>IF(OR('Data-Qtr1'!F313="",'Data-Qtr1'!R313),"",COUNTIF('Data-Qtr1'!F313,"Yes"))</f>
        <v/>
      </c>
      <c r="G315" s="36"/>
      <c r="H315" s="272" t="str">
        <f>IF(OR('Data-Qtr1'!G313="",'Data-Qtr1'!R313),"",COUNTIF('Data-Qtr1'!G313,"Yes"))</f>
        <v/>
      </c>
      <c r="I315" s="56">
        <f>COUNTIF('Data-Qtr1'!C313:G313,"")</f>
        <v>5</v>
      </c>
      <c r="J315" s="125">
        <f>IF('Data-Qtr1'!R313,0,IF((COUNTBLANK(C315)+COUNTBLANK(E315)+COUNTBLANK(F315)+COUNTBLANK(H315))=4,0,1))</f>
        <v>0</v>
      </c>
      <c r="K315" s="125">
        <f t="shared" si="55"/>
        <v>0</v>
      </c>
      <c r="L315" s="125">
        <f t="shared" si="56"/>
        <v>0</v>
      </c>
      <c r="M315" s="126">
        <f t="shared" si="57"/>
        <v>0</v>
      </c>
      <c r="N315" s="125">
        <f t="shared" si="58"/>
        <v>0</v>
      </c>
      <c r="O315" s="126">
        <f t="shared" si="59"/>
        <v>0</v>
      </c>
      <c r="P315" s="125">
        <f t="shared" si="60"/>
        <v>0</v>
      </c>
      <c r="Q315" s="1">
        <f t="shared" si="61"/>
        <v>0</v>
      </c>
      <c r="R315" s="1">
        <f t="shared" si="54"/>
        <v>0</v>
      </c>
      <c r="S315" s="1">
        <f t="shared" si="62"/>
        <v>0</v>
      </c>
      <c r="T315" s="1">
        <f t="shared" si="63"/>
        <v>0</v>
      </c>
      <c r="U315" s="126">
        <f t="shared" si="64"/>
        <v>0</v>
      </c>
    </row>
    <row r="316" spans="2:21" ht="15" thickBot="1" x14ac:dyDescent="0.35">
      <c r="B316" s="128" t="s">
        <v>32</v>
      </c>
      <c r="C316" s="51">
        <f>SUM(C16:C315)</f>
        <v>0</v>
      </c>
      <c r="D316" s="259">
        <f>SUM(D16:D315)</f>
        <v>0</v>
      </c>
      <c r="E316" s="50">
        <f>SUM(E16:E315)</f>
        <v>0</v>
      </c>
      <c r="F316" s="50">
        <f>SUM(F16:F315)</f>
        <v>0</v>
      </c>
      <c r="G316" s="50"/>
      <c r="H316" s="50">
        <f t="shared" ref="H316:U316" si="65">SUM(H16:H315)</f>
        <v>0</v>
      </c>
      <c r="I316" s="45">
        <f t="shared" si="65"/>
        <v>1500</v>
      </c>
      <c r="J316" s="45">
        <f t="shared" si="65"/>
        <v>0</v>
      </c>
      <c r="K316" s="273">
        <f t="shared" si="65"/>
        <v>0</v>
      </c>
      <c r="L316" s="129">
        <f t="shared" si="65"/>
        <v>0</v>
      </c>
      <c r="M316" s="129">
        <f t="shared" si="65"/>
        <v>0</v>
      </c>
      <c r="N316" s="130">
        <f t="shared" si="65"/>
        <v>0</v>
      </c>
      <c r="O316" s="131">
        <f t="shared" si="65"/>
        <v>0</v>
      </c>
      <c r="P316" s="132">
        <f t="shared" si="65"/>
        <v>0</v>
      </c>
      <c r="Q316" s="132">
        <f t="shared" si="65"/>
        <v>0</v>
      </c>
      <c r="R316" s="133">
        <f>SUM(R16:R315)</f>
        <v>0</v>
      </c>
      <c r="S316" s="134">
        <f t="shared" si="65"/>
        <v>0</v>
      </c>
      <c r="T316" s="135">
        <f t="shared" si="65"/>
        <v>0</v>
      </c>
      <c r="U316" s="136">
        <f t="shared" si="65"/>
        <v>0</v>
      </c>
    </row>
    <row r="317" spans="2:21" ht="15" thickBot="1" x14ac:dyDescent="0.35">
      <c r="B317" s="1" t="s">
        <v>42</v>
      </c>
      <c r="C317" s="137"/>
      <c r="D317" s="137"/>
      <c r="E317" s="137"/>
      <c r="F317" s="137"/>
      <c r="G317" s="137"/>
      <c r="H317" s="137"/>
      <c r="I317" s="138"/>
      <c r="J317" s="138"/>
      <c r="K317" s="139">
        <f>SUM(J16:J315)</f>
        <v>0</v>
      </c>
      <c r="R317" s="133"/>
      <c r="S317" s="140"/>
      <c r="T317" s="135"/>
      <c r="U317" s="141"/>
    </row>
    <row r="318" spans="2:21" x14ac:dyDescent="0.3">
      <c r="C318" s="44"/>
      <c r="D318" s="44"/>
      <c r="E318" s="44"/>
      <c r="F318" s="44"/>
      <c r="G318" s="44"/>
      <c r="H318" s="44"/>
    </row>
    <row r="320" spans="2:21" x14ac:dyDescent="0.3">
      <c r="G320" s="28"/>
    </row>
    <row r="321" spans="7:8" x14ac:dyDescent="0.3">
      <c r="G321" s="28"/>
    </row>
    <row r="322" spans="7:8" x14ac:dyDescent="0.3">
      <c r="G322" s="28"/>
    </row>
    <row r="323" spans="7:8" x14ac:dyDescent="0.3">
      <c r="G323" s="28"/>
    </row>
    <row r="324" spans="7:8" x14ac:dyDescent="0.3">
      <c r="G324" s="28"/>
    </row>
    <row r="328" spans="7:8" x14ac:dyDescent="0.3">
      <c r="G328" s="28"/>
      <c r="H328" s="5"/>
    </row>
    <row r="329" spans="7:8" x14ac:dyDescent="0.3">
      <c r="G329" s="28"/>
      <c r="H329" s="5"/>
    </row>
    <row r="330" spans="7:8" x14ac:dyDescent="0.3">
      <c r="G330" s="28"/>
      <c r="H330" s="5"/>
    </row>
  </sheetData>
  <sheetProtection algorithmName="SHA-512" hashValue="tErDNBd40h2nGZF6TKRSU7y1v04o2cjWWOP7GzIlY7Xnw7niLcrLdV+jXGj4uso2noGiYm4+pNHcBqK9amN65Q==" saltValue="xoa7vGwiXrOsIbMPft2Xtw==" spinCount="100000" sheet="1" selectLockedCells="1" selectUnlockedCells="1"/>
  <mergeCells count="2">
    <mergeCell ref="G8:G9"/>
    <mergeCell ref="I5:I12"/>
  </mergeCells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72B0-C896-44AC-9C55-CC23C2229340}">
  <sheetPr codeName="Sheet17"/>
  <dimension ref="A1:U330"/>
  <sheetViews>
    <sheetView topLeftCell="C1" zoomScale="85" zoomScaleNormal="85" workbookViewId="0">
      <selection activeCell="J8" sqref="J8"/>
    </sheetView>
  </sheetViews>
  <sheetFormatPr defaultColWidth="8.88671875" defaultRowHeight="14.4" x14ac:dyDescent="0.3"/>
  <cols>
    <col min="1" max="1" width="22.33203125" style="1" customWidth="1"/>
    <col min="2" max="2" width="67.6640625" style="1" customWidth="1"/>
    <col min="3" max="3" width="26.44140625" style="1" customWidth="1"/>
    <col min="4" max="4" width="28" style="1" customWidth="1"/>
    <col min="5" max="5" width="24.6640625" style="1" customWidth="1"/>
    <col min="6" max="6" width="15.44140625" style="1" customWidth="1"/>
    <col min="7" max="7" width="26" style="1" customWidth="1"/>
    <col min="8" max="8" width="20.33203125" style="1" customWidth="1"/>
    <col min="9" max="9" width="15.6640625" style="1" customWidth="1"/>
    <col min="10" max="10" width="38" style="1" customWidth="1"/>
    <col min="11" max="11" width="31.44140625" style="1" customWidth="1"/>
    <col min="12" max="12" width="34.44140625" style="1" bestFit="1" customWidth="1"/>
    <col min="13" max="13" width="36.6640625" style="1" bestFit="1" customWidth="1"/>
    <col min="14" max="14" width="34.44140625" style="1" bestFit="1" customWidth="1"/>
    <col min="15" max="15" width="37" style="1" bestFit="1" customWidth="1"/>
    <col min="16" max="16" width="34.44140625" style="1" bestFit="1" customWidth="1"/>
    <col min="17" max="17" width="37" style="1" bestFit="1" customWidth="1"/>
    <col min="18" max="18" width="35.33203125" style="1" customWidth="1"/>
    <col min="19" max="19" width="35.5546875" style="1" customWidth="1"/>
    <col min="20" max="20" width="26.88671875" style="1" bestFit="1" customWidth="1"/>
    <col min="21" max="21" width="29.44140625" style="1" bestFit="1" customWidth="1"/>
    <col min="22" max="16384" width="8.88671875" style="1"/>
  </cols>
  <sheetData>
    <row r="1" spans="1:21" x14ac:dyDescent="0.3">
      <c r="A1" s="2" t="s">
        <v>1</v>
      </c>
    </row>
    <row r="3" spans="1:21" ht="18" x14ac:dyDescent="0.35">
      <c r="A3" s="3" t="s">
        <v>2</v>
      </c>
    </row>
    <row r="4" spans="1:21" ht="24.75" customHeight="1" x14ac:dyDescent="0.35">
      <c r="A4" s="3"/>
      <c r="K4" s="300"/>
      <c r="L4" s="300"/>
      <c r="M4" s="300"/>
      <c r="N4" s="300"/>
    </row>
    <row r="5" spans="1:21" ht="24" customHeight="1" x14ac:dyDescent="0.3">
      <c r="A5" s="1" t="s">
        <v>3</v>
      </c>
      <c r="I5" s="374"/>
      <c r="J5" s="302"/>
      <c r="K5" s="303"/>
      <c r="L5" s="303"/>
      <c r="M5" s="303"/>
      <c r="N5" s="302"/>
    </row>
    <row r="6" spans="1:21" ht="28.5" customHeight="1" x14ac:dyDescent="0.3">
      <c r="A6" s="1" t="s">
        <v>4</v>
      </c>
      <c r="I6" s="374"/>
      <c r="J6" s="302"/>
      <c r="K6" s="303"/>
      <c r="L6" s="303"/>
      <c r="M6" s="303"/>
      <c r="N6" s="302"/>
    </row>
    <row r="7" spans="1:21" ht="30.75" customHeight="1" thickBot="1" x14ac:dyDescent="0.35">
      <c r="I7" s="374"/>
      <c r="J7" s="302"/>
      <c r="K7" s="303"/>
      <c r="L7" s="303"/>
      <c r="M7" s="303"/>
      <c r="N7" s="302"/>
    </row>
    <row r="8" spans="1:21" ht="34.5" customHeight="1" x14ac:dyDescent="0.3">
      <c r="A8" s="9" t="s">
        <v>5</v>
      </c>
      <c r="B8" s="10"/>
      <c r="D8" s="9" t="s">
        <v>6</v>
      </c>
      <c r="E8" s="10"/>
      <c r="G8" s="372" t="s">
        <v>7</v>
      </c>
      <c r="H8" s="6" t="s">
        <v>8</v>
      </c>
      <c r="I8" s="374"/>
      <c r="J8" s="302"/>
      <c r="K8" s="303"/>
      <c r="L8" s="303"/>
      <c r="M8" s="303"/>
      <c r="N8" s="302"/>
    </row>
    <row r="9" spans="1:21" ht="38.25" customHeight="1" thickBot="1" x14ac:dyDescent="0.35">
      <c r="A9" s="11" t="s">
        <v>9</v>
      </c>
      <c r="B9" s="13" t="s">
        <v>38</v>
      </c>
      <c r="D9" s="11" t="s">
        <v>0</v>
      </c>
      <c r="E9" s="63" t="str">
        <f>IF(ISBLANK('Data-Qtr2'!C8), "", 'Data-Qtr2'!C8)</f>
        <v>Enter RCH name in Data-Qtr1 RCH Name field</v>
      </c>
      <c r="G9" s="373"/>
      <c r="H9" s="7" t="s">
        <v>10</v>
      </c>
      <c r="I9" s="374"/>
      <c r="J9" s="302"/>
      <c r="K9" s="303"/>
      <c r="L9" s="303"/>
      <c r="M9" s="303"/>
      <c r="N9" s="302"/>
    </row>
    <row r="10" spans="1:21" ht="40.5" customHeight="1" thickBot="1" x14ac:dyDescent="0.35">
      <c r="A10" s="11" t="s">
        <v>11</v>
      </c>
      <c r="B10" s="118" t="s">
        <v>37</v>
      </c>
      <c r="D10" s="12" t="s">
        <v>18</v>
      </c>
      <c r="E10" s="64">
        <f>IF(ISBLANK('Data-Qtr2'!G6), "", 'Data-Qtr2'!G6)</f>
        <v>300</v>
      </c>
      <c r="G10" s="8" t="s">
        <v>12</v>
      </c>
      <c r="H10" s="62" t="s">
        <v>13</v>
      </c>
      <c r="I10" s="374"/>
      <c r="J10" s="302"/>
      <c r="K10" s="303"/>
      <c r="L10" s="303"/>
      <c r="M10" s="303"/>
      <c r="N10" s="302"/>
    </row>
    <row r="11" spans="1:21" ht="40.5" customHeight="1" x14ac:dyDescent="0.3">
      <c r="A11" s="29" t="s">
        <v>20</v>
      </c>
      <c r="B11" s="119">
        <v>4</v>
      </c>
      <c r="D11" s="48" t="s">
        <v>49</v>
      </c>
      <c r="E11" s="49">
        <f>SUM(J16:J315)</f>
        <v>0</v>
      </c>
      <c r="G11" s="27" t="s">
        <v>51</v>
      </c>
      <c r="H11" s="1" t="e">
        <f>last_antipsych_audit_date</f>
        <v>#REF!</v>
      </c>
      <c r="I11" s="374"/>
      <c r="J11" s="304"/>
      <c r="K11" s="305"/>
      <c r="L11" s="305"/>
      <c r="M11" s="305"/>
      <c r="N11" s="304"/>
    </row>
    <row r="12" spans="1:21" ht="33" customHeight="1" thickBot="1" x14ac:dyDescent="0.35">
      <c r="A12" s="12" t="s">
        <v>19</v>
      </c>
      <c r="B12" s="65" t="s">
        <v>13</v>
      </c>
      <c r="D12" s="4" t="s">
        <v>50</v>
      </c>
      <c r="E12" s="5" t="str">
        <f xml:space="preserve"> last_polypharm_audit_date</f>
        <v xml:space="preserve"> MMM – MMM 202x</v>
      </c>
      <c r="I12" s="374"/>
      <c r="J12" s="304"/>
      <c r="K12" s="305"/>
      <c r="L12" s="305"/>
      <c r="M12" s="305"/>
      <c r="N12" s="304"/>
    </row>
    <row r="13" spans="1:21" ht="15" thickBot="1" x14ac:dyDescent="0.35">
      <c r="G13" s="28"/>
      <c r="R13" s="1" t="s">
        <v>96</v>
      </c>
    </row>
    <row r="14" spans="1:21" ht="90.75" customHeight="1" thickBot="1" x14ac:dyDescent="0.35">
      <c r="B14" s="30" t="s">
        <v>17</v>
      </c>
      <c r="C14" s="39" t="s">
        <v>23</v>
      </c>
      <c r="D14" s="40" t="s">
        <v>21</v>
      </c>
      <c r="E14" s="52">
        <v>2</v>
      </c>
      <c r="F14" s="41">
        <v>3</v>
      </c>
      <c r="G14" s="41"/>
      <c r="H14" s="41">
        <v>4</v>
      </c>
      <c r="I14" s="47" t="s">
        <v>31</v>
      </c>
      <c r="J14" s="47" t="s">
        <v>30</v>
      </c>
      <c r="K14" s="58" t="s">
        <v>41</v>
      </c>
      <c r="L14" s="46" t="s">
        <v>27</v>
      </c>
      <c r="M14" s="46" t="s">
        <v>93</v>
      </c>
      <c r="N14" s="60" t="s">
        <v>28</v>
      </c>
      <c r="O14" s="61" t="s">
        <v>29</v>
      </c>
      <c r="P14" s="42" t="s">
        <v>94</v>
      </c>
      <c r="Q14" s="42" t="s">
        <v>95</v>
      </c>
      <c r="R14" s="43" t="s">
        <v>91</v>
      </c>
      <c r="S14" s="43" t="s">
        <v>92</v>
      </c>
      <c r="T14" s="198" t="s">
        <v>86</v>
      </c>
      <c r="U14" s="198" t="s">
        <v>82</v>
      </c>
    </row>
    <row r="15" spans="1:21" ht="130.19999999999999" thickBot="1" x14ac:dyDescent="0.35">
      <c r="A15" s="4" t="s">
        <v>26</v>
      </c>
      <c r="B15" s="120" t="s">
        <v>25</v>
      </c>
      <c r="C15" s="38" t="s">
        <v>36</v>
      </c>
      <c r="D15" s="37" t="s">
        <v>54</v>
      </c>
      <c r="E15" s="37" t="s">
        <v>39</v>
      </c>
      <c r="F15" s="37" t="s">
        <v>67</v>
      </c>
      <c r="G15" s="57"/>
      <c r="H15" s="37" t="s">
        <v>66</v>
      </c>
      <c r="I15" s="31"/>
      <c r="J15" s="117" t="s">
        <v>68</v>
      </c>
      <c r="K15" s="121" t="s">
        <v>40</v>
      </c>
      <c r="L15" s="121" t="s">
        <v>44</v>
      </c>
      <c r="M15" s="121" t="s">
        <v>43</v>
      </c>
      <c r="N15" s="121" t="s">
        <v>48</v>
      </c>
      <c r="O15" s="122" t="s">
        <v>47</v>
      </c>
      <c r="P15" s="123" t="s">
        <v>46</v>
      </c>
      <c r="Q15" s="123" t="s">
        <v>45</v>
      </c>
      <c r="R15" s="121" t="s">
        <v>58</v>
      </c>
      <c r="S15" s="122" t="s">
        <v>59</v>
      </c>
      <c r="T15" s="122" t="s">
        <v>87</v>
      </c>
      <c r="U15" s="122" t="s">
        <v>88</v>
      </c>
    </row>
    <row r="16" spans="1:21" x14ac:dyDescent="0.3">
      <c r="B16" s="124">
        <v>1</v>
      </c>
      <c r="C16" s="32" t="str">
        <f>IF(OR('Data-Qtr2'!C14="",'Data-Qtr2'!R14),"",(COUNTIF('Data-Qtr2'!C14,"Yes")))</f>
        <v/>
      </c>
      <c r="D16" s="268" t="str">
        <f>IF('Data-Qtr2'!D14="","",IF(C16=1,'Data-Qtr2'!D14,""))</f>
        <v/>
      </c>
      <c r="E16" s="33" t="str">
        <f>IF(OR('Data-Qtr2'!E14="",'Data-Qtr2'!R14),"",COUNTIF('Data-Qtr2'!E14,"Yes"))</f>
        <v/>
      </c>
      <c r="F16" s="33" t="str">
        <f>IF(OR('Data-Qtr2'!F14="",'Data-Qtr2'!R14),"",COUNTIF('Data-Qtr2'!F14,"Yes"))</f>
        <v/>
      </c>
      <c r="G16" s="33"/>
      <c r="H16" s="269" t="str">
        <f>IF(OR('Data-Qtr2'!G14="",'Data-Qtr2'!R14),"",COUNTIF('Data-Qtr2'!G14,"Yes"))</f>
        <v/>
      </c>
      <c r="I16" s="54">
        <f>COUNTIF('Data-Qtr2'!C14:G14,"")</f>
        <v>5</v>
      </c>
      <c r="J16" s="125">
        <f>IF('Data-Qtr2'!R14,0,IF((COUNTBLANK(C16)+COUNTBLANK(E16)+COUNTBLANK(F16)+COUNTBLANK(H16))=4,0,1))</f>
        <v>0</v>
      </c>
      <c r="K16" s="125">
        <f>IF(J16=1,C16,0)</f>
        <v>0</v>
      </c>
      <c r="L16" s="125">
        <f>IF(J16=1,IF((COUNTIF(C16,1)+COUNTIF(E16,1))=2,1,0),0)</f>
        <v>0</v>
      </c>
      <c r="M16" s="1">
        <f>IF(J16=1,COUNTIF(E16,1),0)</f>
        <v>0</v>
      </c>
      <c r="N16" s="125">
        <f>IF(J16=1,IF((COUNTIF(C16,1)+COUNTIF(F16,1))=2,1,0),0)</f>
        <v>0</v>
      </c>
      <c r="O16" s="126">
        <f>IF(J16=1,COUNTIF(F16,1),0)</f>
        <v>0</v>
      </c>
      <c r="P16" s="125">
        <f>IF(J16=1,IF((COUNTIF(C16,1)+COUNTIF(H16,1))=2,1,0),0)</f>
        <v>0</v>
      </c>
      <c r="Q16" s="1">
        <f>IF(J16=1,COUNTIF(H16,1),0)</f>
        <v>0</v>
      </c>
      <c r="R16" s="1">
        <f t="shared" ref="R16:R79" si="0">IF(J16=1,IF(D16="","",IF(AND(D16&gt;=beg_date_qtr2,D16&lt;=end_date_qtr2),1,0)),0)</f>
        <v>0</v>
      </c>
      <c r="S16" s="1">
        <f>IF(J16=1,COUNTIF(C16,1),0)</f>
        <v>0</v>
      </c>
      <c r="T16" s="1">
        <f>IF(AND(C16=1,F16=1),1,0)</f>
        <v>0</v>
      </c>
      <c r="U16" s="126">
        <f>IF(AND(C16=1,H16=1),1,0)</f>
        <v>0</v>
      </c>
    </row>
    <row r="17" spans="2:21" x14ac:dyDescent="0.3">
      <c r="B17" s="125">
        <v>2</v>
      </c>
      <c r="C17" s="34" t="str">
        <f>IF(OR('Data-Qtr2'!C15="",'Data-Qtr2'!R15),"",(COUNTIF('Data-Qtr2'!C15,"Yes")))</f>
        <v/>
      </c>
      <c r="D17" s="267" t="str">
        <f>IF('Data-Qtr2'!D15="","",IF(C17=1,'Data-Qtr2'!D15,""))</f>
        <v/>
      </c>
      <c r="E17" s="53" t="str">
        <f>IF(OR('Data-Qtr2'!E15="",'Data-Qtr2'!R15),"",COUNTIF('Data-Qtr2'!E15,"Yes"))</f>
        <v/>
      </c>
      <c r="F17" s="53" t="str">
        <f>IF(OR('Data-Qtr2'!F15="",'Data-Qtr2'!R15),"",COUNTIF('Data-Qtr2'!F15,"Yes"))</f>
        <v/>
      </c>
      <c r="G17" s="53"/>
      <c r="H17" s="270" t="str">
        <f>IF(OR('Data-Qtr2'!G15="",'Data-Qtr2'!R15),"",COUNTIF('Data-Qtr2'!G15,"Yes"))</f>
        <v/>
      </c>
      <c r="I17" s="55">
        <f>COUNTIF('Data-Qtr2'!C15:G15,"")</f>
        <v>5</v>
      </c>
      <c r="J17" s="125">
        <f>IF('Data-Qtr2'!R15,0,IF((COUNTBLANK(C17)+COUNTBLANK(E17)+COUNTBLANK(F17)+COUNTBLANK(H17))=4,0,1))</f>
        <v>0</v>
      </c>
      <c r="K17" s="125">
        <f t="shared" ref="K17:K75" si="1">IF(J17=1,C17,0)</f>
        <v>0</v>
      </c>
      <c r="L17" s="125">
        <f t="shared" ref="L17:L75" si="2">IF(J17=1,IF((COUNTIF(C17,1)+COUNTIF(E17,1))=2,1,0),0)</f>
        <v>0</v>
      </c>
      <c r="M17" s="1">
        <f t="shared" ref="M17:M75" si="3">IF(J17=1,COUNTIF(E17,1),0)</f>
        <v>0</v>
      </c>
      <c r="N17" s="125">
        <f t="shared" ref="N17:N75" si="4">IF(J17=1,IF((COUNTIF(C17,1)+COUNTIF(F17,1))=2,1,0),0)</f>
        <v>0</v>
      </c>
      <c r="O17" s="126">
        <f t="shared" ref="O17:O75" si="5">IF(J17=1,COUNTIF(F17,1),0)</f>
        <v>0</v>
      </c>
      <c r="P17" s="125">
        <f t="shared" ref="P17:P75" si="6">IF(J17=1,IF((COUNTIF(C17,1)+COUNTIF(H17,1))=2,1,0),0)</f>
        <v>0</v>
      </c>
      <c r="Q17" s="1">
        <f t="shared" ref="Q17:Q75" si="7">IF(J17=1,COUNTIF(H17,1),0)</f>
        <v>0</v>
      </c>
      <c r="R17" s="1">
        <f t="shared" si="0"/>
        <v>0</v>
      </c>
      <c r="S17" s="1">
        <f t="shared" ref="S17:S75" si="8">IF(J17=1,COUNTIF(C17,1),0)</f>
        <v>0</v>
      </c>
      <c r="T17" s="1">
        <f t="shared" ref="T17:T75" si="9">IF(AND(C17=1,F17=1),1,0)</f>
        <v>0</v>
      </c>
      <c r="U17" s="126">
        <f t="shared" ref="U17:U75" si="10">IF(AND(C17=1,H17=1),1,0)</f>
        <v>0</v>
      </c>
    </row>
    <row r="18" spans="2:21" x14ac:dyDescent="0.3">
      <c r="B18" s="125">
        <v>3</v>
      </c>
      <c r="C18" s="34" t="str">
        <f>IF(OR('Data-Qtr2'!C16="",'Data-Qtr2'!R16),"",(COUNTIF('Data-Qtr2'!C16,"Yes")))</f>
        <v/>
      </c>
      <c r="D18" s="267" t="str">
        <f>IF('Data-Qtr2'!D16="","",IF(C18=1,'Data-Qtr2'!D16,""))</f>
        <v/>
      </c>
      <c r="E18" s="53" t="str">
        <f>IF(OR('Data-Qtr2'!E16="",'Data-Qtr2'!R16),"",COUNTIF('Data-Qtr2'!E16,"Yes"))</f>
        <v/>
      </c>
      <c r="F18" s="53" t="str">
        <f>IF(OR('Data-Qtr2'!F16="",'Data-Qtr2'!R16),"",COUNTIF('Data-Qtr2'!F16,"Yes"))</f>
        <v/>
      </c>
      <c r="G18" s="53"/>
      <c r="H18" s="270" t="str">
        <f>IF(OR('Data-Qtr2'!G16="",'Data-Qtr2'!R16),"",COUNTIF('Data-Qtr2'!G16,"Yes"))</f>
        <v/>
      </c>
      <c r="I18" s="55">
        <f>COUNTIF('Data-Qtr2'!C16:G16,"")</f>
        <v>5</v>
      </c>
      <c r="J18" s="125">
        <f>IF('Data-Qtr2'!R16,0,IF((COUNTBLANK(C18)+COUNTBLANK(E18)+COUNTBLANK(F18)+COUNTBLANK(H18))=4,0,1))</f>
        <v>0</v>
      </c>
      <c r="K18" s="125">
        <f t="shared" si="1"/>
        <v>0</v>
      </c>
      <c r="L18" s="125">
        <f t="shared" si="2"/>
        <v>0</v>
      </c>
      <c r="M18" s="1">
        <f t="shared" si="3"/>
        <v>0</v>
      </c>
      <c r="N18" s="125">
        <f t="shared" si="4"/>
        <v>0</v>
      </c>
      <c r="O18" s="126">
        <f t="shared" si="5"/>
        <v>0</v>
      </c>
      <c r="P18" s="125">
        <f t="shared" si="6"/>
        <v>0</v>
      </c>
      <c r="Q18" s="1">
        <f t="shared" si="7"/>
        <v>0</v>
      </c>
      <c r="R18" s="1">
        <f t="shared" si="0"/>
        <v>0</v>
      </c>
      <c r="S18" s="1">
        <f t="shared" si="8"/>
        <v>0</v>
      </c>
      <c r="T18" s="1">
        <f t="shared" si="9"/>
        <v>0</v>
      </c>
      <c r="U18" s="126">
        <f t="shared" si="10"/>
        <v>0</v>
      </c>
    </row>
    <row r="19" spans="2:21" x14ac:dyDescent="0.3">
      <c r="B19" s="125">
        <v>4</v>
      </c>
      <c r="C19" s="34" t="str">
        <f>IF(OR('Data-Qtr2'!C17="",'Data-Qtr2'!R17),"",(COUNTIF('Data-Qtr2'!C17,"Yes")))</f>
        <v/>
      </c>
      <c r="D19" s="267" t="str">
        <f>IF('Data-Qtr2'!D17="","",IF(C19=1,'Data-Qtr2'!D17,""))</f>
        <v/>
      </c>
      <c r="E19" s="53" t="str">
        <f>IF(OR('Data-Qtr2'!E17="",'Data-Qtr2'!R17),"",COUNTIF('Data-Qtr2'!E17,"Yes"))</f>
        <v/>
      </c>
      <c r="F19" s="53" t="str">
        <f>IF(OR('Data-Qtr2'!F17="",'Data-Qtr2'!R17),"",COUNTIF('Data-Qtr2'!F17,"Yes"))</f>
        <v/>
      </c>
      <c r="G19" s="53"/>
      <c r="H19" s="270" t="str">
        <f>IF(OR('Data-Qtr2'!G17="",'Data-Qtr2'!R17),"",COUNTIF('Data-Qtr2'!G17,"Yes"))</f>
        <v/>
      </c>
      <c r="I19" s="55">
        <f>COUNTIF('Data-Qtr2'!C17:G17,"")</f>
        <v>5</v>
      </c>
      <c r="J19" s="125">
        <f>IF('Data-Qtr2'!R17,0,IF((COUNTBLANK(C19)+COUNTBLANK(E19)+COUNTBLANK(F19)+COUNTBLANK(H19))=4,0,1))</f>
        <v>0</v>
      </c>
      <c r="K19" s="125">
        <f t="shared" si="1"/>
        <v>0</v>
      </c>
      <c r="L19" s="125">
        <f t="shared" si="2"/>
        <v>0</v>
      </c>
      <c r="M19" s="1">
        <f t="shared" si="3"/>
        <v>0</v>
      </c>
      <c r="N19" s="125">
        <f t="shared" si="4"/>
        <v>0</v>
      </c>
      <c r="O19" s="126">
        <f t="shared" si="5"/>
        <v>0</v>
      </c>
      <c r="P19" s="125">
        <f t="shared" si="6"/>
        <v>0</v>
      </c>
      <c r="Q19" s="1">
        <f t="shared" si="7"/>
        <v>0</v>
      </c>
      <c r="R19" s="1">
        <f t="shared" si="0"/>
        <v>0</v>
      </c>
      <c r="S19" s="1">
        <f t="shared" si="8"/>
        <v>0</v>
      </c>
      <c r="T19" s="1">
        <f t="shared" si="9"/>
        <v>0</v>
      </c>
      <c r="U19" s="126">
        <f t="shared" si="10"/>
        <v>0</v>
      </c>
    </row>
    <row r="20" spans="2:21" x14ac:dyDescent="0.3">
      <c r="B20" s="125">
        <v>5</v>
      </c>
      <c r="C20" s="34" t="str">
        <f>IF(OR('Data-Qtr2'!C18="",'Data-Qtr2'!R18),"",(COUNTIF('Data-Qtr2'!C18,"Yes")))</f>
        <v/>
      </c>
      <c r="D20" s="267" t="str">
        <f>IF('Data-Qtr2'!D18="","",IF(C20=1,'Data-Qtr2'!D18,""))</f>
        <v/>
      </c>
      <c r="E20" s="53" t="str">
        <f>IF(OR('Data-Qtr2'!E18="",'Data-Qtr2'!R18),"",COUNTIF('Data-Qtr2'!E18,"Yes"))</f>
        <v/>
      </c>
      <c r="F20" s="53" t="str">
        <f>IF(OR('Data-Qtr2'!F18="",'Data-Qtr2'!R18),"",COUNTIF('Data-Qtr2'!F18,"Yes"))</f>
        <v/>
      </c>
      <c r="G20" s="53"/>
      <c r="H20" s="270" t="str">
        <f>IF(OR('Data-Qtr2'!G18="",'Data-Qtr2'!R18),"",COUNTIF('Data-Qtr2'!G18,"Yes"))</f>
        <v/>
      </c>
      <c r="I20" s="55">
        <f>COUNTIF('Data-Qtr2'!C18:G18,"")</f>
        <v>5</v>
      </c>
      <c r="J20" s="125">
        <f>IF('Data-Qtr2'!R18,0,IF((COUNTBLANK(C20)+COUNTBLANK(E20)+COUNTBLANK(F20)+COUNTBLANK(H20))=4,0,1))</f>
        <v>0</v>
      </c>
      <c r="K20" s="125">
        <f t="shared" si="1"/>
        <v>0</v>
      </c>
      <c r="L20" s="125">
        <f t="shared" si="2"/>
        <v>0</v>
      </c>
      <c r="M20" s="1">
        <f t="shared" si="3"/>
        <v>0</v>
      </c>
      <c r="N20" s="125">
        <f t="shared" si="4"/>
        <v>0</v>
      </c>
      <c r="O20" s="126">
        <f t="shared" si="5"/>
        <v>0</v>
      </c>
      <c r="P20" s="125">
        <f t="shared" si="6"/>
        <v>0</v>
      </c>
      <c r="Q20" s="1">
        <f t="shared" si="7"/>
        <v>0</v>
      </c>
      <c r="R20" s="1">
        <f t="shared" si="0"/>
        <v>0</v>
      </c>
      <c r="S20" s="1">
        <f t="shared" si="8"/>
        <v>0</v>
      </c>
      <c r="T20" s="1">
        <f t="shared" si="9"/>
        <v>0</v>
      </c>
      <c r="U20" s="126">
        <f t="shared" si="10"/>
        <v>0</v>
      </c>
    </row>
    <row r="21" spans="2:21" x14ac:dyDescent="0.3">
      <c r="B21" s="125">
        <v>6</v>
      </c>
      <c r="C21" s="34" t="str">
        <f>IF(OR('Data-Qtr2'!C19="",'Data-Qtr2'!R19),"",(COUNTIF('Data-Qtr2'!C19,"Yes")))</f>
        <v/>
      </c>
      <c r="D21" s="267" t="str">
        <f>IF('Data-Qtr2'!D19="","",IF(C21=1,'Data-Qtr2'!D19,""))</f>
        <v/>
      </c>
      <c r="E21" s="53" t="str">
        <f>IF(OR('Data-Qtr2'!E19="",'Data-Qtr2'!R19),"",COUNTIF('Data-Qtr2'!E19,"Yes"))</f>
        <v/>
      </c>
      <c r="F21" s="53" t="str">
        <f>IF(OR('Data-Qtr2'!F19="",'Data-Qtr2'!R19),"",COUNTIF('Data-Qtr2'!F19,"Yes"))</f>
        <v/>
      </c>
      <c r="G21" s="53"/>
      <c r="H21" s="270" t="str">
        <f>IF(OR('Data-Qtr2'!G19="",'Data-Qtr2'!R19),"",COUNTIF('Data-Qtr2'!G19,"Yes"))</f>
        <v/>
      </c>
      <c r="I21" s="55">
        <f>COUNTIF('Data-Qtr2'!C19:G19,"")</f>
        <v>5</v>
      </c>
      <c r="J21" s="125">
        <f>IF('Data-Qtr2'!R19,0,IF((COUNTBLANK(C21)+COUNTBLANK(E21)+COUNTBLANK(F21)+COUNTBLANK(H21))=4,0,1))</f>
        <v>0</v>
      </c>
      <c r="K21" s="125">
        <f t="shared" si="1"/>
        <v>0</v>
      </c>
      <c r="L21" s="125">
        <f t="shared" si="2"/>
        <v>0</v>
      </c>
      <c r="M21" s="1">
        <f t="shared" si="3"/>
        <v>0</v>
      </c>
      <c r="N21" s="125">
        <f t="shared" si="4"/>
        <v>0</v>
      </c>
      <c r="O21" s="126">
        <f t="shared" si="5"/>
        <v>0</v>
      </c>
      <c r="P21" s="125">
        <f t="shared" si="6"/>
        <v>0</v>
      </c>
      <c r="Q21" s="1">
        <f t="shared" si="7"/>
        <v>0</v>
      </c>
      <c r="R21" s="1">
        <f t="shared" si="0"/>
        <v>0</v>
      </c>
      <c r="S21" s="1">
        <f t="shared" si="8"/>
        <v>0</v>
      </c>
      <c r="T21" s="1">
        <f t="shared" si="9"/>
        <v>0</v>
      </c>
      <c r="U21" s="126">
        <f t="shared" si="10"/>
        <v>0</v>
      </c>
    </row>
    <row r="22" spans="2:21" x14ac:dyDescent="0.3">
      <c r="B22" s="125">
        <v>7</v>
      </c>
      <c r="C22" s="34" t="str">
        <f>IF(OR('Data-Qtr2'!C20="",'Data-Qtr2'!R20),"",(COUNTIF('Data-Qtr2'!C20,"Yes")))</f>
        <v/>
      </c>
      <c r="D22" s="267" t="str">
        <f>IF('Data-Qtr2'!D20="","",IF(C22=1,'Data-Qtr2'!D20,""))</f>
        <v/>
      </c>
      <c r="E22" s="53" t="str">
        <f>IF(OR('Data-Qtr2'!E20="",'Data-Qtr2'!R20),"",COUNTIF('Data-Qtr2'!E20,"Yes"))</f>
        <v/>
      </c>
      <c r="F22" s="53" t="str">
        <f>IF(OR('Data-Qtr2'!F20="",'Data-Qtr2'!R20),"",COUNTIF('Data-Qtr2'!F20,"Yes"))</f>
        <v/>
      </c>
      <c r="G22" s="53"/>
      <c r="H22" s="270" t="str">
        <f>IF(OR('Data-Qtr2'!G20="",'Data-Qtr2'!R20),"",COUNTIF('Data-Qtr2'!G20,"Yes"))</f>
        <v/>
      </c>
      <c r="I22" s="55">
        <f>COUNTIF('Data-Qtr2'!C20:G20,"")</f>
        <v>5</v>
      </c>
      <c r="J22" s="125">
        <f>IF('Data-Qtr2'!R20,0,IF((COUNTBLANK(C22)+COUNTBLANK(E22)+COUNTBLANK(F22)+COUNTBLANK(H22))=4,0,1))</f>
        <v>0</v>
      </c>
      <c r="K22" s="125">
        <f t="shared" si="1"/>
        <v>0</v>
      </c>
      <c r="L22" s="125">
        <f t="shared" si="2"/>
        <v>0</v>
      </c>
      <c r="M22" s="1">
        <f t="shared" si="3"/>
        <v>0</v>
      </c>
      <c r="N22" s="125">
        <f t="shared" si="4"/>
        <v>0</v>
      </c>
      <c r="O22" s="126">
        <f t="shared" si="5"/>
        <v>0</v>
      </c>
      <c r="P22" s="125">
        <f t="shared" si="6"/>
        <v>0</v>
      </c>
      <c r="Q22" s="1">
        <f t="shared" si="7"/>
        <v>0</v>
      </c>
      <c r="R22" s="1">
        <f t="shared" si="0"/>
        <v>0</v>
      </c>
      <c r="S22" s="1">
        <f t="shared" si="8"/>
        <v>0</v>
      </c>
      <c r="T22" s="1">
        <f t="shared" si="9"/>
        <v>0</v>
      </c>
      <c r="U22" s="126">
        <f t="shared" si="10"/>
        <v>0</v>
      </c>
    </row>
    <row r="23" spans="2:21" x14ac:dyDescent="0.3">
      <c r="B23" s="125">
        <v>8</v>
      </c>
      <c r="C23" s="34" t="str">
        <f>IF(OR('Data-Qtr2'!C21="",'Data-Qtr2'!R21),"",(COUNTIF('Data-Qtr2'!C21,"Yes")))</f>
        <v/>
      </c>
      <c r="D23" s="267" t="str">
        <f>IF('Data-Qtr2'!D21="","",IF(C23=1,'Data-Qtr2'!D21,""))</f>
        <v/>
      </c>
      <c r="E23" s="53" t="str">
        <f>IF(OR('Data-Qtr2'!E21="",'Data-Qtr2'!R21),"",COUNTIF('Data-Qtr2'!E21,"Yes"))</f>
        <v/>
      </c>
      <c r="F23" s="53" t="str">
        <f>IF(OR('Data-Qtr2'!F21="",'Data-Qtr2'!R21),"",COUNTIF('Data-Qtr2'!F21,"Yes"))</f>
        <v/>
      </c>
      <c r="G23" s="53"/>
      <c r="H23" s="270" t="str">
        <f>IF(OR('Data-Qtr2'!G21="",'Data-Qtr2'!R21),"",COUNTIF('Data-Qtr2'!G21,"Yes"))</f>
        <v/>
      </c>
      <c r="I23" s="55">
        <f>COUNTIF('Data-Qtr2'!C21:G21,"")</f>
        <v>5</v>
      </c>
      <c r="J23" s="125">
        <f>IF('Data-Qtr2'!R21,0,IF((COUNTBLANK(C23)+COUNTBLANK(E23)+COUNTBLANK(F23)+COUNTBLANK(H23))=4,0,1))</f>
        <v>0</v>
      </c>
      <c r="K23" s="125">
        <f t="shared" si="1"/>
        <v>0</v>
      </c>
      <c r="L23" s="125">
        <f t="shared" si="2"/>
        <v>0</v>
      </c>
      <c r="M23" s="1">
        <f t="shared" si="3"/>
        <v>0</v>
      </c>
      <c r="N23" s="125">
        <f t="shared" si="4"/>
        <v>0</v>
      </c>
      <c r="O23" s="126">
        <f t="shared" si="5"/>
        <v>0</v>
      </c>
      <c r="P23" s="125">
        <f t="shared" si="6"/>
        <v>0</v>
      </c>
      <c r="Q23" s="1">
        <f t="shared" si="7"/>
        <v>0</v>
      </c>
      <c r="R23" s="1">
        <f t="shared" si="0"/>
        <v>0</v>
      </c>
      <c r="S23" s="1">
        <f t="shared" si="8"/>
        <v>0</v>
      </c>
      <c r="T23" s="1">
        <f t="shared" si="9"/>
        <v>0</v>
      </c>
      <c r="U23" s="126">
        <f t="shared" si="10"/>
        <v>0</v>
      </c>
    </row>
    <row r="24" spans="2:21" x14ac:dyDescent="0.3">
      <c r="B24" s="125">
        <v>9</v>
      </c>
      <c r="C24" s="34" t="str">
        <f>IF(OR('Data-Qtr2'!C22="",'Data-Qtr2'!R22),"",(COUNTIF('Data-Qtr2'!C22,"Yes")))</f>
        <v/>
      </c>
      <c r="D24" s="267" t="str">
        <f>IF('Data-Qtr2'!D22="","",IF(C24=1,'Data-Qtr2'!D22,""))</f>
        <v/>
      </c>
      <c r="E24" s="53" t="str">
        <f>IF(OR('Data-Qtr2'!E22="",'Data-Qtr2'!R22),"",COUNTIF('Data-Qtr2'!E22,"Yes"))</f>
        <v/>
      </c>
      <c r="F24" s="53" t="str">
        <f>IF(OR('Data-Qtr2'!F22="",'Data-Qtr2'!R22),"",COUNTIF('Data-Qtr2'!F22,"Yes"))</f>
        <v/>
      </c>
      <c r="G24" s="53"/>
      <c r="H24" s="270" t="str">
        <f>IF(OR('Data-Qtr2'!G22="",'Data-Qtr2'!R22),"",COUNTIF('Data-Qtr2'!G22,"Yes"))</f>
        <v/>
      </c>
      <c r="I24" s="55">
        <f>COUNTIF('Data-Qtr2'!C22:G22,"")</f>
        <v>5</v>
      </c>
      <c r="J24" s="125">
        <f>IF('Data-Qtr2'!R22,0,IF((COUNTBLANK(C24)+COUNTBLANK(E24)+COUNTBLANK(F24)+COUNTBLANK(H24))=4,0,1))</f>
        <v>0</v>
      </c>
      <c r="K24" s="125">
        <f t="shared" si="1"/>
        <v>0</v>
      </c>
      <c r="L24" s="125">
        <f t="shared" si="2"/>
        <v>0</v>
      </c>
      <c r="M24" s="1">
        <f t="shared" si="3"/>
        <v>0</v>
      </c>
      <c r="N24" s="125">
        <f t="shared" si="4"/>
        <v>0</v>
      </c>
      <c r="O24" s="126">
        <f t="shared" si="5"/>
        <v>0</v>
      </c>
      <c r="P24" s="125">
        <f t="shared" si="6"/>
        <v>0</v>
      </c>
      <c r="Q24" s="1">
        <f t="shared" si="7"/>
        <v>0</v>
      </c>
      <c r="R24" s="1">
        <f t="shared" si="0"/>
        <v>0</v>
      </c>
      <c r="S24" s="1">
        <f t="shared" si="8"/>
        <v>0</v>
      </c>
      <c r="T24" s="1">
        <f t="shared" si="9"/>
        <v>0</v>
      </c>
      <c r="U24" s="126">
        <f t="shared" si="10"/>
        <v>0</v>
      </c>
    </row>
    <row r="25" spans="2:21" ht="15" thickBot="1" x14ac:dyDescent="0.35">
      <c r="B25" s="127">
        <v>10</v>
      </c>
      <c r="C25" s="35" t="str">
        <f>IF(OR('Data-Qtr2'!C23="",'Data-Qtr2'!R23),"",(COUNTIF('Data-Qtr2'!C23,"Yes")))</f>
        <v/>
      </c>
      <c r="D25" s="271" t="str">
        <f>IF('Data-Qtr2'!D23="","",IF(C25=1,'Data-Qtr2'!D23,""))</f>
        <v/>
      </c>
      <c r="E25" s="36" t="str">
        <f>IF(OR('Data-Qtr2'!E23="",'Data-Qtr2'!R23),"",COUNTIF('Data-Qtr2'!E23,"Yes"))</f>
        <v/>
      </c>
      <c r="F25" s="36" t="str">
        <f>IF(OR('Data-Qtr2'!F23="",'Data-Qtr2'!R23),"",COUNTIF('Data-Qtr2'!F23,"Yes"))</f>
        <v/>
      </c>
      <c r="G25" s="36"/>
      <c r="H25" s="272" t="str">
        <f>IF(OR('Data-Qtr2'!G23="",'Data-Qtr2'!R23),"",COUNTIF('Data-Qtr2'!G23,"Yes"))</f>
        <v/>
      </c>
      <c r="I25" s="56">
        <f>COUNTIF('Data-Qtr2'!C23:G23,"")</f>
        <v>5</v>
      </c>
      <c r="J25" s="125">
        <f>IF('Data-Qtr2'!R23,0,IF((COUNTBLANK(C25)+COUNTBLANK(E25)+COUNTBLANK(F25)+COUNTBLANK(H25))=4,0,1))</f>
        <v>0</v>
      </c>
      <c r="K25" s="125">
        <f t="shared" si="1"/>
        <v>0</v>
      </c>
      <c r="L25" s="125">
        <f t="shared" si="2"/>
        <v>0</v>
      </c>
      <c r="M25" s="1">
        <f t="shared" si="3"/>
        <v>0</v>
      </c>
      <c r="N25" s="125">
        <f t="shared" si="4"/>
        <v>0</v>
      </c>
      <c r="O25" s="126">
        <f t="shared" si="5"/>
        <v>0</v>
      </c>
      <c r="P25" s="125">
        <f t="shared" si="6"/>
        <v>0</v>
      </c>
      <c r="Q25" s="1">
        <f t="shared" si="7"/>
        <v>0</v>
      </c>
      <c r="R25" s="1">
        <f t="shared" si="0"/>
        <v>0</v>
      </c>
      <c r="S25" s="1">
        <f t="shared" si="8"/>
        <v>0</v>
      </c>
      <c r="T25" s="1">
        <f t="shared" si="9"/>
        <v>0</v>
      </c>
      <c r="U25" s="126">
        <f t="shared" si="10"/>
        <v>0</v>
      </c>
    </row>
    <row r="26" spans="2:21" x14ac:dyDescent="0.3">
      <c r="B26" s="124">
        <v>11</v>
      </c>
      <c r="C26" s="32" t="str">
        <f>IF(OR('Data-Qtr2'!C24="",'Data-Qtr2'!R24),"",(COUNTIF('Data-Qtr2'!C24,"Yes")))</f>
        <v/>
      </c>
      <c r="D26" s="268" t="str">
        <f>IF('Data-Qtr2'!D24="","",IF(C26=1,'Data-Qtr2'!D24,""))</f>
        <v/>
      </c>
      <c r="E26" s="33" t="str">
        <f>IF(OR('Data-Qtr2'!E24="",'Data-Qtr2'!R24),"",COUNTIF('Data-Qtr2'!E24,"Yes"))</f>
        <v/>
      </c>
      <c r="F26" s="33" t="str">
        <f>IF(OR('Data-Qtr2'!F24="",'Data-Qtr2'!R24),"",COUNTIF('Data-Qtr2'!F24,"Yes"))</f>
        <v/>
      </c>
      <c r="G26" s="33"/>
      <c r="H26" s="269" t="str">
        <f>IF(OR('Data-Qtr2'!G24="",'Data-Qtr2'!R24),"",COUNTIF('Data-Qtr2'!G24,"Yes"))</f>
        <v/>
      </c>
      <c r="I26" s="54">
        <f>COUNTIF('Data-Qtr2'!C24:G24,"")</f>
        <v>5</v>
      </c>
      <c r="J26" s="125">
        <f>IF('Data-Qtr2'!R24,0,IF((COUNTBLANK(C26)+COUNTBLANK(E26)+COUNTBLANK(F26)+COUNTBLANK(H26))=4,0,1))</f>
        <v>0</v>
      </c>
      <c r="K26" s="125">
        <f t="shared" si="1"/>
        <v>0</v>
      </c>
      <c r="L26" s="125">
        <f t="shared" si="2"/>
        <v>0</v>
      </c>
      <c r="M26" s="1">
        <f t="shared" si="3"/>
        <v>0</v>
      </c>
      <c r="N26" s="125">
        <f t="shared" si="4"/>
        <v>0</v>
      </c>
      <c r="O26" s="126">
        <f t="shared" si="5"/>
        <v>0</v>
      </c>
      <c r="P26" s="125">
        <f t="shared" si="6"/>
        <v>0</v>
      </c>
      <c r="Q26" s="1">
        <f t="shared" si="7"/>
        <v>0</v>
      </c>
      <c r="R26" s="1">
        <f t="shared" si="0"/>
        <v>0</v>
      </c>
      <c r="S26" s="1">
        <f t="shared" si="8"/>
        <v>0</v>
      </c>
      <c r="T26" s="1">
        <f t="shared" si="9"/>
        <v>0</v>
      </c>
      <c r="U26" s="126">
        <f t="shared" si="10"/>
        <v>0</v>
      </c>
    </row>
    <row r="27" spans="2:21" x14ac:dyDescent="0.3">
      <c r="B27" s="125">
        <v>12</v>
      </c>
      <c r="C27" s="34" t="str">
        <f>IF(OR('Data-Qtr2'!C25="",'Data-Qtr2'!R25),"",(COUNTIF('Data-Qtr2'!C25,"Yes")))</f>
        <v/>
      </c>
      <c r="D27" s="267" t="str">
        <f>IF('Data-Qtr2'!D25="","",IF(C27=1,'Data-Qtr2'!D25,""))</f>
        <v/>
      </c>
      <c r="E27" s="53" t="str">
        <f>IF(OR('Data-Qtr2'!E25="",'Data-Qtr2'!R25),"",COUNTIF('Data-Qtr2'!E25,"Yes"))</f>
        <v/>
      </c>
      <c r="F27" s="53" t="str">
        <f>IF(OR('Data-Qtr2'!F25="",'Data-Qtr2'!R25),"",COUNTIF('Data-Qtr2'!F25,"Yes"))</f>
        <v/>
      </c>
      <c r="G27" s="53"/>
      <c r="H27" s="270" t="str">
        <f>IF(OR('Data-Qtr2'!G25="",'Data-Qtr2'!R25),"",COUNTIF('Data-Qtr2'!G25,"Yes"))</f>
        <v/>
      </c>
      <c r="I27" s="55">
        <f>COUNTIF('Data-Qtr2'!C25:G25,"")</f>
        <v>5</v>
      </c>
      <c r="J27" s="125">
        <f>IF('Data-Qtr2'!R25,0,IF((COUNTBLANK(C27)+COUNTBLANK(E27)+COUNTBLANK(F27)+COUNTBLANK(H27))=4,0,1))</f>
        <v>0</v>
      </c>
      <c r="K27" s="125">
        <f t="shared" si="1"/>
        <v>0</v>
      </c>
      <c r="L27" s="125">
        <f t="shared" si="2"/>
        <v>0</v>
      </c>
      <c r="M27" s="1">
        <f t="shared" si="3"/>
        <v>0</v>
      </c>
      <c r="N27" s="125">
        <f t="shared" si="4"/>
        <v>0</v>
      </c>
      <c r="O27" s="126">
        <f t="shared" si="5"/>
        <v>0</v>
      </c>
      <c r="P27" s="125">
        <f t="shared" si="6"/>
        <v>0</v>
      </c>
      <c r="Q27" s="1">
        <f t="shared" si="7"/>
        <v>0</v>
      </c>
      <c r="R27" s="1">
        <f t="shared" si="0"/>
        <v>0</v>
      </c>
      <c r="S27" s="1">
        <f t="shared" si="8"/>
        <v>0</v>
      </c>
      <c r="T27" s="1">
        <f t="shared" si="9"/>
        <v>0</v>
      </c>
      <c r="U27" s="126">
        <f t="shared" si="10"/>
        <v>0</v>
      </c>
    </row>
    <row r="28" spans="2:21" x14ac:dyDescent="0.3">
      <c r="B28" s="125">
        <v>13</v>
      </c>
      <c r="C28" s="34" t="str">
        <f>IF(OR('Data-Qtr2'!C26="",'Data-Qtr2'!R26),"",(COUNTIF('Data-Qtr2'!C26,"Yes")))</f>
        <v/>
      </c>
      <c r="D28" s="267" t="str">
        <f>IF('Data-Qtr2'!D26="","",IF(C28=1,'Data-Qtr2'!D26,""))</f>
        <v/>
      </c>
      <c r="E28" s="53" t="str">
        <f>IF(OR('Data-Qtr2'!E26="",'Data-Qtr2'!R26),"",COUNTIF('Data-Qtr2'!E26,"Yes"))</f>
        <v/>
      </c>
      <c r="F28" s="53" t="str">
        <f>IF(OR('Data-Qtr2'!F26="",'Data-Qtr2'!R26),"",COUNTIF('Data-Qtr2'!F26,"Yes"))</f>
        <v/>
      </c>
      <c r="G28" s="53"/>
      <c r="H28" s="270" t="str">
        <f>IF(OR('Data-Qtr2'!G26="",'Data-Qtr2'!R26),"",COUNTIF('Data-Qtr2'!G26,"Yes"))</f>
        <v/>
      </c>
      <c r="I28" s="55">
        <f>COUNTIF('Data-Qtr2'!C26:G26,"")</f>
        <v>5</v>
      </c>
      <c r="J28" s="125">
        <f>IF('Data-Qtr2'!R26,0,IF((COUNTBLANK(C28)+COUNTBLANK(E28)+COUNTBLANK(F28)+COUNTBLANK(H28))=4,0,1))</f>
        <v>0</v>
      </c>
      <c r="K28" s="125">
        <f t="shared" si="1"/>
        <v>0</v>
      </c>
      <c r="L28" s="125">
        <f t="shared" si="2"/>
        <v>0</v>
      </c>
      <c r="M28" s="1">
        <f t="shared" si="3"/>
        <v>0</v>
      </c>
      <c r="N28" s="125">
        <f t="shared" si="4"/>
        <v>0</v>
      </c>
      <c r="O28" s="126">
        <f t="shared" si="5"/>
        <v>0</v>
      </c>
      <c r="P28" s="125">
        <f t="shared" si="6"/>
        <v>0</v>
      </c>
      <c r="Q28" s="1">
        <f t="shared" si="7"/>
        <v>0</v>
      </c>
      <c r="R28" s="1">
        <f t="shared" si="0"/>
        <v>0</v>
      </c>
      <c r="S28" s="1">
        <f t="shared" si="8"/>
        <v>0</v>
      </c>
      <c r="T28" s="1">
        <f t="shared" si="9"/>
        <v>0</v>
      </c>
      <c r="U28" s="126">
        <f t="shared" si="10"/>
        <v>0</v>
      </c>
    </row>
    <row r="29" spans="2:21" x14ac:dyDescent="0.3">
      <c r="B29" s="125">
        <v>14</v>
      </c>
      <c r="C29" s="34" t="str">
        <f>IF(OR('Data-Qtr2'!C27="",'Data-Qtr2'!R27),"",(COUNTIF('Data-Qtr2'!C27,"Yes")))</f>
        <v/>
      </c>
      <c r="D29" s="267" t="str">
        <f>IF('Data-Qtr2'!D27="","",IF(C29=1,'Data-Qtr2'!D27,""))</f>
        <v/>
      </c>
      <c r="E29" s="53" t="str">
        <f>IF(OR('Data-Qtr2'!E27="",'Data-Qtr2'!R27),"",COUNTIF('Data-Qtr2'!E27,"Yes"))</f>
        <v/>
      </c>
      <c r="F29" s="53" t="str">
        <f>IF(OR('Data-Qtr2'!F27="",'Data-Qtr2'!R27),"",COUNTIF('Data-Qtr2'!F27,"Yes"))</f>
        <v/>
      </c>
      <c r="G29" s="53"/>
      <c r="H29" s="270" t="str">
        <f>IF(OR('Data-Qtr2'!G27="",'Data-Qtr2'!R27),"",COUNTIF('Data-Qtr2'!G27,"Yes"))</f>
        <v/>
      </c>
      <c r="I29" s="55">
        <f>COUNTIF('Data-Qtr2'!C27:G27,"")</f>
        <v>5</v>
      </c>
      <c r="J29" s="125">
        <f>IF('Data-Qtr2'!R27,0,IF((COUNTBLANK(C29)+COUNTBLANK(E29)+COUNTBLANK(F29)+COUNTBLANK(H29))=4,0,1))</f>
        <v>0</v>
      </c>
      <c r="K29" s="125">
        <f t="shared" si="1"/>
        <v>0</v>
      </c>
      <c r="L29" s="125">
        <f t="shared" si="2"/>
        <v>0</v>
      </c>
      <c r="M29" s="1">
        <f t="shared" si="3"/>
        <v>0</v>
      </c>
      <c r="N29" s="125">
        <f t="shared" si="4"/>
        <v>0</v>
      </c>
      <c r="O29" s="126">
        <f t="shared" si="5"/>
        <v>0</v>
      </c>
      <c r="P29" s="125">
        <f t="shared" si="6"/>
        <v>0</v>
      </c>
      <c r="Q29" s="1">
        <f t="shared" si="7"/>
        <v>0</v>
      </c>
      <c r="R29" s="1">
        <f t="shared" si="0"/>
        <v>0</v>
      </c>
      <c r="S29" s="1">
        <f t="shared" si="8"/>
        <v>0</v>
      </c>
      <c r="T29" s="1">
        <f t="shared" si="9"/>
        <v>0</v>
      </c>
      <c r="U29" s="126">
        <f t="shared" si="10"/>
        <v>0</v>
      </c>
    </row>
    <row r="30" spans="2:21" x14ac:dyDescent="0.3">
      <c r="B30" s="125">
        <v>15</v>
      </c>
      <c r="C30" s="34" t="str">
        <f>IF(OR('Data-Qtr2'!C28="",'Data-Qtr2'!R28),"",(COUNTIF('Data-Qtr2'!C28,"Yes")))</f>
        <v/>
      </c>
      <c r="D30" s="267" t="str">
        <f>IF('Data-Qtr2'!D28="","",IF(C30=1,'Data-Qtr2'!D28,""))</f>
        <v/>
      </c>
      <c r="E30" s="53" t="str">
        <f>IF(OR('Data-Qtr2'!E28="",'Data-Qtr2'!R28),"",COUNTIF('Data-Qtr2'!E28,"Yes"))</f>
        <v/>
      </c>
      <c r="F30" s="53" t="str">
        <f>IF(OR('Data-Qtr2'!F28="",'Data-Qtr2'!R28),"",COUNTIF('Data-Qtr2'!F28,"Yes"))</f>
        <v/>
      </c>
      <c r="G30" s="53"/>
      <c r="H30" s="270" t="str">
        <f>IF(OR('Data-Qtr2'!G28="",'Data-Qtr2'!R28),"",COUNTIF('Data-Qtr2'!G28,"Yes"))</f>
        <v/>
      </c>
      <c r="I30" s="55">
        <f>COUNTIF('Data-Qtr2'!C28:G28,"")</f>
        <v>5</v>
      </c>
      <c r="J30" s="125">
        <f>IF('Data-Qtr2'!R28,0,IF((COUNTBLANK(C30)+COUNTBLANK(E30)+COUNTBLANK(F30)+COUNTBLANK(H30))=4,0,1))</f>
        <v>0</v>
      </c>
      <c r="K30" s="125">
        <f t="shared" si="1"/>
        <v>0</v>
      </c>
      <c r="L30" s="125">
        <f t="shared" si="2"/>
        <v>0</v>
      </c>
      <c r="M30" s="1">
        <f t="shared" si="3"/>
        <v>0</v>
      </c>
      <c r="N30" s="125">
        <f t="shared" si="4"/>
        <v>0</v>
      </c>
      <c r="O30" s="126">
        <f t="shared" si="5"/>
        <v>0</v>
      </c>
      <c r="P30" s="125">
        <f t="shared" si="6"/>
        <v>0</v>
      </c>
      <c r="Q30" s="1">
        <f t="shared" si="7"/>
        <v>0</v>
      </c>
      <c r="R30" s="1">
        <f t="shared" si="0"/>
        <v>0</v>
      </c>
      <c r="S30" s="1">
        <f t="shared" si="8"/>
        <v>0</v>
      </c>
      <c r="T30" s="1">
        <f t="shared" si="9"/>
        <v>0</v>
      </c>
      <c r="U30" s="126">
        <f t="shared" si="10"/>
        <v>0</v>
      </c>
    </row>
    <row r="31" spans="2:21" x14ac:dyDescent="0.3">
      <c r="B31" s="125">
        <v>16</v>
      </c>
      <c r="C31" s="34" t="str">
        <f>IF(OR('Data-Qtr2'!C29="",'Data-Qtr2'!R29),"",(COUNTIF('Data-Qtr2'!C29,"Yes")))</f>
        <v/>
      </c>
      <c r="D31" s="267" t="str">
        <f>IF('Data-Qtr2'!D29="","",IF(C31=1,'Data-Qtr2'!D29,""))</f>
        <v/>
      </c>
      <c r="E31" s="53" t="str">
        <f>IF(OR('Data-Qtr2'!E29="",'Data-Qtr2'!R29),"",COUNTIF('Data-Qtr2'!E29,"Yes"))</f>
        <v/>
      </c>
      <c r="F31" s="53" t="str">
        <f>IF(OR('Data-Qtr2'!F29="",'Data-Qtr2'!R29),"",COUNTIF('Data-Qtr2'!F29,"Yes"))</f>
        <v/>
      </c>
      <c r="G31" s="53"/>
      <c r="H31" s="270" t="str">
        <f>IF(OR('Data-Qtr2'!G29="",'Data-Qtr2'!R29),"",COUNTIF('Data-Qtr2'!G29,"Yes"))</f>
        <v/>
      </c>
      <c r="I31" s="55">
        <f>COUNTIF('Data-Qtr2'!C29:G29,"")</f>
        <v>5</v>
      </c>
      <c r="J31" s="125">
        <f>IF('Data-Qtr2'!R29,0,IF((COUNTBLANK(C31)+COUNTBLANK(E31)+COUNTBLANK(F31)+COUNTBLANK(H31))=4,0,1))</f>
        <v>0</v>
      </c>
      <c r="K31" s="125">
        <f t="shared" si="1"/>
        <v>0</v>
      </c>
      <c r="L31" s="125">
        <f t="shared" si="2"/>
        <v>0</v>
      </c>
      <c r="M31" s="1">
        <f t="shared" si="3"/>
        <v>0</v>
      </c>
      <c r="N31" s="125">
        <f t="shared" si="4"/>
        <v>0</v>
      </c>
      <c r="O31" s="126">
        <f t="shared" si="5"/>
        <v>0</v>
      </c>
      <c r="P31" s="125">
        <f t="shared" si="6"/>
        <v>0</v>
      </c>
      <c r="Q31" s="1">
        <f t="shared" si="7"/>
        <v>0</v>
      </c>
      <c r="R31" s="1">
        <f t="shared" si="0"/>
        <v>0</v>
      </c>
      <c r="S31" s="1">
        <f t="shared" si="8"/>
        <v>0</v>
      </c>
      <c r="T31" s="1">
        <f t="shared" si="9"/>
        <v>0</v>
      </c>
      <c r="U31" s="126">
        <f t="shared" si="10"/>
        <v>0</v>
      </c>
    </row>
    <row r="32" spans="2:21" x14ac:dyDescent="0.3">
      <c r="B32" s="125">
        <v>17</v>
      </c>
      <c r="C32" s="34" t="str">
        <f>IF(OR('Data-Qtr2'!C30="",'Data-Qtr2'!R30),"",(COUNTIF('Data-Qtr2'!C30,"Yes")))</f>
        <v/>
      </c>
      <c r="D32" s="267" t="str">
        <f>IF('Data-Qtr2'!D30="","",IF(C32=1,'Data-Qtr2'!D30,""))</f>
        <v/>
      </c>
      <c r="E32" s="53" t="str">
        <f>IF(OR('Data-Qtr2'!E30="",'Data-Qtr2'!R30),"",COUNTIF('Data-Qtr2'!E30,"Yes"))</f>
        <v/>
      </c>
      <c r="F32" s="53" t="str">
        <f>IF(OR('Data-Qtr2'!F30="",'Data-Qtr2'!R30),"",COUNTIF('Data-Qtr2'!F30,"Yes"))</f>
        <v/>
      </c>
      <c r="G32" s="53"/>
      <c r="H32" s="270" t="str">
        <f>IF(OR('Data-Qtr2'!G30="",'Data-Qtr2'!R30),"",COUNTIF('Data-Qtr2'!G30,"Yes"))</f>
        <v/>
      </c>
      <c r="I32" s="55">
        <f>COUNTIF('Data-Qtr2'!C30:G30,"")</f>
        <v>5</v>
      </c>
      <c r="J32" s="125">
        <f>IF('Data-Qtr2'!R30,0,IF((COUNTBLANK(C32)+COUNTBLANK(E32)+COUNTBLANK(F32)+COUNTBLANK(H32))=4,0,1))</f>
        <v>0</v>
      </c>
      <c r="K32" s="125">
        <f t="shared" si="1"/>
        <v>0</v>
      </c>
      <c r="L32" s="125">
        <f t="shared" si="2"/>
        <v>0</v>
      </c>
      <c r="M32" s="1">
        <f t="shared" si="3"/>
        <v>0</v>
      </c>
      <c r="N32" s="125">
        <f t="shared" si="4"/>
        <v>0</v>
      </c>
      <c r="O32" s="126">
        <f t="shared" si="5"/>
        <v>0</v>
      </c>
      <c r="P32" s="125">
        <f t="shared" si="6"/>
        <v>0</v>
      </c>
      <c r="Q32" s="1">
        <f t="shared" si="7"/>
        <v>0</v>
      </c>
      <c r="R32" s="1">
        <f t="shared" si="0"/>
        <v>0</v>
      </c>
      <c r="S32" s="1">
        <f t="shared" si="8"/>
        <v>0</v>
      </c>
      <c r="T32" s="1">
        <f t="shared" si="9"/>
        <v>0</v>
      </c>
      <c r="U32" s="126">
        <f t="shared" si="10"/>
        <v>0</v>
      </c>
    </row>
    <row r="33" spans="2:21" x14ac:dyDescent="0.3">
      <c r="B33" s="125">
        <v>18</v>
      </c>
      <c r="C33" s="34" t="str">
        <f>IF(OR('Data-Qtr2'!C31="",'Data-Qtr2'!R31),"",(COUNTIF('Data-Qtr2'!C31,"Yes")))</f>
        <v/>
      </c>
      <c r="D33" s="267" t="str">
        <f>IF('Data-Qtr2'!D31="","",IF(C33=1,'Data-Qtr2'!D31,""))</f>
        <v/>
      </c>
      <c r="E33" s="53" t="str">
        <f>IF(OR('Data-Qtr2'!E31="",'Data-Qtr2'!R31),"",COUNTIF('Data-Qtr2'!E31,"Yes"))</f>
        <v/>
      </c>
      <c r="F33" s="53" t="str">
        <f>IF(OR('Data-Qtr2'!F31="",'Data-Qtr2'!R31),"",COUNTIF('Data-Qtr2'!F31,"Yes"))</f>
        <v/>
      </c>
      <c r="G33" s="53"/>
      <c r="H33" s="270" t="str">
        <f>IF(OR('Data-Qtr2'!G31="",'Data-Qtr2'!R31),"",COUNTIF('Data-Qtr2'!G31,"Yes"))</f>
        <v/>
      </c>
      <c r="I33" s="55">
        <f>COUNTIF('Data-Qtr2'!C31:G31,"")</f>
        <v>5</v>
      </c>
      <c r="J33" s="125">
        <f>IF('Data-Qtr2'!R31,0,IF((COUNTBLANK(C33)+COUNTBLANK(E33)+COUNTBLANK(F33)+COUNTBLANK(H33))=4,0,1))</f>
        <v>0</v>
      </c>
      <c r="K33" s="125">
        <f t="shared" si="1"/>
        <v>0</v>
      </c>
      <c r="L33" s="125">
        <f t="shared" si="2"/>
        <v>0</v>
      </c>
      <c r="M33" s="1">
        <f t="shared" si="3"/>
        <v>0</v>
      </c>
      <c r="N33" s="125">
        <f t="shared" si="4"/>
        <v>0</v>
      </c>
      <c r="O33" s="126">
        <f t="shared" si="5"/>
        <v>0</v>
      </c>
      <c r="P33" s="125">
        <f t="shared" si="6"/>
        <v>0</v>
      </c>
      <c r="Q33" s="1">
        <f t="shared" si="7"/>
        <v>0</v>
      </c>
      <c r="R33" s="1">
        <f t="shared" si="0"/>
        <v>0</v>
      </c>
      <c r="S33" s="1">
        <f t="shared" si="8"/>
        <v>0</v>
      </c>
      <c r="T33" s="1">
        <f t="shared" si="9"/>
        <v>0</v>
      </c>
      <c r="U33" s="126">
        <f t="shared" si="10"/>
        <v>0</v>
      </c>
    </row>
    <row r="34" spans="2:21" x14ac:dyDescent="0.3">
      <c r="B34" s="125">
        <v>19</v>
      </c>
      <c r="C34" s="34" t="str">
        <f>IF(OR('Data-Qtr2'!C32="",'Data-Qtr2'!R32),"",(COUNTIF('Data-Qtr2'!C32,"Yes")))</f>
        <v/>
      </c>
      <c r="D34" s="267" t="str">
        <f>IF('Data-Qtr2'!D32="","",IF(C34=1,'Data-Qtr2'!D32,""))</f>
        <v/>
      </c>
      <c r="E34" s="53" t="str">
        <f>IF(OR('Data-Qtr2'!E32="",'Data-Qtr2'!R32),"",COUNTIF('Data-Qtr2'!E32,"Yes"))</f>
        <v/>
      </c>
      <c r="F34" s="53" t="str">
        <f>IF(OR('Data-Qtr2'!F32="",'Data-Qtr2'!R32),"",COUNTIF('Data-Qtr2'!F32,"Yes"))</f>
        <v/>
      </c>
      <c r="G34" s="53"/>
      <c r="H34" s="270" t="str">
        <f>IF(OR('Data-Qtr2'!G32="",'Data-Qtr2'!R32),"",COUNTIF('Data-Qtr2'!G32,"Yes"))</f>
        <v/>
      </c>
      <c r="I34" s="55">
        <f>COUNTIF('Data-Qtr2'!C32:G32,"")</f>
        <v>5</v>
      </c>
      <c r="J34" s="125">
        <f>IF('Data-Qtr2'!R32,0,IF((COUNTBLANK(C34)+COUNTBLANK(E34)+COUNTBLANK(F34)+COUNTBLANK(H34))=4,0,1))</f>
        <v>0</v>
      </c>
      <c r="K34" s="125">
        <f t="shared" si="1"/>
        <v>0</v>
      </c>
      <c r="L34" s="125">
        <f t="shared" si="2"/>
        <v>0</v>
      </c>
      <c r="M34" s="1">
        <f t="shared" si="3"/>
        <v>0</v>
      </c>
      <c r="N34" s="125">
        <f t="shared" si="4"/>
        <v>0</v>
      </c>
      <c r="O34" s="126">
        <f t="shared" si="5"/>
        <v>0</v>
      </c>
      <c r="P34" s="125">
        <f t="shared" si="6"/>
        <v>0</v>
      </c>
      <c r="Q34" s="1">
        <f t="shared" si="7"/>
        <v>0</v>
      </c>
      <c r="R34" s="1">
        <f t="shared" si="0"/>
        <v>0</v>
      </c>
      <c r="S34" s="1">
        <f t="shared" si="8"/>
        <v>0</v>
      </c>
      <c r="T34" s="1">
        <f t="shared" si="9"/>
        <v>0</v>
      </c>
      <c r="U34" s="126">
        <f t="shared" si="10"/>
        <v>0</v>
      </c>
    </row>
    <row r="35" spans="2:21" ht="15" thickBot="1" x14ac:dyDescent="0.35">
      <c r="B35" s="125">
        <v>20</v>
      </c>
      <c r="C35" s="35" t="str">
        <f>IF(OR('Data-Qtr2'!C33="",'Data-Qtr2'!R33),"",(COUNTIF('Data-Qtr2'!C33,"Yes")))</f>
        <v/>
      </c>
      <c r="D35" s="271" t="str">
        <f>IF('Data-Qtr2'!D33="","",IF(C35=1,'Data-Qtr2'!D33,""))</f>
        <v/>
      </c>
      <c r="E35" s="36" t="str">
        <f>IF(OR('Data-Qtr2'!E33="",'Data-Qtr2'!R33),"",COUNTIF('Data-Qtr2'!E33,"Yes"))</f>
        <v/>
      </c>
      <c r="F35" s="36" t="str">
        <f>IF(OR('Data-Qtr2'!F33="",'Data-Qtr2'!R33),"",COUNTIF('Data-Qtr2'!F33,"Yes"))</f>
        <v/>
      </c>
      <c r="G35" s="36"/>
      <c r="H35" s="272" t="str">
        <f>IF(OR('Data-Qtr2'!G33="",'Data-Qtr2'!R33),"",COUNTIF('Data-Qtr2'!G33,"Yes"))</f>
        <v/>
      </c>
      <c r="I35" s="55">
        <f>COUNTIF('Data-Qtr2'!C33:G33,"")</f>
        <v>5</v>
      </c>
      <c r="J35" s="125">
        <f>IF('Data-Qtr2'!R33,0,IF((COUNTBLANK(C35)+COUNTBLANK(E35)+COUNTBLANK(F35)+COUNTBLANK(H35))=4,0,1))</f>
        <v>0</v>
      </c>
      <c r="K35" s="125">
        <f t="shared" si="1"/>
        <v>0</v>
      </c>
      <c r="L35" s="125">
        <f t="shared" si="2"/>
        <v>0</v>
      </c>
      <c r="M35" s="1">
        <f t="shared" si="3"/>
        <v>0</v>
      </c>
      <c r="N35" s="125">
        <f t="shared" si="4"/>
        <v>0</v>
      </c>
      <c r="O35" s="126">
        <f t="shared" si="5"/>
        <v>0</v>
      </c>
      <c r="P35" s="125">
        <f t="shared" si="6"/>
        <v>0</v>
      </c>
      <c r="Q35" s="1">
        <f t="shared" si="7"/>
        <v>0</v>
      </c>
      <c r="R35" s="1">
        <f t="shared" si="0"/>
        <v>0</v>
      </c>
      <c r="S35" s="1">
        <f t="shared" si="8"/>
        <v>0</v>
      </c>
      <c r="T35" s="1">
        <f t="shared" si="9"/>
        <v>0</v>
      </c>
      <c r="U35" s="126">
        <f t="shared" si="10"/>
        <v>0</v>
      </c>
    </row>
    <row r="36" spans="2:21" x14ac:dyDescent="0.3">
      <c r="B36" s="124">
        <v>21</v>
      </c>
      <c r="C36" s="32" t="str">
        <f>IF(OR('Data-Qtr2'!C34="",'Data-Qtr2'!R34),"",(COUNTIF('Data-Qtr2'!C34,"Yes")))</f>
        <v/>
      </c>
      <c r="D36" s="268" t="str">
        <f>IF('Data-Qtr2'!D34="","",IF(C36=1,'Data-Qtr2'!D34,""))</f>
        <v/>
      </c>
      <c r="E36" s="33" t="str">
        <f>IF(OR('Data-Qtr2'!E34="",'Data-Qtr2'!R34),"",COUNTIF('Data-Qtr2'!E34,"Yes"))</f>
        <v/>
      </c>
      <c r="F36" s="33" t="str">
        <f>IF(OR('Data-Qtr2'!F34="",'Data-Qtr2'!R34),"",COUNTIF('Data-Qtr2'!F34,"Yes"))</f>
        <v/>
      </c>
      <c r="G36" s="33"/>
      <c r="H36" s="269" t="str">
        <f>IF(OR('Data-Qtr2'!G34="",'Data-Qtr2'!R34),"",COUNTIF('Data-Qtr2'!G34,"Yes"))</f>
        <v/>
      </c>
      <c r="I36" s="54">
        <f>COUNTIF('Data-Qtr2'!C34:G34,"")</f>
        <v>5</v>
      </c>
      <c r="J36" s="125">
        <f>IF('Data-Qtr2'!R34,0,IF((COUNTBLANK(C36)+COUNTBLANK(E36)+COUNTBLANK(F36)+COUNTBLANK(H36))=4,0,1))</f>
        <v>0</v>
      </c>
      <c r="K36" s="125">
        <f t="shared" si="1"/>
        <v>0</v>
      </c>
      <c r="L36" s="125">
        <f t="shared" si="2"/>
        <v>0</v>
      </c>
      <c r="M36" s="1">
        <f t="shared" si="3"/>
        <v>0</v>
      </c>
      <c r="N36" s="125">
        <f t="shared" si="4"/>
        <v>0</v>
      </c>
      <c r="O36" s="126">
        <f t="shared" si="5"/>
        <v>0</v>
      </c>
      <c r="P36" s="125">
        <f t="shared" si="6"/>
        <v>0</v>
      </c>
      <c r="Q36" s="1">
        <f t="shared" si="7"/>
        <v>0</v>
      </c>
      <c r="R36" s="1">
        <f t="shared" si="0"/>
        <v>0</v>
      </c>
      <c r="S36" s="1">
        <f t="shared" si="8"/>
        <v>0</v>
      </c>
      <c r="T36" s="1">
        <f t="shared" si="9"/>
        <v>0</v>
      </c>
      <c r="U36" s="126">
        <f t="shared" si="10"/>
        <v>0</v>
      </c>
    </row>
    <row r="37" spans="2:21" x14ac:dyDescent="0.3">
      <c r="B37" s="125">
        <v>22</v>
      </c>
      <c r="C37" s="34" t="str">
        <f>IF(OR('Data-Qtr2'!C35="",'Data-Qtr2'!R35),"",(COUNTIF('Data-Qtr2'!C35,"Yes")))</f>
        <v/>
      </c>
      <c r="D37" s="267" t="str">
        <f>IF('Data-Qtr2'!D35="","",IF(C37=1,'Data-Qtr2'!D35,""))</f>
        <v/>
      </c>
      <c r="E37" s="53" t="str">
        <f>IF(OR('Data-Qtr2'!E35="",'Data-Qtr2'!R35),"",COUNTIF('Data-Qtr2'!E35,"Yes"))</f>
        <v/>
      </c>
      <c r="F37" s="53" t="str">
        <f>IF(OR('Data-Qtr2'!F35="",'Data-Qtr2'!R35),"",COUNTIF('Data-Qtr2'!F35,"Yes"))</f>
        <v/>
      </c>
      <c r="G37" s="53"/>
      <c r="H37" s="270" t="str">
        <f>IF(OR('Data-Qtr2'!G35="",'Data-Qtr2'!R35),"",COUNTIF('Data-Qtr2'!G35,"Yes"))</f>
        <v/>
      </c>
      <c r="I37" s="55">
        <f>COUNTIF('Data-Qtr2'!C35:G35,"")</f>
        <v>5</v>
      </c>
      <c r="J37" s="125">
        <f>IF('Data-Qtr2'!R35,0,IF((COUNTBLANK(C37)+COUNTBLANK(E37)+COUNTBLANK(F37)+COUNTBLANK(H37))=4,0,1))</f>
        <v>0</v>
      </c>
      <c r="K37" s="125">
        <f t="shared" si="1"/>
        <v>0</v>
      </c>
      <c r="L37" s="125">
        <f t="shared" si="2"/>
        <v>0</v>
      </c>
      <c r="M37" s="1">
        <f t="shared" si="3"/>
        <v>0</v>
      </c>
      <c r="N37" s="125">
        <f t="shared" si="4"/>
        <v>0</v>
      </c>
      <c r="O37" s="126">
        <f t="shared" si="5"/>
        <v>0</v>
      </c>
      <c r="P37" s="125">
        <f t="shared" si="6"/>
        <v>0</v>
      </c>
      <c r="Q37" s="1">
        <f t="shared" si="7"/>
        <v>0</v>
      </c>
      <c r="R37" s="1">
        <f t="shared" si="0"/>
        <v>0</v>
      </c>
      <c r="S37" s="1">
        <f t="shared" si="8"/>
        <v>0</v>
      </c>
      <c r="T37" s="1">
        <f t="shared" si="9"/>
        <v>0</v>
      </c>
      <c r="U37" s="126">
        <f t="shared" si="10"/>
        <v>0</v>
      </c>
    </row>
    <row r="38" spans="2:21" x14ac:dyDescent="0.3">
      <c r="B38" s="125">
        <v>23</v>
      </c>
      <c r="C38" s="34" t="str">
        <f>IF(OR('Data-Qtr2'!C36="",'Data-Qtr2'!R36),"",(COUNTIF('Data-Qtr2'!C36,"Yes")))</f>
        <v/>
      </c>
      <c r="D38" s="267" t="str">
        <f>IF('Data-Qtr2'!D36="","",IF(C38=1,'Data-Qtr2'!D36,""))</f>
        <v/>
      </c>
      <c r="E38" s="53" t="str">
        <f>IF(OR('Data-Qtr2'!E36="",'Data-Qtr2'!R36),"",COUNTIF('Data-Qtr2'!E36,"Yes"))</f>
        <v/>
      </c>
      <c r="F38" s="53" t="str">
        <f>IF(OR('Data-Qtr2'!F36="",'Data-Qtr2'!R36),"",COUNTIF('Data-Qtr2'!F36,"Yes"))</f>
        <v/>
      </c>
      <c r="G38" s="53"/>
      <c r="H38" s="270" t="str">
        <f>IF(OR('Data-Qtr2'!G36="",'Data-Qtr2'!R36),"",COUNTIF('Data-Qtr2'!G36,"Yes"))</f>
        <v/>
      </c>
      <c r="I38" s="55">
        <f>COUNTIF('Data-Qtr2'!C36:G36,"")</f>
        <v>5</v>
      </c>
      <c r="J38" s="125">
        <f>IF('Data-Qtr2'!R36,0,IF((COUNTBLANK(C38)+COUNTBLANK(E38)+COUNTBLANK(F38)+COUNTBLANK(H38))=4,0,1))</f>
        <v>0</v>
      </c>
      <c r="K38" s="125">
        <f t="shared" si="1"/>
        <v>0</v>
      </c>
      <c r="L38" s="125">
        <f t="shared" si="2"/>
        <v>0</v>
      </c>
      <c r="M38" s="1">
        <f t="shared" si="3"/>
        <v>0</v>
      </c>
      <c r="N38" s="125">
        <f t="shared" si="4"/>
        <v>0</v>
      </c>
      <c r="O38" s="126">
        <f t="shared" si="5"/>
        <v>0</v>
      </c>
      <c r="P38" s="125">
        <f t="shared" si="6"/>
        <v>0</v>
      </c>
      <c r="Q38" s="1">
        <f t="shared" si="7"/>
        <v>0</v>
      </c>
      <c r="R38" s="1">
        <f t="shared" si="0"/>
        <v>0</v>
      </c>
      <c r="S38" s="1">
        <f t="shared" si="8"/>
        <v>0</v>
      </c>
      <c r="T38" s="1">
        <f t="shared" si="9"/>
        <v>0</v>
      </c>
      <c r="U38" s="126">
        <f t="shared" si="10"/>
        <v>0</v>
      </c>
    </row>
    <row r="39" spans="2:21" x14ac:dyDescent="0.3">
      <c r="B39" s="125">
        <v>24</v>
      </c>
      <c r="C39" s="34" t="str">
        <f>IF(OR('Data-Qtr2'!C37="",'Data-Qtr2'!R37),"",(COUNTIF('Data-Qtr2'!C37,"Yes")))</f>
        <v/>
      </c>
      <c r="D39" s="267" t="str">
        <f>IF('Data-Qtr2'!D37="","",IF(C39=1,'Data-Qtr2'!D37,""))</f>
        <v/>
      </c>
      <c r="E39" s="53" t="str">
        <f>IF(OR('Data-Qtr2'!E37="",'Data-Qtr2'!R37),"",COUNTIF('Data-Qtr2'!E37,"Yes"))</f>
        <v/>
      </c>
      <c r="F39" s="53" t="str">
        <f>IF(OR('Data-Qtr2'!F37="",'Data-Qtr2'!R37),"",COUNTIF('Data-Qtr2'!F37,"Yes"))</f>
        <v/>
      </c>
      <c r="G39" s="53"/>
      <c r="H39" s="270" t="str">
        <f>IF(OR('Data-Qtr2'!G37="",'Data-Qtr2'!R37),"",COUNTIF('Data-Qtr2'!G37,"Yes"))</f>
        <v/>
      </c>
      <c r="I39" s="55">
        <f>COUNTIF('Data-Qtr2'!C37:G37,"")</f>
        <v>5</v>
      </c>
      <c r="J39" s="125">
        <f>IF('Data-Qtr2'!R37,0,IF((COUNTBLANK(C39)+COUNTBLANK(E39)+COUNTBLANK(F39)+COUNTBLANK(H39))=4,0,1))</f>
        <v>0</v>
      </c>
      <c r="K39" s="125">
        <f t="shared" si="1"/>
        <v>0</v>
      </c>
      <c r="L39" s="125">
        <f t="shared" si="2"/>
        <v>0</v>
      </c>
      <c r="M39" s="1">
        <f t="shared" si="3"/>
        <v>0</v>
      </c>
      <c r="N39" s="125">
        <f t="shared" si="4"/>
        <v>0</v>
      </c>
      <c r="O39" s="126">
        <f t="shared" si="5"/>
        <v>0</v>
      </c>
      <c r="P39" s="125">
        <f t="shared" si="6"/>
        <v>0</v>
      </c>
      <c r="Q39" s="1">
        <f t="shared" si="7"/>
        <v>0</v>
      </c>
      <c r="R39" s="1">
        <f t="shared" si="0"/>
        <v>0</v>
      </c>
      <c r="S39" s="1">
        <f t="shared" si="8"/>
        <v>0</v>
      </c>
      <c r="T39" s="1">
        <f t="shared" si="9"/>
        <v>0</v>
      </c>
      <c r="U39" s="126">
        <f t="shared" si="10"/>
        <v>0</v>
      </c>
    </row>
    <row r="40" spans="2:21" x14ac:dyDescent="0.3">
      <c r="B40" s="125">
        <v>25</v>
      </c>
      <c r="C40" s="34" t="str">
        <f>IF(OR('Data-Qtr2'!C38="",'Data-Qtr2'!R38),"",(COUNTIF('Data-Qtr2'!C38,"Yes")))</f>
        <v/>
      </c>
      <c r="D40" s="267" t="str">
        <f>IF('Data-Qtr2'!D38="","",IF(C40=1,'Data-Qtr2'!D38,""))</f>
        <v/>
      </c>
      <c r="E40" s="53" t="str">
        <f>IF(OR('Data-Qtr2'!E38="",'Data-Qtr2'!R38),"",COUNTIF('Data-Qtr2'!E38,"Yes"))</f>
        <v/>
      </c>
      <c r="F40" s="53" t="str">
        <f>IF(OR('Data-Qtr2'!F38="",'Data-Qtr2'!R38),"",COUNTIF('Data-Qtr2'!F38,"Yes"))</f>
        <v/>
      </c>
      <c r="G40" s="53"/>
      <c r="H40" s="270" t="str">
        <f>IF(OR('Data-Qtr2'!G38="",'Data-Qtr2'!R38),"",COUNTIF('Data-Qtr2'!G38,"Yes"))</f>
        <v/>
      </c>
      <c r="I40" s="55">
        <f>COUNTIF('Data-Qtr2'!C38:G38,"")</f>
        <v>5</v>
      </c>
      <c r="J40" s="125">
        <f>IF('Data-Qtr2'!R38,0,IF((COUNTBLANK(C40)+COUNTBLANK(E40)+COUNTBLANK(F40)+COUNTBLANK(H40))=4,0,1))</f>
        <v>0</v>
      </c>
      <c r="K40" s="125">
        <f t="shared" si="1"/>
        <v>0</v>
      </c>
      <c r="L40" s="125">
        <f t="shared" si="2"/>
        <v>0</v>
      </c>
      <c r="M40" s="1">
        <f t="shared" si="3"/>
        <v>0</v>
      </c>
      <c r="N40" s="125">
        <f t="shared" si="4"/>
        <v>0</v>
      </c>
      <c r="O40" s="126">
        <f t="shared" si="5"/>
        <v>0</v>
      </c>
      <c r="P40" s="125">
        <f t="shared" si="6"/>
        <v>0</v>
      </c>
      <c r="Q40" s="1">
        <f t="shared" si="7"/>
        <v>0</v>
      </c>
      <c r="R40" s="1">
        <f t="shared" si="0"/>
        <v>0</v>
      </c>
      <c r="S40" s="1">
        <f t="shared" si="8"/>
        <v>0</v>
      </c>
      <c r="T40" s="1">
        <f t="shared" si="9"/>
        <v>0</v>
      </c>
      <c r="U40" s="126">
        <f t="shared" si="10"/>
        <v>0</v>
      </c>
    </row>
    <row r="41" spans="2:21" x14ac:dyDescent="0.3">
      <c r="B41" s="125">
        <v>26</v>
      </c>
      <c r="C41" s="34" t="str">
        <f>IF(OR('Data-Qtr2'!C39="",'Data-Qtr2'!R39),"",(COUNTIF('Data-Qtr2'!C39,"Yes")))</f>
        <v/>
      </c>
      <c r="D41" s="267" t="str">
        <f>IF('Data-Qtr2'!D39="","",IF(C41=1,'Data-Qtr2'!D39,""))</f>
        <v/>
      </c>
      <c r="E41" s="53" t="str">
        <f>IF(OR('Data-Qtr2'!E39="",'Data-Qtr2'!R39),"",COUNTIF('Data-Qtr2'!E39,"Yes"))</f>
        <v/>
      </c>
      <c r="F41" s="53" t="str">
        <f>IF(OR('Data-Qtr2'!F39="",'Data-Qtr2'!R39),"",COUNTIF('Data-Qtr2'!F39,"Yes"))</f>
        <v/>
      </c>
      <c r="G41" s="53"/>
      <c r="H41" s="270" t="str">
        <f>IF(OR('Data-Qtr2'!G39="",'Data-Qtr2'!R39),"",COUNTIF('Data-Qtr2'!G39,"Yes"))</f>
        <v/>
      </c>
      <c r="I41" s="55">
        <f>COUNTIF('Data-Qtr2'!C39:G39,"")</f>
        <v>5</v>
      </c>
      <c r="J41" s="125">
        <f>IF('Data-Qtr2'!R39,0,IF((COUNTBLANK(C41)+COUNTBLANK(E41)+COUNTBLANK(F41)+COUNTBLANK(H41))=4,0,1))</f>
        <v>0</v>
      </c>
      <c r="K41" s="125">
        <f t="shared" si="1"/>
        <v>0</v>
      </c>
      <c r="L41" s="125">
        <f t="shared" si="2"/>
        <v>0</v>
      </c>
      <c r="M41" s="1">
        <f t="shared" si="3"/>
        <v>0</v>
      </c>
      <c r="N41" s="125">
        <f t="shared" si="4"/>
        <v>0</v>
      </c>
      <c r="O41" s="126">
        <f t="shared" si="5"/>
        <v>0</v>
      </c>
      <c r="P41" s="125">
        <f t="shared" si="6"/>
        <v>0</v>
      </c>
      <c r="Q41" s="1">
        <f t="shared" si="7"/>
        <v>0</v>
      </c>
      <c r="R41" s="1">
        <f t="shared" si="0"/>
        <v>0</v>
      </c>
      <c r="S41" s="1">
        <f t="shared" si="8"/>
        <v>0</v>
      </c>
      <c r="T41" s="1">
        <f t="shared" si="9"/>
        <v>0</v>
      </c>
      <c r="U41" s="126">
        <f t="shared" si="10"/>
        <v>0</v>
      </c>
    </row>
    <row r="42" spans="2:21" x14ac:dyDescent="0.3">
      <c r="B42" s="125">
        <v>27</v>
      </c>
      <c r="C42" s="34" t="str">
        <f>IF(OR('Data-Qtr2'!C40="",'Data-Qtr2'!R40),"",(COUNTIF('Data-Qtr2'!C40,"Yes")))</f>
        <v/>
      </c>
      <c r="D42" s="267" t="str">
        <f>IF('Data-Qtr2'!D40="","",IF(C42=1,'Data-Qtr2'!D40,""))</f>
        <v/>
      </c>
      <c r="E42" s="53" t="str">
        <f>IF(OR('Data-Qtr2'!E40="",'Data-Qtr2'!R40),"",COUNTIF('Data-Qtr2'!E40,"Yes"))</f>
        <v/>
      </c>
      <c r="F42" s="53" t="str">
        <f>IF(OR('Data-Qtr2'!F40="",'Data-Qtr2'!R40),"",COUNTIF('Data-Qtr2'!F40,"Yes"))</f>
        <v/>
      </c>
      <c r="G42" s="53"/>
      <c r="H42" s="270" t="str">
        <f>IF(OR('Data-Qtr2'!G40="",'Data-Qtr2'!R40),"",COUNTIF('Data-Qtr2'!G40,"Yes"))</f>
        <v/>
      </c>
      <c r="I42" s="55">
        <f>COUNTIF('Data-Qtr2'!C40:G40,"")</f>
        <v>5</v>
      </c>
      <c r="J42" s="125">
        <f>IF('Data-Qtr2'!R40,0,IF((COUNTBLANK(C42)+COUNTBLANK(E42)+COUNTBLANK(F42)+COUNTBLANK(H42))=4,0,1))</f>
        <v>0</v>
      </c>
      <c r="K42" s="125">
        <f t="shared" si="1"/>
        <v>0</v>
      </c>
      <c r="L42" s="125">
        <f t="shared" si="2"/>
        <v>0</v>
      </c>
      <c r="M42" s="1">
        <f t="shared" si="3"/>
        <v>0</v>
      </c>
      <c r="N42" s="125">
        <f t="shared" si="4"/>
        <v>0</v>
      </c>
      <c r="O42" s="126">
        <f t="shared" si="5"/>
        <v>0</v>
      </c>
      <c r="P42" s="125">
        <f t="shared" si="6"/>
        <v>0</v>
      </c>
      <c r="Q42" s="1">
        <f t="shared" si="7"/>
        <v>0</v>
      </c>
      <c r="R42" s="1">
        <f t="shared" si="0"/>
        <v>0</v>
      </c>
      <c r="S42" s="1">
        <f t="shared" si="8"/>
        <v>0</v>
      </c>
      <c r="T42" s="1">
        <f t="shared" si="9"/>
        <v>0</v>
      </c>
      <c r="U42" s="126">
        <f t="shared" si="10"/>
        <v>0</v>
      </c>
    </row>
    <row r="43" spans="2:21" x14ac:dyDescent="0.3">
      <c r="B43" s="125">
        <v>28</v>
      </c>
      <c r="C43" s="34" t="str">
        <f>IF(OR('Data-Qtr2'!C41="",'Data-Qtr2'!R41),"",(COUNTIF('Data-Qtr2'!C41,"Yes")))</f>
        <v/>
      </c>
      <c r="D43" s="267" t="str">
        <f>IF('Data-Qtr2'!D41="","",IF(C43=1,'Data-Qtr2'!D41,""))</f>
        <v/>
      </c>
      <c r="E43" s="53" t="str">
        <f>IF(OR('Data-Qtr2'!E41="",'Data-Qtr2'!R41),"",COUNTIF('Data-Qtr2'!E41,"Yes"))</f>
        <v/>
      </c>
      <c r="F43" s="53" t="str">
        <f>IF(OR('Data-Qtr2'!F41="",'Data-Qtr2'!R41),"",COUNTIF('Data-Qtr2'!F41,"Yes"))</f>
        <v/>
      </c>
      <c r="G43" s="53"/>
      <c r="H43" s="270" t="str">
        <f>IF(OR('Data-Qtr2'!G41="",'Data-Qtr2'!R41),"",COUNTIF('Data-Qtr2'!G41,"Yes"))</f>
        <v/>
      </c>
      <c r="I43" s="55">
        <f>COUNTIF('Data-Qtr2'!C41:G41,"")</f>
        <v>5</v>
      </c>
      <c r="J43" s="125">
        <f>IF('Data-Qtr2'!R41,0,IF((COUNTBLANK(C43)+COUNTBLANK(E43)+COUNTBLANK(F43)+COUNTBLANK(H43))=4,0,1))</f>
        <v>0</v>
      </c>
      <c r="K43" s="125">
        <f t="shared" si="1"/>
        <v>0</v>
      </c>
      <c r="L43" s="125">
        <f t="shared" si="2"/>
        <v>0</v>
      </c>
      <c r="M43" s="1">
        <f t="shared" si="3"/>
        <v>0</v>
      </c>
      <c r="N43" s="125">
        <f t="shared" si="4"/>
        <v>0</v>
      </c>
      <c r="O43" s="126">
        <f t="shared" si="5"/>
        <v>0</v>
      </c>
      <c r="P43" s="125">
        <f t="shared" si="6"/>
        <v>0</v>
      </c>
      <c r="Q43" s="1">
        <f t="shared" si="7"/>
        <v>0</v>
      </c>
      <c r="R43" s="1">
        <f t="shared" si="0"/>
        <v>0</v>
      </c>
      <c r="S43" s="1">
        <f t="shared" si="8"/>
        <v>0</v>
      </c>
      <c r="T43" s="1">
        <f t="shared" si="9"/>
        <v>0</v>
      </c>
      <c r="U43" s="126">
        <f t="shared" si="10"/>
        <v>0</v>
      </c>
    </row>
    <row r="44" spans="2:21" x14ac:dyDescent="0.3">
      <c r="B44" s="125">
        <v>29</v>
      </c>
      <c r="C44" s="34" t="str">
        <f>IF(OR('Data-Qtr2'!C42="",'Data-Qtr2'!R42),"",(COUNTIF('Data-Qtr2'!C42,"Yes")))</f>
        <v/>
      </c>
      <c r="D44" s="267" t="str">
        <f>IF('Data-Qtr2'!D42="","",IF(C44=1,'Data-Qtr2'!D42,""))</f>
        <v/>
      </c>
      <c r="E44" s="53" t="str">
        <f>IF(OR('Data-Qtr2'!E42="",'Data-Qtr2'!R42),"",COUNTIF('Data-Qtr2'!E42,"Yes"))</f>
        <v/>
      </c>
      <c r="F44" s="53" t="str">
        <f>IF(OR('Data-Qtr2'!F42="",'Data-Qtr2'!R42),"",COUNTIF('Data-Qtr2'!F42,"Yes"))</f>
        <v/>
      </c>
      <c r="G44" s="53"/>
      <c r="H44" s="270" t="str">
        <f>IF(OR('Data-Qtr2'!G42="",'Data-Qtr2'!R42),"",COUNTIF('Data-Qtr2'!G42,"Yes"))</f>
        <v/>
      </c>
      <c r="I44" s="55">
        <f>COUNTIF('Data-Qtr2'!C42:G42,"")</f>
        <v>5</v>
      </c>
      <c r="J44" s="125">
        <f>IF('Data-Qtr2'!R42,0,IF((COUNTBLANK(C44)+COUNTBLANK(E44)+COUNTBLANK(F44)+COUNTBLANK(H44))=4,0,1))</f>
        <v>0</v>
      </c>
      <c r="K44" s="125">
        <f t="shared" si="1"/>
        <v>0</v>
      </c>
      <c r="L44" s="125">
        <f t="shared" si="2"/>
        <v>0</v>
      </c>
      <c r="M44" s="1">
        <f t="shared" si="3"/>
        <v>0</v>
      </c>
      <c r="N44" s="125">
        <f t="shared" si="4"/>
        <v>0</v>
      </c>
      <c r="O44" s="126">
        <f t="shared" si="5"/>
        <v>0</v>
      </c>
      <c r="P44" s="125">
        <f t="shared" si="6"/>
        <v>0</v>
      </c>
      <c r="Q44" s="1">
        <f t="shared" si="7"/>
        <v>0</v>
      </c>
      <c r="R44" s="1">
        <f t="shared" si="0"/>
        <v>0</v>
      </c>
      <c r="S44" s="1">
        <f t="shared" si="8"/>
        <v>0</v>
      </c>
      <c r="T44" s="1">
        <f t="shared" si="9"/>
        <v>0</v>
      </c>
      <c r="U44" s="126">
        <f t="shared" si="10"/>
        <v>0</v>
      </c>
    </row>
    <row r="45" spans="2:21" ht="15" thickBot="1" x14ac:dyDescent="0.35">
      <c r="B45" s="125">
        <v>30</v>
      </c>
      <c r="C45" s="35" t="str">
        <f>IF(OR('Data-Qtr2'!C43="",'Data-Qtr2'!R43),"",(COUNTIF('Data-Qtr2'!C43,"Yes")))</f>
        <v/>
      </c>
      <c r="D45" s="271" t="str">
        <f>IF('Data-Qtr2'!D43="","",IF(C45=1,'Data-Qtr2'!D43,""))</f>
        <v/>
      </c>
      <c r="E45" s="36" t="str">
        <f>IF(OR('Data-Qtr2'!E43="",'Data-Qtr2'!R43),"",COUNTIF('Data-Qtr2'!E43,"Yes"))</f>
        <v/>
      </c>
      <c r="F45" s="36" t="str">
        <f>IF(OR('Data-Qtr2'!F43="",'Data-Qtr2'!R43),"",COUNTIF('Data-Qtr2'!F43,"Yes"))</f>
        <v/>
      </c>
      <c r="G45" s="36"/>
      <c r="H45" s="272" t="str">
        <f>IF(OR('Data-Qtr2'!G43="",'Data-Qtr2'!R43),"",COUNTIF('Data-Qtr2'!G43,"Yes"))</f>
        <v/>
      </c>
      <c r="I45" s="55">
        <f>COUNTIF('Data-Qtr2'!C43:G43,"")</f>
        <v>5</v>
      </c>
      <c r="J45" s="125">
        <f>IF('Data-Qtr2'!R43,0,IF((COUNTBLANK(C45)+COUNTBLANK(E45)+COUNTBLANK(F45)+COUNTBLANK(H45))=4,0,1))</f>
        <v>0</v>
      </c>
      <c r="K45" s="125">
        <f t="shared" si="1"/>
        <v>0</v>
      </c>
      <c r="L45" s="125">
        <f t="shared" si="2"/>
        <v>0</v>
      </c>
      <c r="M45" s="1">
        <f t="shared" si="3"/>
        <v>0</v>
      </c>
      <c r="N45" s="125">
        <f t="shared" si="4"/>
        <v>0</v>
      </c>
      <c r="O45" s="126">
        <f t="shared" si="5"/>
        <v>0</v>
      </c>
      <c r="P45" s="125">
        <f t="shared" si="6"/>
        <v>0</v>
      </c>
      <c r="Q45" s="1">
        <f t="shared" si="7"/>
        <v>0</v>
      </c>
      <c r="R45" s="1">
        <f t="shared" si="0"/>
        <v>0</v>
      </c>
      <c r="S45" s="1">
        <f t="shared" si="8"/>
        <v>0</v>
      </c>
      <c r="T45" s="1">
        <f t="shared" si="9"/>
        <v>0</v>
      </c>
      <c r="U45" s="126">
        <f t="shared" si="10"/>
        <v>0</v>
      </c>
    </row>
    <row r="46" spans="2:21" x14ac:dyDescent="0.3">
      <c r="B46" s="124">
        <v>31</v>
      </c>
      <c r="C46" s="32" t="str">
        <f>IF(OR('Data-Qtr2'!C44="",'Data-Qtr2'!R44),"",(COUNTIF('Data-Qtr2'!C44,"Yes")))</f>
        <v/>
      </c>
      <c r="D46" s="268" t="str">
        <f>IF('Data-Qtr2'!D44="","",IF(C46=1,'Data-Qtr2'!D44,""))</f>
        <v/>
      </c>
      <c r="E46" s="33" t="str">
        <f>IF(OR('Data-Qtr2'!E44="",'Data-Qtr2'!R44),"",COUNTIF('Data-Qtr2'!E44,"Yes"))</f>
        <v/>
      </c>
      <c r="F46" s="33" t="str">
        <f>IF(OR('Data-Qtr2'!F44="",'Data-Qtr2'!R44),"",COUNTIF('Data-Qtr2'!F44,"Yes"))</f>
        <v/>
      </c>
      <c r="G46" s="33"/>
      <c r="H46" s="269" t="str">
        <f>IF(OR('Data-Qtr2'!G44="",'Data-Qtr2'!R44),"",COUNTIF('Data-Qtr2'!G44,"Yes"))</f>
        <v/>
      </c>
      <c r="I46" s="54">
        <f>COUNTIF('Data-Qtr2'!C44:G44,"")</f>
        <v>5</v>
      </c>
      <c r="J46" s="125">
        <f>IF('Data-Qtr2'!R44,0,IF((COUNTBLANK(C46)+COUNTBLANK(E46)+COUNTBLANK(F46)+COUNTBLANK(H46))=4,0,1))</f>
        <v>0</v>
      </c>
      <c r="K46" s="125">
        <f t="shared" si="1"/>
        <v>0</v>
      </c>
      <c r="L46" s="125">
        <f t="shared" si="2"/>
        <v>0</v>
      </c>
      <c r="M46" s="1">
        <f t="shared" si="3"/>
        <v>0</v>
      </c>
      <c r="N46" s="125">
        <f t="shared" si="4"/>
        <v>0</v>
      </c>
      <c r="O46" s="126">
        <f t="shared" si="5"/>
        <v>0</v>
      </c>
      <c r="P46" s="125">
        <f t="shared" si="6"/>
        <v>0</v>
      </c>
      <c r="Q46" s="1">
        <f t="shared" si="7"/>
        <v>0</v>
      </c>
      <c r="R46" s="1">
        <f t="shared" si="0"/>
        <v>0</v>
      </c>
      <c r="S46" s="1">
        <f t="shared" si="8"/>
        <v>0</v>
      </c>
      <c r="T46" s="1">
        <f t="shared" si="9"/>
        <v>0</v>
      </c>
      <c r="U46" s="126">
        <f t="shared" si="10"/>
        <v>0</v>
      </c>
    </row>
    <row r="47" spans="2:21" x14ac:dyDescent="0.3">
      <c r="B47" s="125">
        <v>32</v>
      </c>
      <c r="C47" s="34" t="str">
        <f>IF(OR('Data-Qtr2'!C45="",'Data-Qtr2'!R45),"",(COUNTIF('Data-Qtr2'!C45,"Yes")))</f>
        <v/>
      </c>
      <c r="D47" s="267" t="str">
        <f>IF('Data-Qtr2'!D45="","",IF(C47=1,'Data-Qtr2'!D45,""))</f>
        <v/>
      </c>
      <c r="E47" s="53" t="str">
        <f>IF(OR('Data-Qtr2'!E45="",'Data-Qtr2'!R45),"",COUNTIF('Data-Qtr2'!E45,"Yes"))</f>
        <v/>
      </c>
      <c r="F47" s="53" t="str">
        <f>IF(OR('Data-Qtr2'!F45="",'Data-Qtr2'!R45),"",COUNTIF('Data-Qtr2'!F45,"Yes"))</f>
        <v/>
      </c>
      <c r="G47" s="53"/>
      <c r="H47" s="270" t="str">
        <f>IF(OR('Data-Qtr2'!G45="",'Data-Qtr2'!R45),"",COUNTIF('Data-Qtr2'!G45,"Yes"))</f>
        <v/>
      </c>
      <c r="I47" s="55">
        <f>COUNTIF('Data-Qtr2'!C45:G45,"")</f>
        <v>5</v>
      </c>
      <c r="J47" s="125">
        <f>IF('Data-Qtr2'!R45,0,IF((COUNTBLANK(C47)+COUNTBLANK(E47)+COUNTBLANK(F47)+COUNTBLANK(H47))=4,0,1))</f>
        <v>0</v>
      </c>
      <c r="K47" s="125">
        <f t="shared" si="1"/>
        <v>0</v>
      </c>
      <c r="L47" s="125">
        <f t="shared" si="2"/>
        <v>0</v>
      </c>
      <c r="M47" s="1">
        <f t="shared" si="3"/>
        <v>0</v>
      </c>
      <c r="N47" s="125">
        <f t="shared" si="4"/>
        <v>0</v>
      </c>
      <c r="O47" s="126">
        <f t="shared" si="5"/>
        <v>0</v>
      </c>
      <c r="P47" s="125">
        <f t="shared" si="6"/>
        <v>0</v>
      </c>
      <c r="Q47" s="1">
        <f t="shared" si="7"/>
        <v>0</v>
      </c>
      <c r="R47" s="1">
        <f t="shared" si="0"/>
        <v>0</v>
      </c>
      <c r="S47" s="1">
        <f t="shared" si="8"/>
        <v>0</v>
      </c>
      <c r="T47" s="1">
        <f t="shared" si="9"/>
        <v>0</v>
      </c>
      <c r="U47" s="126">
        <f t="shared" si="10"/>
        <v>0</v>
      </c>
    </row>
    <row r="48" spans="2:21" x14ac:dyDescent="0.3">
      <c r="B48" s="125">
        <v>33</v>
      </c>
      <c r="C48" s="34" t="str">
        <f>IF(OR('Data-Qtr2'!C46="",'Data-Qtr2'!R46),"",(COUNTIF('Data-Qtr2'!C46,"Yes")))</f>
        <v/>
      </c>
      <c r="D48" s="267" t="str">
        <f>IF('Data-Qtr2'!D46="","",IF(C48=1,'Data-Qtr2'!D46,""))</f>
        <v/>
      </c>
      <c r="E48" s="53" t="str">
        <f>IF(OR('Data-Qtr2'!E46="",'Data-Qtr2'!R46),"",COUNTIF('Data-Qtr2'!E46,"Yes"))</f>
        <v/>
      </c>
      <c r="F48" s="53" t="str">
        <f>IF(OR('Data-Qtr2'!F46="",'Data-Qtr2'!R46),"",COUNTIF('Data-Qtr2'!F46,"Yes"))</f>
        <v/>
      </c>
      <c r="G48" s="53"/>
      <c r="H48" s="270" t="str">
        <f>IF(OR('Data-Qtr2'!G46="",'Data-Qtr2'!R46),"",COUNTIF('Data-Qtr2'!G46,"Yes"))</f>
        <v/>
      </c>
      <c r="I48" s="55">
        <f>COUNTIF('Data-Qtr2'!C46:G46,"")</f>
        <v>5</v>
      </c>
      <c r="J48" s="125">
        <f>IF('Data-Qtr2'!R46,0,IF((COUNTBLANK(C48)+COUNTBLANK(E48)+COUNTBLANK(F48)+COUNTBLANK(H48))=4,0,1))</f>
        <v>0</v>
      </c>
      <c r="K48" s="125">
        <f t="shared" si="1"/>
        <v>0</v>
      </c>
      <c r="L48" s="125">
        <f t="shared" si="2"/>
        <v>0</v>
      </c>
      <c r="M48" s="1">
        <f t="shared" si="3"/>
        <v>0</v>
      </c>
      <c r="N48" s="125">
        <f t="shared" si="4"/>
        <v>0</v>
      </c>
      <c r="O48" s="126">
        <f t="shared" si="5"/>
        <v>0</v>
      </c>
      <c r="P48" s="125">
        <f t="shared" si="6"/>
        <v>0</v>
      </c>
      <c r="Q48" s="1">
        <f t="shared" si="7"/>
        <v>0</v>
      </c>
      <c r="R48" s="1">
        <f t="shared" si="0"/>
        <v>0</v>
      </c>
      <c r="S48" s="1">
        <f t="shared" si="8"/>
        <v>0</v>
      </c>
      <c r="T48" s="1">
        <f t="shared" si="9"/>
        <v>0</v>
      </c>
      <c r="U48" s="126">
        <f t="shared" si="10"/>
        <v>0</v>
      </c>
    </row>
    <row r="49" spans="2:21" x14ac:dyDescent="0.3">
      <c r="B49" s="125">
        <v>34</v>
      </c>
      <c r="C49" s="34" t="str">
        <f>IF(OR('Data-Qtr2'!C47="",'Data-Qtr2'!R47),"",(COUNTIF('Data-Qtr2'!C47,"Yes")))</f>
        <v/>
      </c>
      <c r="D49" s="267" t="str">
        <f>IF('Data-Qtr2'!D47="","",IF(C49=1,'Data-Qtr2'!D47,""))</f>
        <v/>
      </c>
      <c r="E49" s="53" t="str">
        <f>IF(OR('Data-Qtr2'!E47="",'Data-Qtr2'!R47),"",COUNTIF('Data-Qtr2'!E47,"Yes"))</f>
        <v/>
      </c>
      <c r="F49" s="53" t="str">
        <f>IF(OR('Data-Qtr2'!F47="",'Data-Qtr2'!R47),"",COUNTIF('Data-Qtr2'!F47,"Yes"))</f>
        <v/>
      </c>
      <c r="G49" s="53"/>
      <c r="H49" s="270" t="str">
        <f>IF(OR('Data-Qtr2'!G47="",'Data-Qtr2'!R47),"",COUNTIF('Data-Qtr2'!G47,"Yes"))</f>
        <v/>
      </c>
      <c r="I49" s="55">
        <f>COUNTIF('Data-Qtr2'!C47:G47,"")</f>
        <v>5</v>
      </c>
      <c r="J49" s="125">
        <f>IF('Data-Qtr2'!R47,0,IF((COUNTBLANK(C49)+COUNTBLANK(E49)+COUNTBLANK(F49)+COUNTBLANK(H49))=4,0,1))</f>
        <v>0</v>
      </c>
      <c r="K49" s="125">
        <f t="shared" si="1"/>
        <v>0</v>
      </c>
      <c r="L49" s="125">
        <f t="shared" si="2"/>
        <v>0</v>
      </c>
      <c r="M49" s="1">
        <f t="shared" si="3"/>
        <v>0</v>
      </c>
      <c r="N49" s="125">
        <f t="shared" si="4"/>
        <v>0</v>
      </c>
      <c r="O49" s="126">
        <f t="shared" si="5"/>
        <v>0</v>
      </c>
      <c r="P49" s="125">
        <f t="shared" si="6"/>
        <v>0</v>
      </c>
      <c r="Q49" s="1">
        <f t="shared" si="7"/>
        <v>0</v>
      </c>
      <c r="R49" s="1">
        <f t="shared" si="0"/>
        <v>0</v>
      </c>
      <c r="S49" s="1">
        <f t="shared" si="8"/>
        <v>0</v>
      </c>
      <c r="T49" s="1">
        <f t="shared" si="9"/>
        <v>0</v>
      </c>
      <c r="U49" s="126">
        <f t="shared" si="10"/>
        <v>0</v>
      </c>
    </row>
    <row r="50" spans="2:21" x14ac:dyDescent="0.3">
      <c r="B50" s="125">
        <v>35</v>
      </c>
      <c r="C50" s="34" t="str">
        <f>IF(OR('Data-Qtr2'!C48="",'Data-Qtr2'!R48),"",(COUNTIF('Data-Qtr2'!C48,"Yes")))</f>
        <v/>
      </c>
      <c r="D50" s="267" t="str">
        <f>IF('Data-Qtr2'!D48="","",IF(C50=1,'Data-Qtr2'!D48,""))</f>
        <v/>
      </c>
      <c r="E50" s="53" t="str">
        <f>IF(OR('Data-Qtr2'!E48="",'Data-Qtr2'!R48),"",COUNTIF('Data-Qtr2'!E48,"Yes"))</f>
        <v/>
      </c>
      <c r="F50" s="53" t="str">
        <f>IF(OR('Data-Qtr2'!F48="",'Data-Qtr2'!R48),"",COUNTIF('Data-Qtr2'!F48,"Yes"))</f>
        <v/>
      </c>
      <c r="G50" s="53"/>
      <c r="H50" s="270" t="str">
        <f>IF(OR('Data-Qtr2'!G48="",'Data-Qtr2'!R48),"",COUNTIF('Data-Qtr2'!G48,"Yes"))</f>
        <v/>
      </c>
      <c r="I50" s="55">
        <f>COUNTIF('Data-Qtr2'!C48:G48,"")</f>
        <v>5</v>
      </c>
      <c r="J50" s="125">
        <f>IF('Data-Qtr2'!R48,0,IF((COUNTBLANK(C50)+COUNTBLANK(E50)+COUNTBLANK(F50)+COUNTBLANK(H50))=4,0,1))</f>
        <v>0</v>
      </c>
      <c r="K50" s="125">
        <f t="shared" si="1"/>
        <v>0</v>
      </c>
      <c r="L50" s="125">
        <f t="shared" si="2"/>
        <v>0</v>
      </c>
      <c r="M50" s="1">
        <f t="shared" si="3"/>
        <v>0</v>
      </c>
      <c r="N50" s="125">
        <f t="shared" si="4"/>
        <v>0</v>
      </c>
      <c r="O50" s="126">
        <f t="shared" si="5"/>
        <v>0</v>
      </c>
      <c r="P50" s="125">
        <f t="shared" si="6"/>
        <v>0</v>
      </c>
      <c r="Q50" s="1">
        <f t="shared" si="7"/>
        <v>0</v>
      </c>
      <c r="R50" s="1">
        <f t="shared" si="0"/>
        <v>0</v>
      </c>
      <c r="S50" s="1">
        <f t="shared" si="8"/>
        <v>0</v>
      </c>
      <c r="T50" s="1">
        <f t="shared" si="9"/>
        <v>0</v>
      </c>
      <c r="U50" s="126">
        <f t="shared" si="10"/>
        <v>0</v>
      </c>
    </row>
    <row r="51" spans="2:21" x14ac:dyDescent="0.3">
      <c r="B51" s="125">
        <v>36</v>
      </c>
      <c r="C51" s="34" t="str">
        <f>IF(OR('Data-Qtr2'!C49="",'Data-Qtr2'!R49),"",(COUNTIF('Data-Qtr2'!C49,"Yes")))</f>
        <v/>
      </c>
      <c r="D51" s="267" t="str">
        <f>IF('Data-Qtr2'!D49="","",IF(C51=1,'Data-Qtr2'!D49,""))</f>
        <v/>
      </c>
      <c r="E51" s="53" t="str">
        <f>IF(OR('Data-Qtr2'!E49="",'Data-Qtr2'!R49),"",COUNTIF('Data-Qtr2'!E49,"Yes"))</f>
        <v/>
      </c>
      <c r="F51" s="53" t="str">
        <f>IF(OR('Data-Qtr2'!F49="",'Data-Qtr2'!R49),"",COUNTIF('Data-Qtr2'!F49,"Yes"))</f>
        <v/>
      </c>
      <c r="G51" s="53"/>
      <c r="H51" s="270" t="str">
        <f>IF(OR('Data-Qtr2'!G49="",'Data-Qtr2'!R49),"",COUNTIF('Data-Qtr2'!G49,"Yes"))</f>
        <v/>
      </c>
      <c r="I51" s="55">
        <f>COUNTIF('Data-Qtr2'!C49:G49,"")</f>
        <v>5</v>
      </c>
      <c r="J51" s="125">
        <f>IF('Data-Qtr2'!R49,0,IF((COUNTBLANK(C51)+COUNTBLANK(E51)+COUNTBLANK(F51)+COUNTBLANK(H51))=4,0,1))</f>
        <v>0</v>
      </c>
      <c r="K51" s="125">
        <f t="shared" si="1"/>
        <v>0</v>
      </c>
      <c r="L51" s="125">
        <f t="shared" si="2"/>
        <v>0</v>
      </c>
      <c r="M51" s="1">
        <f t="shared" si="3"/>
        <v>0</v>
      </c>
      <c r="N51" s="125">
        <f t="shared" si="4"/>
        <v>0</v>
      </c>
      <c r="O51" s="126">
        <f t="shared" si="5"/>
        <v>0</v>
      </c>
      <c r="P51" s="125">
        <f t="shared" si="6"/>
        <v>0</v>
      </c>
      <c r="Q51" s="1">
        <f t="shared" si="7"/>
        <v>0</v>
      </c>
      <c r="R51" s="1">
        <f t="shared" si="0"/>
        <v>0</v>
      </c>
      <c r="S51" s="1">
        <f t="shared" si="8"/>
        <v>0</v>
      </c>
      <c r="T51" s="1">
        <f t="shared" si="9"/>
        <v>0</v>
      </c>
      <c r="U51" s="126">
        <f t="shared" si="10"/>
        <v>0</v>
      </c>
    </row>
    <row r="52" spans="2:21" x14ac:dyDescent="0.3">
      <c r="B52" s="125">
        <v>37</v>
      </c>
      <c r="C52" s="34" t="str">
        <f>IF(OR('Data-Qtr2'!C50="",'Data-Qtr2'!R50),"",(COUNTIF('Data-Qtr2'!C50,"Yes")))</f>
        <v/>
      </c>
      <c r="D52" s="267" t="str">
        <f>IF('Data-Qtr2'!D50="","",IF(C52=1,'Data-Qtr2'!D50,""))</f>
        <v/>
      </c>
      <c r="E52" s="53" t="str">
        <f>IF(OR('Data-Qtr2'!E50="",'Data-Qtr2'!R50),"",COUNTIF('Data-Qtr2'!E50,"Yes"))</f>
        <v/>
      </c>
      <c r="F52" s="53" t="str">
        <f>IF(OR('Data-Qtr2'!F50="",'Data-Qtr2'!R50),"",COUNTIF('Data-Qtr2'!F50,"Yes"))</f>
        <v/>
      </c>
      <c r="G52" s="53"/>
      <c r="H52" s="270" t="str">
        <f>IF(OR('Data-Qtr2'!G50="",'Data-Qtr2'!R50),"",COUNTIF('Data-Qtr2'!G50,"Yes"))</f>
        <v/>
      </c>
      <c r="I52" s="55">
        <f>COUNTIF('Data-Qtr2'!C50:G50,"")</f>
        <v>5</v>
      </c>
      <c r="J52" s="125">
        <f>IF('Data-Qtr2'!R50,0,IF((COUNTBLANK(C52)+COUNTBLANK(E52)+COUNTBLANK(F52)+COUNTBLANK(H52))=4,0,1))</f>
        <v>0</v>
      </c>
      <c r="K52" s="125">
        <f t="shared" si="1"/>
        <v>0</v>
      </c>
      <c r="L52" s="125">
        <f t="shared" si="2"/>
        <v>0</v>
      </c>
      <c r="M52" s="1">
        <f t="shared" si="3"/>
        <v>0</v>
      </c>
      <c r="N52" s="125">
        <f t="shared" si="4"/>
        <v>0</v>
      </c>
      <c r="O52" s="126">
        <f t="shared" si="5"/>
        <v>0</v>
      </c>
      <c r="P52" s="125">
        <f t="shared" si="6"/>
        <v>0</v>
      </c>
      <c r="Q52" s="1">
        <f t="shared" si="7"/>
        <v>0</v>
      </c>
      <c r="R52" s="1">
        <f t="shared" si="0"/>
        <v>0</v>
      </c>
      <c r="S52" s="1">
        <f t="shared" si="8"/>
        <v>0</v>
      </c>
      <c r="T52" s="1">
        <f t="shared" si="9"/>
        <v>0</v>
      </c>
      <c r="U52" s="126">
        <f t="shared" si="10"/>
        <v>0</v>
      </c>
    </row>
    <row r="53" spans="2:21" x14ac:dyDescent="0.3">
      <c r="B53" s="125">
        <v>38</v>
      </c>
      <c r="C53" s="34" t="str">
        <f>IF(OR('Data-Qtr2'!C51="",'Data-Qtr2'!R51),"",(COUNTIF('Data-Qtr2'!C51,"Yes")))</f>
        <v/>
      </c>
      <c r="D53" s="267" t="str">
        <f>IF('Data-Qtr2'!D51="","",IF(C53=1,'Data-Qtr2'!D51,""))</f>
        <v/>
      </c>
      <c r="E53" s="53" t="str">
        <f>IF(OR('Data-Qtr2'!E51="",'Data-Qtr2'!R51),"",COUNTIF('Data-Qtr2'!E51,"Yes"))</f>
        <v/>
      </c>
      <c r="F53" s="53" t="str">
        <f>IF(OR('Data-Qtr2'!F51="",'Data-Qtr2'!R51),"",COUNTIF('Data-Qtr2'!F51,"Yes"))</f>
        <v/>
      </c>
      <c r="G53" s="53"/>
      <c r="H53" s="270" t="str">
        <f>IF(OR('Data-Qtr2'!G51="",'Data-Qtr2'!R51),"",COUNTIF('Data-Qtr2'!G51,"Yes"))</f>
        <v/>
      </c>
      <c r="I53" s="55">
        <f>COUNTIF('Data-Qtr2'!C51:G51,"")</f>
        <v>5</v>
      </c>
      <c r="J53" s="125">
        <f>IF('Data-Qtr2'!R51,0,IF((COUNTBLANK(C53)+COUNTBLANK(E53)+COUNTBLANK(F53)+COUNTBLANK(H53))=4,0,1))</f>
        <v>0</v>
      </c>
      <c r="K53" s="125">
        <f t="shared" si="1"/>
        <v>0</v>
      </c>
      <c r="L53" s="125">
        <f t="shared" si="2"/>
        <v>0</v>
      </c>
      <c r="M53" s="1">
        <f t="shared" si="3"/>
        <v>0</v>
      </c>
      <c r="N53" s="125">
        <f t="shared" si="4"/>
        <v>0</v>
      </c>
      <c r="O53" s="126">
        <f t="shared" si="5"/>
        <v>0</v>
      </c>
      <c r="P53" s="125">
        <f t="shared" si="6"/>
        <v>0</v>
      </c>
      <c r="Q53" s="1">
        <f t="shared" si="7"/>
        <v>0</v>
      </c>
      <c r="R53" s="1">
        <f t="shared" si="0"/>
        <v>0</v>
      </c>
      <c r="S53" s="1">
        <f t="shared" si="8"/>
        <v>0</v>
      </c>
      <c r="T53" s="1">
        <f t="shared" si="9"/>
        <v>0</v>
      </c>
      <c r="U53" s="126">
        <f t="shared" si="10"/>
        <v>0</v>
      </c>
    </row>
    <row r="54" spans="2:21" x14ac:dyDescent="0.3">
      <c r="B54" s="125">
        <v>39</v>
      </c>
      <c r="C54" s="34" t="str">
        <f>IF(OR('Data-Qtr2'!C52="",'Data-Qtr2'!R52),"",(COUNTIF('Data-Qtr2'!C52,"Yes")))</f>
        <v/>
      </c>
      <c r="D54" s="267" t="str">
        <f>IF('Data-Qtr2'!D52="","",IF(C54=1,'Data-Qtr2'!D52,""))</f>
        <v/>
      </c>
      <c r="E54" s="53" t="str">
        <f>IF(OR('Data-Qtr2'!E52="",'Data-Qtr2'!R52),"",COUNTIF('Data-Qtr2'!E52,"Yes"))</f>
        <v/>
      </c>
      <c r="F54" s="53" t="str">
        <f>IF(OR('Data-Qtr2'!F52="",'Data-Qtr2'!R52),"",COUNTIF('Data-Qtr2'!F52,"Yes"))</f>
        <v/>
      </c>
      <c r="G54" s="53"/>
      <c r="H54" s="270" t="str">
        <f>IF(OR('Data-Qtr2'!G52="",'Data-Qtr2'!R52),"",COUNTIF('Data-Qtr2'!G52,"Yes"))</f>
        <v/>
      </c>
      <c r="I54" s="55">
        <f>COUNTIF('Data-Qtr2'!C52:G52,"")</f>
        <v>5</v>
      </c>
      <c r="J54" s="125">
        <f>IF('Data-Qtr2'!R52,0,IF((COUNTBLANK(C54)+COUNTBLANK(E54)+COUNTBLANK(F54)+COUNTBLANK(H54))=4,0,1))</f>
        <v>0</v>
      </c>
      <c r="K54" s="125">
        <f t="shared" si="1"/>
        <v>0</v>
      </c>
      <c r="L54" s="125">
        <f t="shared" si="2"/>
        <v>0</v>
      </c>
      <c r="M54" s="1">
        <f t="shared" si="3"/>
        <v>0</v>
      </c>
      <c r="N54" s="125">
        <f t="shared" si="4"/>
        <v>0</v>
      </c>
      <c r="O54" s="126">
        <f t="shared" si="5"/>
        <v>0</v>
      </c>
      <c r="P54" s="125">
        <f t="shared" si="6"/>
        <v>0</v>
      </c>
      <c r="Q54" s="1">
        <f t="shared" si="7"/>
        <v>0</v>
      </c>
      <c r="R54" s="1">
        <f t="shared" si="0"/>
        <v>0</v>
      </c>
      <c r="S54" s="1">
        <f t="shared" si="8"/>
        <v>0</v>
      </c>
      <c r="T54" s="1">
        <f t="shared" si="9"/>
        <v>0</v>
      </c>
      <c r="U54" s="126">
        <f t="shared" si="10"/>
        <v>0</v>
      </c>
    </row>
    <row r="55" spans="2:21" ht="15" thickBot="1" x14ac:dyDescent="0.35">
      <c r="B55" s="125">
        <v>40</v>
      </c>
      <c r="C55" s="35" t="str">
        <f>IF(OR('Data-Qtr2'!C53="",'Data-Qtr2'!R53),"",(COUNTIF('Data-Qtr2'!C53,"Yes")))</f>
        <v/>
      </c>
      <c r="D55" s="271" t="str">
        <f>IF('Data-Qtr2'!D53="","",IF(C55=1,'Data-Qtr2'!D53,""))</f>
        <v/>
      </c>
      <c r="E55" s="36" t="str">
        <f>IF(OR('Data-Qtr2'!E53="",'Data-Qtr2'!R53),"",COUNTIF('Data-Qtr2'!E53,"Yes"))</f>
        <v/>
      </c>
      <c r="F55" s="36" t="str">
        <f>IF(OR('Data-Qtr2'!F53="",'Data-Qtr2'!R53),"",COUNTIF('Data-Qtr2'!F53,"Yes"))</f>
        <v/>
      </c>
      <c r="G55" s="36"/>
      <c r="H55" s="272" t="str">
        <f>IF(OR('Data-Qtr2'!G53="",'Data-Qtr2'!R53),"",COUNTIF('Data-Qtr2'!G53,"Yes"))</f>
        <v/>
      </c>
      <c r="I55" s="55">
        <f>COUNTIF('Data-Qtr2'!C53:G53,"")</f>
        <v>5</v>
      </c>
      <c r="J55" s="125">
        <f>IF('Data-Qtr2'!R53,0,IF((COUNTBLANK(C55)+COUNTBLANK(E55)+COUNTBLANK(F55)+COUNTBLANK(H55))=4,0,1))</f>
        <v>0</v>
      </c>
      <c r="K55" s="125">
        <f t="shared" si="1"/>
        <v>0</v>
      </c>
      <c r="L55" s="125">
        <f t="shared" si="2"/>
        <v>0</v>
      </c>
      <c r="M55" s="1">
        <f t="shared" si="3"/>
        <v>0</v>
      </c>
      <c r="N55" s="125">
        <f t="shared" si="4"/>
        <v>0</v>
      </c>
      <c r="O55" s="126">
        <f t="shared" si="5"/>
        <v>0</v>
      </c>
      <c r="P55" s="125">
        <f t="shared" si="6"/>
        <v>0</v>
      </c>
      <c r="Q55" s="1">
        <f t="shared" si="7"/>
        <v>0</v>
      </c>
      <c r="R55" s="1">
        <f t="shared" si="0"/>
        <v>0</v>
      </c>
      <c r="S55" s="1">
        <f t="shared" si="8"/>
        <v>0</v>
      </c>
      <c r="T55" s="1">
        <f t="shared" si="9"/>
        <v>0</v>
      </c>
      <c r="U55" s="126">
        <f t="shared" si="10"/>
        <v>0</v>
      </c>
    </row>
    <row r="56" spans="2:21" x14ac:dyDescent="0.3">
      <c r="B56" s="124">
        <v>41</v>
      </c>
      <c r="C56" s="32" t="str">
        <f>IF(OR('Data-Qtr2'!C54="",'Data-Qtr2'!R54),"",(COUNTIF('Data-Qtr2'!C54,"Yes")))</f>
        <v/>
      </c>
      <c r="D56" s="268" t="str">
        <f>IF('Data-Qtr2'!D54="","",IF(C56=1,'Data-Qtr2'!D54,""))</f>
        <v/>
      </c>
      <c r="E56" s="33" t="str">
        <f>IF(OR('Data-Qtr2'!E54="",'Data-Qtr2'!R54),"",COUNTIF('Data-Qtr2'!E54,"Yes"))</f>
        <v/>
      </c>
      <c r="F56" s="33" t="str">
        <f>IF(OR('Data-Qtr2'!F54="",'Data-Qtr2'!R54),"",COUNTIF('Data-Qtr2'!F54,"Yes"))</f>
        <v/>
      </c>
      <c r="G56" s="33"/>
      <c r="H56" s="269" t="str">
        <f>IF(OR('Data-Qtr2'!G54="",'Data-Qtr2'!R54),"",COUNTIF('Data-Qtr2'!G54,"Yes"))</f>
        <v/>
      </c>
      <c r="I56" s="54">
        <f>COUNTIF('Data-Qtr2'!C54:G54,"")</f>
        <v>5</v>
      </c>
      <c r="J56" s="125">
        <f>IF('Data-Qtr2'!R54,0,IF((COUNTBLANK(C56)+COUNTBLANK(E56)+COUNTBLANK(F56)+COUNTBLANK(H56))=4,0,1))</f>
        <v>0</v>
      </c>
      <c r="K56" s="125">
        <f t="shared" si="1"/>
        <v>0</v>
      </c>
      <c r="L56" s="125">
        <f t="shared" si="2"/>
        <v>0</v>
      </c>
      <c r="M56" s="1">
        <f t="shared" si="3"/>
        <v>0</v>
      </c>
      <c r="N56" s="125">
        <f t="shared" si="4"/>
        <v>0</v>
      </c>
      <c r="O56" s="126">
        <f t="shared" si="5"/>
        <v>0</v>
      </c>
      <c r="P56" s="125">
        <f t="shared" si="6"/>
        <v>0</v>
      </c>
      <c r="Q56" s="1">
        <f t="shared" si="7"/>
        <v>0</v>
      </c>
      <c r="R56" s="1">
        <f t="shared" si="0"/>
        <v>0</v>
      </c>
      <c r="S56" s="1">
        <f t="shared" si="8"/>
        <v>0</v>
      </c>
      <c r="T56" s="1">
        <f t="shared" si="9"/>
        <v>0</v>
      </c>
      <c r="U56" s="126">
        <f t="shared" si="10"/>
        <v>0</v>
      </c>
    </row>
    <row r="57" spans="2:21" x14ac:dyDescent="0.3">
      <c r="B57" s="125">
        <v>42</v>
      </c>
      <c r="C57" s="34" t="str">
        <f>IF(OR('Data-Qtr2'!C55="",'Data-Qtr2'!R55),"",(COUNTIF('Data-Qtr2'!C55,"Yes")))</f>
        <v/>
      </c>
      <c r="D57" s="267" t="str">
        <f>IF('Data-Qtr2'!D55="","",IF(C57=1,'Data-Qtr2'!D55,""))</f>
        <v/>
      </c>
      <c r="E57" s="53" t="str">
        <f>IF(OR('Data-Qtr2'!E55="",'Data-Qtr2'!R55),"",COUNTIF('Data-Qtr2'!E55,"Yes"))</f>
        <v/>
      </c>
      <c r="F57" s="53" t="str">
        <f>IF(OR('Data-Qtr2'!F55="",'Data-Qtr2'!R55),"",COUNTIF('Data-Qtr2'!F55,"Yes"))</f>
        <v/>
      </c>
      <c r="G57" s="53"/>
      <c r="H57" s="270" t="str">
        <f>IF(OR('Data-Qtr2'!G55="",'Data-Qtr2'!R55),"",COUNTIF('Data-Qtr2'!G55,"Yes"))</f>
        <v/>
      </c>
      <c r="I57" s="55">
        <f>COUNTIF('Data-Qtr2'!C55:G55,"")</f>
        <v>5</v>
      </c>
      <c r="J57" s="125">
        <f>IF('Data-Qtr2'!R55,0,IF((COUNTBLANK(C57)+COUNTBLANK(E57)+COUNTBLANK(F57)+COUNTBLANK(H57))=4,0,1))</f>
        <v>0</v>
      </c>
      <c r="K57" s="125">
        <f t="shared" si="1"/>
        <v>0</v>
      </c>
      <c r="L57" s="125">
        <f t="shared" si="2"/>
        <v>0</v>
      </c>
      <c r="M57" s="1">
        <f t="shared" si="3"/>
        <v>0</v>
      </c>
      <c r="N57" s="125">
        <f t="shared" si="4"/>
        <v>0</v>
      </c>
      <c r="O57" s="126">
        <f t="shared" si="5"/>
        <v>0</v>
      </c>
      <c r="P57" s="125">
        <f t="shared" si="6"/>
        <v>0</v>
      </c>
      <c r="Q57" s="1">
        <f t="shared" si="7"/>
        <v>0</v>
      </c>
      <c r="R57" s="1">
        <f t="shared" si="0"/>
        <v>0</v>
      </c>
      <c r="S57" s="1">
        <f t="shared" si="8"/>
        <v>0</v>
      </c>
      <c r="T57" s="1">
        <f t="shared" si="9"/>
        <v>0</v>
      </c>
      <c r="U57" s="126">
        <f t="shared" si="10"/>
        <v>0</v>
      </c>
    </row>
    <row r="58" spans="2:21" x14ac:dyDescent="0.3">
      <c r="B58" s="125">
        <v>43</v>
      </c>
      <c r="C58" s="34" t="str">
        <f>IF(OR('Data-Qtr2'!C56="",'Data-Qtr2'!R56),"",(COUNTIF('Data-Qtr2'!C56,"Yes")))</f>
        <v/>
      </c>
      <c r="D58" s="267" t="str">
        <f>IF('Data-Qtr2'!D56="","",IF(C58=1,'Data-Qtr2'!D56,""))</f>
        <v/>
      </c>
      <c r="E58" s="53" t="str">
        <f>IF(OR('Data-Qtr2'!E56="",'Data-Qtr2'!R56),"",COUNTIF('Data-Qtr2'!E56,"Yes"))</f>
        <v/>
      </c>
      <c r="F58" s="53" t="str">
        <f>IF(OR('Data-Qtr2'!F56="",'Data-Qtr2'!R56),"",COUNTIF('Data-Qtr2'!F56,"Yes"))</f>
        <v/>
      </c>
      <c r="G58" s="53"/>
      <c r="H58" s="270" t="str">
        <f>IF(OR('Data-Qtr2'!G56="",'Data-Qtr2'!R56),"",COUNTIF('Data-Qtr2'!G56,"Yes"))</f>
        <v/>
      </c>
      <c r="I58" s="55">
        <f>COUNTIF('Data-Qtr2'!C56:G56,"")</f>
        <v>5</v>
      </c>
      <c r="J58" s="125">
        <f>IF('Data-Qtr2'!R56,0,IF((COUNTBLANK(C58)+COUNTBLANK(E58)+COUNTBLANK(F58)+COUNTBLANK(H58))=4,0,1))</f>
        <v>0</v>
      </c>
      <c r="K58" s="125">
        <f t="shared" si="1"/>
        <v>0</v>
      </c>
      <c r="L58" s="125">
        <f t="shared" si="2"/>
        <v>0</v>
      </c>
      <c r="M58" s="1">
        <f t="shared" si="3"/>
        <v>0</v>
      </c>
      <c r="N58" s="125">
        <f t="shared" si="4"/>
        <v>0</v>
      </c>
      <c r="O58" s="126">
        <f t="shared" si="5"/>
        <v>0</v>
      </c>
      <c r="P58" s="125">
        <f t="shared" si="6"/>
        <v>0</v>
      </c>
      <c r="Q58" s="1">
        <f t="shared" si="7"/>
        <v>0</v>
      </c>
      <c r="R58" s="1">
        <f t="shared" si="0"/>
        <v>0</v>
      </c>
      <c r="S58" s="1">
        <f t="shared" si="8"/>
        <v>0</v>
      </c>
      <c r="T58" s="1">
        <f t="shared" si="9"/>
        <v>0</v>
      </c>
      <c r="U58" s="126">
        <f t="shared" si="10"/>
        <v>0</v>
      </c>
    </row>
    <row r="59" spans="2:21" x14ac:dyDescent="0.3">
      <c r="B59" s="125">
        <v>44</v>
      </c>
      <c r="C59" s="34" t="str">
        <f>IF(OR('Data-Qtr2'!C57="",'Data-Qtr2'!R57),"",(COUNTIF('Data-Qtr2'!C57,"Yes")))</f>
        <v/>
      </c>
      <c r="D59" s="267" t="str">
        <f>IF('Data-Qtr2'!D57="","",IF(C59=1,'Data-Qtr2'!D57,""))</f>
        <v/>
      </c>
      <c r="E59" s="53" t="str">
        <f>IF(OR('Data-Qtr2'!E57="",'Data-Qtr2'!R57),"",COUNTIF('Data-Qtr2'!E57,"Yes"))</f>
        <v/>
      </c>
      <c r="F59" s="53" t="str">
        <f>IF(OR('Data-Qtr2'!F57="",'Data-Qtr2'!R57),"",COUNTIF('Data-Qtr2'!F57,"Yes"))</f>
        <v/>
      </c>
      <c r="G59" s="53"/>
      <c r="H59" s="270" t="str">
        <f>IF(OR('Data-Qtr2'!G57="",'Data-Qtr2'!R57),"",COUNTIF('Data-Qtr2'!G57,"Yes"))</f>
        <v/>
      </c>
      <c r="I59" s="55">
        <f>COUNTIF('Data-Qtr2'!C57:G57,"")</f>
        <v>5</v>
      </c>
      <c r="J59" s="125">
        <f>IF('Data-Qtr2'!R57,0,IF((COUNTBLANK(C59)+COUNTBLANK(E59)+COUNTBLANK(F59)+COUNTBLANK(H59))=4,0,1))</f>
        <v>0</v>
      </c>
      <c r="K59" s="125">
        <f t="shared" si="1"/>
        <v>0</v>
      </c>
      <c r="L59" s="125">
        <f t="shared" si="2"/>
        <v>0</v>
      </c>
      <c r="M59" s="1">
        <f t="shared" si="3"/>
        <v>0</v>
      </c>
      <c r="N59" s="125">
        <f t="shared" si="4"/>
        <v>0</v>
      </c>
      <c r="O59" s="126">
        <f t="shared" si="5"/>
        <v>0</v>
      </c>
      <c r="P59" s="125">
        <f t="shared" si="6"/>
        <v>0</v>
      </c>
      <c r="Q59" s="1">
        <f t="shared" si="7"/>
        <v>0</v>
      </c>
      <c r="R59" s="1">
        <f t="shared" si="0"/>
        <v>0</v>
      </c>
      <c r="S59" s="1">
        <f t="shared" si="8"/>
        <v>0</v>
      </c>
      <c r="T59" s="1">
        <f t="shared" si="9"/>
        <v>0</v>
      </c>
      <c r="U59" s="126">
        <f t="shared" si="10"/>
        <v>0</v>
      </c>
    </row>
    <row r="60" spans="2:21" x14ac:dyDescent="0.3">
      <c r="B60" s="125">
        <v>45</v>
      </c>
      <c r="C60" s="34" t="str">
        <f>IF(OR('Data-Qtr2'!C58="",'Data-Qtr2'!R58),"",(COUNTIF('Data-Qtr2'!C58,"Yes")))</f>
        <v/>
      </c>
      <c r="D60" s="267" t="str">
        <f>IF('Data-Qtr2'!D58="","",IF(C60=1,'Data-Qtr2'!D58,""))</f>
        <v/>
      </c>
      <c r="E60" s="53" t="str">
        <f>IF(OR('Data-Qtr2'!E58="",'Data-Qtr2'!R58),"",COUNTIF('Data-Qtr2'!E58,"Yes"))</f>
        <v/>
      </c>
      <c r="F60" s="53" t="str">
        <f>IF(OR('Data-Qtr2'!F58="",'Data-Qtr2'!R58),"",COUNTIF('Data-Qtr2'!F58,"Yes"))</f>
        <v/>
      </c>
      <c r="G60" s="53"/>
      <c r="H60" s="270" t="str">
        <f>IF(OR('Data-Qtr2'!G58="",'Data-Qtr2'!R58),"",COUNTIF('Data-Qtr2'!G58,"Yes"))</f>
        <v/>
      </c>
      <c r="I60" s="55">
        <f>COUNTIF('Data-Qtr2'!C58:G58,"")</f>
        <v>5</v>
      </c>
      <c r="J60" s="125">
        <f>IF('Data-Qtr2'!R58,0,IF((COUNTBLANK(C60)+COUNTBLANK(E60)+COUNTBLANK(F60)+COUNTBLANK(H60))=4,0,1))</f>
        <v>0</v>
      </c>
      <c r="K60" s="125">
        <f t="shared" si="1"/>
        <v>0</v>
      </c>
      <c r="L60" s="125">
        <f t="shared" si="2"/>
        <v>0</v>
      </c>
      <c r="M60" s="1">
        <f t="shared" si="3"/>
        <v>0</v>
      </c>
      <c r="N60" s="125">
        <f t="shared" si="4"/>
        <v>0</v>
      </c>
      <c r="O60" s="126">
        <f t="shared" si="5"/>
        <v>0</v>
      </c>
      <c r="P60" s="125">
        <f t="shared" si="6"/>
        <v>0</v>
      </c>
      <c r="Q60" s="1">
        <f t="shared" si="7"/>
        <v>0</v>
      </c>
      <c r="R60" s="1">
        <f t="shared" si="0"/>
        <v>0</v>
      </c>
      <c r="S60" s="1">
        <f t="shared" si="8"/>
        <v>0</v>
      </c>
      <c r="T60" s="1">
        <f t="shared" si="9"/>
        <v>0</v>
      </c>
      <c r="U60" s="126">
        <f t="shared" si="10"/>
        <v>0</v>
      </c>
    </row>
    <row r="61" spans="2:21" x14ac:dyDescent="0.3">
      <c r="B61" s="125">
        <v>46</v>
      </c>
      <c r="C61" s="34" t="str">
        <f>IF(OR('Data-Qtr2'!C59="",'Data-Qtr2'!R59),"",(COUNTIF('Data-Qtr2'!C59,"Yes")))</f>
        <v/>
      </c>
      <c r="D61" s="267" t="str">
        <f>IF('Data-Qtr2'!D59="","",IF(C61=1,'Data-Qtr2'!D59,""))</f>
        <v/>
      </c>
      <c r="E61" s="53" t="str">
        <f>IF(OR('Data-Qtr2'!E59="",'Data-Qtr2'!R59),"",COUNTIF('Data-Qtr2'!E59,"Yes"))</f>
        <v/>
      </c>
      <c r="F61" s="53" t="str">
        <f>IF(OR('Data-Qtr2'!F59="",'Data-Qtr2'!R59),"",COUNTIF('Data-Qtr2'!F59,"Yes"))</f>
        <v/>
      </c>
      <c r="G61" s="53"/>
      <c r="H61" s="270" t="str">
        <f>IF(OR('Data-Qtr2'!G59="",'Data-Qtr2'!R59),"",COUNTIF('Data-Qtr2'!G59,"Yes"))</f>
        <v/>
      </c>
      <c r="I61" s="55">
        <f>COUNTIF('Data-Qtr2'!C59:G59,"")</f>
        <v>5</v>
      </c>
      <c r="J61" s="125">
        <f>IF('Data-Qtr2'!R59,0,IF((COUNTBLANK(C61)+COUNTBLANK(E61)+COUNTBLANK(F61)+COUNTBLANK(H61))=4,0,1))</f>
        <v>0</v>
      </c>
      <c r="K61" s="125">
        <f t="shared" si="1"/>
        <v>0</v>
      </c>
      <c r="L61" s="125">
        <f t="shared" si="2"/>
        <v>0</v>
      </c>
      <c r="M61" s="1">
        <f t="shared" si="3"/>
        <v>0</v>
      </c>
      <c r="N61" s="125">
        <f t="shared" si="4"/>
        <v>0</v>
      </c>
      <c r="O61" s="126">
        <f t="shared" si="5"/>
        <v>0</v>
      </c>
      <c r="P61" s="125">
        <f t="shared" si="6"/>
        <v>0</v>
      </c>
      <c r="Q61" s="1">
        <f t="shared" si="7"/>
        <v>0</v>
      </c>
      <c r="R61" s="1">
        <f t="shared" si="0"/>
        <v>0</v>
      </c>
      <c r="S61" s="1">
        <f t="shared" si="8"/>
        <v>0</v>
      </c>
      <c r="T61" s="1">
        <f t="shared" si="9"/>
        <v>0</v>
      </c>
      <c r="U61" s="126">
        <f t="shared" si="10"/>
        <v>0</v>
      </c>
    </row>
    <row r="62" spans="2:21" x14ac:dyDescent="0.3">
      <c r="B62" s="125">
        <v>47</v>
      </c>
      <c r="C62" s="34" t="str">
        <f>IF(OR('Data-Qtr2'!C60="",'Data-Qtr2'!R60),"",(COUNTIF('Data-Qtr2'!C60,"Yes")))</f>
        <v/>
      </c>
      <c r="D62" s="267" t="str">
        <f>IF('Data-Qtr2'!D60="","",IF(C62=1,'Data-Qtr2'!D60,""))</f>
        <v/>
      </c>
      <c r="E62" s="53" t="str">
        <f>IF(OR('Data-Qtr2'!E60="",'Data-Qtr2'!R60),"",COUNTIF('Data-Qtr2'!E60,"Yes"))</f>
        <v/>
      </c>
      <c r="F62" s="53" t="str">
        <f>IF(OR('Data-Qtr2'!F60="",'Data-Qtr2'!R60),"",COUNTIF('Data-Qtr2'!F60,"Yes"))</f>
        <v/>
      </c>
      <c r="G62" s="53"/>
      <c r="H62" s="270" t="str">
        <f>IF(OR('Data-Qtr2'!G60="",'Data-Qtr2'!R60),"",COUNTIF('Data-Qtr2'!G60,"Yes"))</f>
        <v/>
      </c>
      <c r="I62" s="55">
        <f>COUNTIF('Data-Qtr2'!C60:G60,"")</f>
        <v>5</v>
      </c>
      <c r="J62" s="125">
        <f>IF('Data-Qtr2'!R60,0,IF((COUNTBLANK(C62)+COUNTBLANK(E62)+COUNTBLANK(F62)+COUNTBLANK(H62))=4,0,1))</f>
        <v>0</v>
      </c>
      <c r="K62" s="125">
        <f t="shared" si="1"/>
        <v>0</v>
      </c>
      <c r="L62" s="125">
        <f t="shared" si="2"/>
        <v>0</v>
      </c>
      <c r="M62" s="1">
        <f t="shared" si="3"/>
        <v>0</v>
      </c>
      <c r="N62" s="125">
        <f t="shared" si="4"/>
        <v>0</v>
      </c>
      <c r="O62" s="126">
        <f t="shared" si="5"/>
        <v>0</v>
      </c>
      <c r="P62" s="125">
        <f t="shared" si="6"/>
        <v>0</v>
      </c>
      <c r="Q62" s="1">
        <f t="shared" si="7"/>
        <v>0</v>
      </c>
      <c r="R62" s="1">
        <f t="shared" si="0"/>
        <v>0</v>
      </c>
      <c r="S62" s="1">
        <f t="shared" si="8"/>
        <v>0</v>
      </c>
      <c r="T62" s="1">
        <f t="shared" si="9"/>
        <v>0</v>
      </c>
      <c r="U62" s="126">
        <f t="shared" si="10"/>
        <v>0</v>
      </c>
    </row>
    <row r="63" spans="2:21" x14ac:dyDescent="0.3">
      <c r="B63" s="125">
        <v>48</v>
      </c>
      <c r="C63" s="34" t="str">
        <f>IF(OR('Data-Qtr2'!C61="",'Data-Qtr2'!R61),"",(COUNTIF('Data-Qtr2'!C61,"Yes")))</f>
        <v/>
      </c>
      <c r="D63" s="267" t="str">
        <f>IF('Data-Qtr2'!D61="","",IF(C63=1,'Data-Qtr2'!D61,""))</f>
        <v/>
      </c>
      <c r="E63" s="53" t="str">
        <f>IF(OR('Data-Qtr2'!E61="",'Data-Qtr2'!R61),"",COUNTIF('Data-Qtr2'!E61,"Yes"))</f>
        <v/>
      </c>
      <c r="F63" s="53" t="str">
        <f>IF(OR('Data-Qtr2'!F61="",'Data-Qtr2'!R61),"",COUNTIF('Data-Qtr2'!F61,"Yes"))</f>
        <v/>
      </c>
      <c r="G63" s="53"/>
      <c r="H63" s="270" t="str">
        <f>IF(OR('Data-Qtr2'!G61="",'Data-Qtr2'!R61),"",COUNTIF('Data-Qtr2'!G61,"Yes"))</f>
        <v/>
      </c>
      <c r="I63" s="55">
        <f>COUNTIF('Data-Qtr2'!C61:G61,"")</f>
        <v>5</v>
      </c>
      <c r="J63" s="125">
        <f>IF('Data-Qtr2'!R61,0,IF((COUNTBLANK(C63)+COUNTBLANK(E63)+COUNTBLANK(F63)+COUNTBLANK(H63))=4,0,1))</f>
        <v>0</v>
      </c>
      <c r="K63" s="125">
        <f t="shared" si="1"/>
        <v>0</v>
      </c>
      <c r="L63" s="125">
        <f t="shared" si="2"/>
        <v>0</v>
      </c>
      <c r="M63" s="1">
        <f t="shared" si="3"/>
        <v>0</v>
      </c>
      <c r="N63" s="125">
        <f t="shared" si="4"/>
        <v>0</v>
      </c>
      <c r="O63" s="126">
        <f t="shared" si="5"/>
        <v>0</v>
      </c>
      <c r="P63" s="125">
        <f t="shared" si="6"/>
        <v>0</v>
      </c>
      <c r="Q63" s="1">
        <f t="shared" si="7"/>
        <v>0</v>
      </c>
      <c r="R63" s="1">
        <f t="shared" si="0"/>
        <v>0</v>
      </c>
      <c r="S63" s="1">
        <f t="shared" si="8"/>
        <v>0</v>
      </c>
      <c r="T63" s="1">
        <f t="shared" si="9"/>
        <v>0</v>
      </c>
      <c r="U63" s="126">
        <f t="shared" si="10"/>
        <v>0</v>
      </c>
    </row>
    <row r="64" spans="2:21" x14ac:dyDescent="0.3">
      <c r="B64" s="125">
        <v>49</v>
      </c>
      <c r="C64" s="34" t="str">
        <f>IF(OR('Data-Qtr2'!C62="",'Data-Qtr2'!R62),"",(COUNTIF('Data-Qtr2'!C62,"Yes")))</f>
        <v/>
      </c>
      <c r="D64" s="267" t="str">
        <f>IF('Data-Qtr2'!D62="","",IF(C64=1,'Data-Qtr2'!D62,""))</f>
        <v/>
      </c>
      <c r="E64" s="53" t="str">
        <f>IF(OR('Data-Qtr2'!E62="",'Data-Qtr2'!R62),"",COUNTIF('Data-Qtr2'!E62,"Yes"))</f>
        <v/>
      </c>
      <c r="F64" s="53" t="str">
        <f>IF(OR('Data-Qtr2'!F62="",'Data-Qtr2'!R62),"",COUNTIF('Data-Qtr2'!F62,"Yes"))</f>
        <v/>
      </c>
      <c r="G64" s="53"/>
      <c r="H64" s="270" t="str">
        <f>IF(OR('Data-Qtr2'!G62="",'Data-Qtr2'!R62),"",COUNTIF('Data-Qtr2'!G62,"Yes"))</f>
        <v/>
      </c>
      <c r="I64" s="55">
        <f>COUNTIF('Data-Qtr2'!C62:G62,"")</f>
        <v>5</v>
      </c>
      <c r="J64" s="125">
        <f>IF('Data-Qtr2'!R62,0,IF((COUNTBLANK(C64)+COUNTBLANK(E64)+COUNTBLANK(F64)+COUNTBLANK(H64))=4,0,1))</f>
        <v>0</v>
      </c>
      <c r="K64" s="125">
        <f t="shared" si="1"/>
        <v>0</v>
      </c>
      <c r="L64" s="125">
        <f t="shared" si="2"/>
        <v>0</v>
      </c>
      <c r="M64" s="1">
        <f t="shared" si="3"/>
        <v>0</v>
      </c>
      <c r="N64" s="125">
        <f t="shared" si="4"/>
        <v>0</v>
      </c>
      <c r="O64" s="126">
        <f t="shared" si="5"/>
        <v>0</v>
      </c>
      <c r="P64" s="125">
        <f t="shared" si="6"/>
        <v>0</v>
      </c>
      <c r="Q64" s="1">
        <f t="shared" si="7"/>
        <v>0</v>
      </c>
      <c r="R64" s="1">
        <f t="shared" si="0"/>
        <v>0</v>
      </c>
      <c r="S64" s="1">
        <f t="shared" si="8"/>
        <v>0</v>
      </c>
      <c r="T64" s="1">
        <f t="shared" si="9"/>
        <v>0</v>
      </c>
      <c r="U64" s="126">
        <f t="shared" si="10"/>
        <v>0</v>
      </c>
    </row>
    <row r="65" spans="2:21" ht="15" thickBot="1" x14ac:dyDescent="0.35">
      <c r="B65" s="125">
        <v>50</v>
      </c>
      <c r="C65" s="35" t="str">
        <f>IF(OR('Data-Qtr2'!C63="",'Data-Qtr2'!R63),"",(COUNTIF('Data-Qtr2'!C63,"Yes")))</f>
        <v/>
      </c>
      <c r="D65" s="271" t="str">
        <f>IF('Data-Qtr2'!D63="","",IF(C65=1,'Data-Qtr2'!D63,""))</f>
        <v/>
      </c>
      <c r="E65" s="36" t="str">
        <f>IF(OR('Data-Qtr2'!E63="",'Data-Qtr2'!R63),"",COUNTIF('Data-Qtr2'!E63,"Yes"))</f>
        <v/>
      </c>
      <c r="F65" s="36" t="str">
        <f>IF(OR('Data-Qtr2'!F63="",'Data-Qtr2'!R63),"",COUNTIF('Data-Qtr2'!F63,"Yes"))</f>
        <v/>
      </c>
      <c r="G65" s="36"/>
      <c r="H65" s="272" t="str">
        <f>IF(OR('Data-Qtr2'!G63="",'Data-Qtr2'!R63),"",COUNTIF('Data-Qtr2'!G63,"Yes"))</f>
        <v/>
      </c>
      <c r="I65" s="56">
        <f>COUNTIF('Data-Qtr2'!C63:G63,"")</f>
        <v>5</v>
      </c>
      <c r="J65" s="125">
        <f>IF('Data-Qtr2'!R63,0,IF((COUNTBLANK(C65)+COUNTBLANK(E65)+COUNTBLANK(F65)+COUNTBLANK(H65))=4,0,1))</f>
        <v>0</v>
      </c>
      <c r="K65" s="125">
        <f t="shared" si="1"/>
        <v>0</v>
      </c>
      <c r="L65" s="125">
        <f t="shared" si="2"/>
        <v>0</v>
      </c>
      <c r="M65" s="1">
        <f t="shared" si="3"/>
        <v>0</v>
      </c>
      <c r="N65" s="125">
        <f t="shared" si="4"/>
        <v>0</v>
      </c>
      <c r="O65" s="126">
        <f t="shared" si="5"/>
        <v>0</v>
      </c>
      <c r="P65" s="125">
        <f t="shared" si="6"/>
        <v>0</v>
      </c>
      <c r="Q65" s="1">
        <f t="shared" si="7"/>
        <v>0</v>
      </c>
      <c r="R65" s="1">
        <f t="shared" si="0"/>
        <v>0</v>
      </c>
      <c r="S65" s="1">
        <f t="shared" si="8"/>
        <v>0</v>
      </c>
      <c r="T65" s="1">
        <f t="shared" si="9"/>
        <v>0</v>
      </c>
      <c r="U65" s="126">
        <f t="shared" si="10"/>
        <v>0</v>
      </c>
    </row>
    <row r="66" spans="2:21" x14ac:dyDescent="0.3">
      <c r="B66" s="124">
        <v>51</v>
      </c>
      <c r="C66" s="32" t="str">
        <f>IF(OR('Data-Qtr2'!C64="",'Data-Qtr2'!R64),"",(COUNTIF('Data-Qtr2'!C64,"Yes")))</f>
        <v/>
      </c>
      <c r="D66" s="268" t="str">
        <f>IF('Data-Qtr2'!D64="","",IF(C66=1,'Data-Qtr2'!D64,""))</f>
        <v/>
      </c>
      <c r="E66" s="33" t="str">
        <f>IF(OR('Data-Qtr2'!E64="",'Data-Qtr2'!R64),"",COUNTIF('Data-Qtr2'!E64,"Yes"))</f>
        <v/>
      </c>
      <c r="F66" s="33" t="str">
        <f>IF(OR('Data-Qtr2'!F64="",'Data-Qtr2'!R64),"",COUNTIF('Data-Qtr2'!F64,"Yes"))</f>
        <v/>
      </c>
      <c r="G66" s="33"/>
      <c r="H66" s="269" t="str">
        <f>IF(OR('Data-Qtr2'!G64="",'Data-Qtr2'!R64),"",COUNTIF('Data-Qtr2'!G64,"Yes"))</f>
        <v/>
      </c>
      <c r="I66" s="55">
        <f>COUNTIF('Data-Qtr2'!C64:G64,"")</f>
        <v>5</v>
      </c>
      <c r="J66" s="125">
        <f>IF('Data-Qtr2'!R64,0,IF((COUNTBLANK(C66)+COUNTBLANK(E66)+COUNTBLANK(F66)+COUNTBLANK(H66))=4,0,1))</f>
        <v>0</v>
      </c>
      <c r="K66" s="125">
        <f t="shared" si="1"/>
        <v>0</v>
      </c>
      <c r="L66" s="125">
        <f t="shared" si="2"/>
        <v>0</v>
      </c>
      <c r="M66" s="1">
        <f t="shared" si="3"/>
        <v>0</v>
      </c>
      <c r="N66" s="125">
        <f t="shared" si="4"/>
        <v>0</v>
      </c>
      <c r="O66" s="126">
        <f t="shared" si="5"/>
        <v>0</v>
      </c>
      <c r="P66" s="125">
        <f t="shared" si="6"/>
        <v>0</v>
      </c>
      <c r="Q66" s="1">
        <f t="shared" si="7"/>
        <v>0</v>
      </c>
      <c r="R66" s="1">
        <f t="shared" si="0"/>
        <v>0</v>
      </c>
      <c r="S66" s="1">
        <f t="shared" si="8"/>
        <v>0</v>
      </c>
      <c r="T66" s="1">
        <f t="shared" si="9"/>
        <v>0</v>
      </c>
      <c r="U66" s="126">
        <f t="shared" si="10"/>
        <v>0</v>
      </c>
    </row>
    <row r="67" spans="2:21" x14ac:dyDescent="0.3">
      <c r="B67" s="125">
        <v>52</v>
      </c>
      <c r="C67" s="34" t="str">
        <f>IF(OR('Data-Qtr2'!C65="",'Data-Qtr2'!R65),"",(COUNTIF('Data-Qtr2'!C65,"Yes")))</f>
        <v/>
      </c>
      <c r="D67" s="267" t="str">
        <f>IF('Data-Qtr2'!D65="","",IF(C67=1,'Data-Qtr2'!D65,""))</f>
        <v/>
      </c>
      <c r="E67" s="53" t="str">
        <f>IF(OR('Data-Qtr2'!E65="",'Data-Qtr2'!R65),"",COUNTIF('Data-Qtr2'!E65,"Yes"))</f>
        <v/>
      </c>
      <c r="F67" s="53" t="str">
        <f>IF(OR('Data-Qtr2'!F65="",'Data-Qtr2'!R65),"",COUNTIF('Data-Qtr2'!F65,"Yes"))</f>
        <v/>
      </c>
      <c r="G67" s="53"/>
      <c r="H67" s="270" t="str">
        <f>IF(OR('Data-Qtr2'!G65="",'Data-Qtr2'!R65),"",COUNTIF('Data-Qtr2'!G65,"Yes"))</f>
        <v/>
      </c>
      <c r="I67" s="55">
        <f>COUNTIF('Data-Qtr2'!C65:G65,"")</f>
        <v>5</v>
      </c>
      <c r="J67" s="125">
        <f>IF('Data-Qtr2'!R65,0,IF((COUNTBLANK(C67)+COUNTBLANK(E67)+COUNTBLANK(F67)+COUNTBLANK(H67))=4,0,1))</f>
        <v>0</v>
      </c>
      <c r="K67" s="125">
        <f t="shared" si="1"/>
        <v>0</v>
      </c>
      <c r="L67" s="125">
        <f t="shared" si="2"/>
        <v>0</v>
      </c>
      <c r="M67" s="1">
        <f t="shared" si="3"/>
        <v>0</v>
      </c>
      <c r="N67" s="125">
        <f t="shared" si="4"/>
        <v>0</v>
      </c>
      <c r="O67" s="126">
        <f t="shared" si="5"/>
        <v>0</v>
      </c>
      <c r="P67" s="125">
        <f t="shared" si="6"/>
        <v>0</v>
      </c>
      <c r="Q67" s="1">
        <f t="shared" si="7"/>
        <v>0</v>
      </c>
      <c r="R67" s="1">
        <f t="shared" si="0"/>
        <v>0</v>
      </c>
      <c r="S67" s="1">
        <f t="shared" si="8"/>
        <v>0</v>
      </c>
      <c r="T67" s="1">
        <f t="shared" si="9"/>
        <v>0</v>
      </c>
      <c r="U67" s="126">
        <f t="shared" si="10"/>
        <v>0</v>
      </c>
    </row>
    <row r="68" spans="2:21" x14ac:dyDescent="0.3">
      <c r="B68" s="125">
        <v>53</v>
      </c>
      <c r="C68" s="34" t="str">
        <f>IF(OR('Data-Qtr2'!C66="",'Data-Qtr2'!R66),"",(COUNTIF('Data-Qtr2'!C66,"Yes")))</f>
        <v/>
      </c>
      <c r="D68" s="267" t="str">
        <f>IF('Data-Qtr2'!D66="","",IF(C68=1,'Data-Qtr2'!D66,""))</f>
        <v/>
      </c>
      <c r="E68" s="53" t="str">
        <f>IF(OR('Data-Qtr2'!E66="",'Data-Qtr2'!R66),"",COUNTIF('Data-Qtr2'!E66,"Yes"))</f>
        <v/>
      </c>
      <c r="F68" s="53" t="str">
        <f>IF(OR('Data-Qtr2'!F66="",'Data-Qtr2'!R66),"",COUNTIF('Data-Qtr2'!F66,"Yes"))</f>
        <v/>
      </c>
      <c r="G68" s="53"/>
      <c r="H68" s="270" t="str">
        <f>IF(OR('Data-Qtr2'!G66="",'Data-Qtr2'!R66),"",COUNTIF('Data-Qtr2'!G66,"Yes"))</f>
        <v/>
      </c>
      <c r="I68" s="55">
        <f>COUNTIF('Data-Qtr2'!C66:G66,"")</f>
        <v>5</v>
      </c>
      <c r="J68" s="125">
        <f>IF('Data-Qtr2'!R66,0,IF((COUNTBLANK(C68)+COUNTBLANK(E68)+COUNTBLANK(F68)+COUNTBLANK(H68))=4,0,1))</f>
        <v>0</v>
      </c>
      <c r="K68" s="125">
        <f t="shared" si="1"/>
        <v>0</v>
      </c>
      <c r="L68" s="125">
        <f t="shared" si="2"/>
        <v>0</v>
      </c>
      <c r="M68" s="1">
        <f t="shared" si="3"/>
        <v>0</v>
      </c>
      <c r="N68" s="125">
        <f t="shared" si="4"/>
        <v>0</v>
      </c>
      <c r="O68" s="126">
        <f t="shared" si="5"/>
        <v>0</v>
      </c>
      <c r="P68" s="125">
        <f t="shared" si="6"/>
        <v>0</v>
      </c>
      <c r="Q68" s="1">
        <f t="shared" si="7"/>
        <v>0</v>
      </c>
      <c r="R68" s="1">
        <f t="shared" si="0"/>
        <v>0</v>
      </c>
      <c r="S68" s="1">
        <f t="shared" si="8"/>
        <v>0</v>
      </c>
      <c r="T68" s="1">
        <f t="shared" si="9"/>
        <v>0</v>
      </c>
      <c r="U68" s="126">
        <f t="shared" si="10"/>
        <v>0</v>
      </c>
    </row>
    <row r="69" spans="2:21" x14ac:dyDescent="0.3">
      <c r="B69" s="125">
        <v>54</v>
      </c>
      <c r="C69" s="34" t="str">
        <f>IF(OR('Data-Qtr2'!C67="",'Data-Qtr2'!R67),"",(COUNTIF('Data-Qtr2'!C67,"Yes")))</f>
        <v/>
      </c>
      <c r="D69" s="267" t="str">
        <f>IF('Data-Qtr2'!D67="","",IF(C69=1,'Data-Qtr2'!D67,""))</f>
        <v/>
      </c>
      <c r="E69" s="53" t="str">
        <f>IF(OR('Data-Qtr2'!E67="",'Data-Qtr2'!R67),"",COUNTIF('Data-Qtr2'!E67,"Yes"))</f>
        <v/>
      </c>
      <c r="F69" s="53" t="str">
        <f>IF(OR('Data-Qtr2'!F67="",'Data-Qtr2'!R67),"",COUNTIF('Data-Qtr2'!F67,"Yes"))</f>
        <v/>
      </c>
      <c r="G69" s="53"/>
      <c r="H69" s="270" t="str">
        <f>IF(OR('Data-Qtr2'!G67="",'Data-Qtr2'!R67),"",COUNTIF('Data-Qtr2'!G67,"Yes"))</f>
        <v/>
      </c>
      <c r="I69" s="55">
        <f>COUNTIF('Data-Qtr2'!C67:G67,"")</f>
        <v>5</v>
      </c>
      <c r="J69" s="125">
        <f>IF('Data-Qtr2'!R67,0,IF((COUNTBLANK(C69)+COUNTBLANK(E69)+COUNTBLANK(F69)+COUNTBLANK(H69))=4,0,1))</f>
        <v>0</v>
      </c>
      <c r="K69" s="125">
        <f t="shared" si="1"/>
        <v>0</v>
      </c>
      <c r="L69" s="125">
        <f t="shared" si="2"/>
        <v>0</v>
      </c>
      <c r="M69" s="1">
        <f t="shared" si="3"/>
        <v>0</v>
      </c>
      <c r="N69" s="125">
        <f t="shared" si="4"/>
        <v>0</v>
      </c>
      <c r="O69" s="126">
        <f t="shared" si="5"/>
        <v>0</v>
      </c>
      <c r="P69" s="125">
        <f t="shared" si="6"/>
        <v>0</v>
      </c>
      <c r="Q69" s="1">
        <f t="shared" si="7"/>
        <v>0</v>
      </c>
      <c r="R69" s="1">
        <f t="shared" si="0"/>
        <v>0</v>
      </c>
      <c r="S69" s="1">
        <f t="shared" si="8"/>
        <v>0</v>
      </c>
      <c r="T69" s="1">
        <f t="shared" si="9"/>
        <v>0</v>
      </c>
      <c r="U69" s="126">
        <f t="shared" si="10"/>
        <v>0</v>
      </c>
    </row>
    <row r="70" spans="2:21" x14ac:dyDescent="0.3">
      <c r="B70" s="125">
        <v>55</v>
      </c>
      <c r="C70" s="34" t="str">
        <f>IF(OR('Data-Qtr2'!C68="",'Data-Qtr2'!R68),"",(COUNTIF('Data-Qtr2'!C68,"Yes")))</f>
        <v/>
      </c>
      <c r="D70" s="267" t="str">
        <f>IF('Data-Qtr2'!D68="","",IF(C70=1,'Data-Qtr2'!D68,""))</f>
        <v/>
      </c>
      <c r="E70" s="53" t="str">
        <f>IF(OR('Data-Qtr2'!E68="",'Data-Qtr2'!R68),"",COUNTIF('Data-Qtr2'!E68,"Yes"))</f>
        <v/>
      </c>
      <c r="F70" s="53" t="str">
        <f>IF(OR('Data-Qtr2'!F68="",'Data-Qtr2'!R68),"",COUNTIF('Data-Qtr2'!F68,"Yes"))</f>
        <v/>
      </c>
      <c r="G70" s="53"/>
      <c r="H70" s="270" t="str">
        <f>IF(OR('Data-Qtr2'!G68="",'Data-Qtr2'!R68),"",COUNTIF('Data-Qtr2'!G68,"Yes"))</f>
        <v/>
      </c>
      <c r="I70" s="55">
        <f>COUNTIF('Data-Qtr2'!C68:G68,"")</f>
        <v>5</v>
      </c>
      <c r="J70" s="125">
        <f>IF('Data-Qtr2'!R68,0,IF((COUNTBLANK(C70)+COUNTBLANK(E70)+COUNTBLANK(F70)+COUNTBLANK(H70))=4,0,1))</f>
        <v>0</v>
      </c>
      <c r="K70" s="125">
        <f t="shared" si="1"/>
        <v>0</v>
      </c>
      <c r="L70" s="125">
        <f t="shared" si="2"/>
        <v>0</v>
      </c>
      <c r="M70" s="1">
        <f t="shared" si="3"/>
        <v>0</v>
      </c>
      <c r="N70" s="125">
        <f t="shared" si="4"/>
        <v>0</v>
      </c>
      <c r="O70" s="126">
        <f t="shared" si="5"/>
        <v>0</v>
      </c>
      <c r="P70" s="125">
        <f t="shared" si="6"/>
        <v>0</v>
      </c>
      <c r="Q70" s="1">
        <f t="shared" si="7"/>
        <v>0</v>
      </c>
      <c r="R70" s="1">
        <f t="shared" si="0"/>
        <v>0</v>
      </c>
      <c r="S70" s="1">
        <f t="shared" si="8"/>
        <v>0</v>
      </c>
      <c r="T70" s="1">
        <f t="shared" si="9"/>
        <v>0</v>
      </c>
      <c r="U70" s="126">
        <f t="shared" si="10"/>
        <v>0</v>
      </c>
    </row>
    <row r="71" spans="2:21" x14ac:dyDescent="0.3">
      <c r="B71" s="125">
        <v>56</v>
      </c>
      <c r="C71" s="34" t="str">
        <f>IF(OR('Data-Qtr2'!C69="",'Data-Qtr2'!R69),"",(COUNTIF('Data-Qtr2'!C69,"Yes")))</f>
        <v/>
      </c>
      <c r="D71" s="267" t="str">
        <f>IF('Data-Qtr2'!D69="","",IF(C71=1,'Data-Qtr2'!D69,""))</f>
        <v/>
      </c>
      <c r="E71" s="53" t="str">
        <f>IF(OR('Data-Qtr2'!E69="",'Data-Qtr2'!R69),"",COUNTIF('Data-Qtr2'!E69,"Yes"))</f>
        <v/>
      </c>
      <c r="F71" s="53" t="str">
        <f>IF(OR('Data-Qtr2'!F69="",'Data-Qtr2'!R69),"",COUNTIF('Data-Qtr2'!F69,"Yes"))</f>
        <v/>
      </c>
      <c r="G71" s="53"/>
      <c r="H71" s="270" t="str">
        <f>IF(OR('Data-Qtr2'!G69="",'Data-Qtr2'!R69),"",COUNTIF('Data-Qtr2'!G69,"Yes"))</f>
        <v/>
      </c>
      <c r="I71" s="55">
        <f>COUNTIF('Data-Qtr2'!C69:G69,"")</f>
        <v>5</v>
      </c>
      <c r="J71" s="125">
        <f>IF('Data-Qtr2'!R69,0,IF((COUNTBLANK(C71)+COUNTBLANK(E71)+COUNTBLANK(F71)+COUNTBLANK(H71))=4,0,1))</f>
        <v>0</v>
      </c>
      <c r="K71" s="125">
        <f t="shared" si="1"/>
        <v>0</v>
      </c>
      <c r="L71" s="125">
        <f t="shared" si="2"/>
        <v>0</v>
      </c>
      <c r="M71" s="1">
        <f t="shared" si="3"/>
        <v>0</v>
      </c>
      <c r="N71" s="125">
        <f t="shared" si="4"/>
        <v>0</v>
      </c>
      <c r="O71" s="126">
        <f t="shared" si="5"/>
        <v>0</v>
      </c>
      <c r="P71" s="125">
        <f t="shared" si="6"/>
        <v>0</v>
      </c>
      <c r="Q71" s="1">
        <f t="shared" si="7"/>
        <v>0</v>
      </c>
      <c r="R71" s="1">
        <f t="shared" si="0"/>
        <v>0</v>
      </c>
      <c r="S71" s="1">
        <f t="shared" si="8"/>
        <v>0</v>
      </c>
      <c r="T71" s="1">
        <f t="shared" si="9"/>
        <v>0</v>
      </c>
      <c r="U71" s="126">
        <f t="shared" si="10"/>
        <v>0</v>
      </c>
    </row>
    <row r="72" spans="2:21" x14ac:dyDescent="0.3">
      <c r="B72" s="125">
        <v>57</v>
      </c>
      <c r="C72" s="34" t="str">
        <f>IF(OR('Data-Qtr2'!C70="",'Data-Qtr2'!R70),"",(COUNTIF('Data-Qtr2'!C70,"Yes")))</f>
        <v/>
      </c>
      <c r="D72" s="267" t="str">
        <f>IF('Data-Qtr2'!D70="","",IF(C72=1,'Data-Qtr2'!D70,""))</f>
        <v/>
      </c>
      <c r="E72" s="53" t="str">
        <f>IF(OR('Data-Qtr2'!E70="",'Data-Qtr2'!R70),"",COUNTIF('Data-Qtr2'!E70,"Yes"))</f>
        <v/>
      </c>
      <c r="F72" s="53" t="str">
        <f>IF(OR('Data-Qtr2'!F70="",'Data-Qtr2'!R70),"",COUNTIF('Data-Qtr2'!F70,"Yes"))</f>
        <v/>
      </c>
      <c r="G72" s="53"/>
      <c r="H72" s="270" t="str">
        <f>IF(OR('Data-Qtr2'!G70="",'Data-Qtr2'!R70),"",COUNTIF('Data-Qtr2'!G70,"Yes"))</f>
        <v/>
      </c>
      <c r="I72" s="55">
        <f>COUNTIF('Data-Qtr2'!C70:G70,"")</f>
        <v>5</v>
      </c>
      <c r="J72" s="125">
        <f>IF('Data-Qtr2'!R70,0,IF((COUNTBLANK(C72)+COUNTBLANK(E72)+COUNTBLANK(F72)+COUNTBLANK(H72))=4,0,1))</f>
        <v>0</v>
      </c>
      <c r="K72" s="125">
        <f t="shared" si="1"/>
        <v>0</v>
      </c>
      <c r="L72" s="125">
        <f t="shared" si="2"/>
        <v>0</v>
      </c>
      <c r="M72" s="1">
        <f t="shared" si="3"/>
        <v>0</v>
      </c>
      <c r="N72" s="125">
        <f t="shared" si="4"/>
        <v>0</v>
      </c>
      <c r="O72" s="126">
        <f t="shared" si="5"/>
        <v>0</v>
      </c>
      <c r="P72" s="125">
        <f t="shared" si="6"/>
        <v>0</v>
      </c>
      <c r="Q72" s="1">
        <f t="shared" si="7"/>
        <v>0</v>
      </c>
      <c r="R72" s="1">
        <f t="shared" si="0"/>
        <v>0</v>
      </c>
      <c r="S72" s="1">
        <f t="shared" si="8"/>
        <v>0</v>
      </c>
      <c r="T72" s="1">
        <f t="shared" si="9"/>
        <v>0</v>
      </c>
      <c r="U72" s="126">
        <f t="shared" si="10"/>
        <v>0</v>
      </c>
    </row>
    <row r="73" spans="2:21" x14ac:dyDescent="0.3">
      <c r="B73" s="125">
        <v>58</v>
      </c>
      <c r="C73" s="34" t="str">
        <f>IF(OR('Data-Qtr2'!C71="",'Data-Qtr2'!R71),"",(COUNTIF('Data-Qtr2'!C71,"Yes")))</f>
        <v/>
      </c>
      <c r="D73" s="267" t="str">
        <f>IF('Data-Qtr2'!D71="","",IF(C73=1,'Data-Qtr2'!D71,""))</f>
        <v/>
      </c>
      <c r="E73" s="53" t="str">
        <f>IF(OR('Data-Qtr2'!E71="",'Data-Qtr2'!R71),"",COUNTIF('Data-Qtr2'!E71,"Yes"))</f>
        <v/>
      </c>
      <c r="F73" s="53" t="str">
        <f>IF(OR('Data-Qtr2'!F71="",'Data-Qtr2'!R71),"",COUNTIF('Data-Qtr2'!F71,"Yes"))</f>
        <v/>
      </c>
      <c r="G73" s="53"/>
      <c r="H73" s="270" t="str">
        <f>IF(OR('Data-Qtr2'!G71="",'Data-Qtr2'!R71),"",COUNTIF('Data-Qtr2'!G71,"Yes"))</f>
        <v/>
      </c>
      <c r="I73" s="55">
        <f>COUNTIF('Data-Qtr2'!C71:G71,"")</f>
        <v>5</v>
      </c>
      <c r="J73" s="125">
        <f>IF('Data-Qtr2'!R71,0,IF((COUNTBLANK(C73)+COUNTBLANK(E73)+COUNTBLANK(F73)+COUNTBLANK(H73))=4,0,1))</f>
        <v>0</v>
      </c>
      <c r="K73" s="125">
        <f t="shared" si="1"/>
        <v>0</v>
      </c>
      <c r="L73" s="125">
        <f t="shared" si="2"/>
        <v>0</v>
      </c>
      <c r="M73" s="1">
        <f t="shared" si="3"/>
        <v>0</v>
      </c>
      <c r="N73" s="125">
        <f t="shared" si="4"/>
        <v>0</v>
      </c>
      <c r="O73" s="126">
        <f t="shared" si="5"/>
        <v>0</v>
      </c>
      <c r="P73" s="125">
        <f t="shared" si="6"/>
        <v>0</v>
      </c>
      <c r="Q73" s="1">
        <f t="shared" si="7"/>
        <v>0</v>
      </c>
      <c r="R73" s="1">
        <f t="shared" si="0"/>
        <v>0</v>
      </c>
      <c r="S73" s="1">
        <f t="shared" si="8"/>
        <v>0</v>
      </c>
      <c r="T73" s="1">
        <f t="shared" si="9"/>
        <v>0</v>
      </c>
      <c r="U73" s="126">
        <f t="shared" si="10"/>
        <v>0</v>
      </c>
    </row>
    <row r="74" spans="2:21" x14ac:dyDescent="0.3">
      <c r="B74" s="125">
        <v>59</v>
      </c>
      <c r="C74" s="34" t="str">
        <f>IF(OR('Data-Qtr2'!C72="",'Data-Qtr2'!R72),"",(COUNTIF('Data-Qtr2'!C72,"Yes")))</f>
        <v/>
      </c>
      <c r="D74" s="267" t="str">
        <f>IF('Data-Qtr2'!D72="","",IF(C74=1,'Data-Qtr2'!D72,""))</f>
        <v/>
      </c>
      <c r="E74" s="53" t="str">
        <f>IF(OR('Data-Qtr2'!E72="",'Data-Qtr2'!R72),"",COUNTIF('Data-Qtr2'!E72,"Yes"))</f>
        <v/>
      </c>
      <c r="F74" s="53" t="str">
        <f>IF(OR('Data-Qtr2'!F72="",'Data-Qtr2'!R72),"",COUNTIF('Data-Qtr2'!F72,"Yes"))</f>
        <v/>
      </c>
      <c r="G74" s="53"/>
      <c r="H74" s="270" t="str">
        <f>IF(OR('Data-Qtr2'!G72="",'Data-Qtr2'!R72),"",COUNTIF('Data-Qtr2'!G72,"Yes"))</f>
        <v/>
      </c>
      <c r="I74" s="55">
        <f>COUNTIF('Data-Qtr2'!C72:G72,"")</f>
        <v>5</v>
      </c>
      <c r="J74" s="125">
        <f>IF('Data-Qtr2'!R72,0,IF((COUNTBLANK(C74)+COUNTBLANK(E74)+COUNTBLANK(F74)+COUNTBLANK(H74))=4,0,1))</f>
        <v>0</v>
      </c>
      <c r="K74" s="125">
        <f t="shared" si="1"/>
        <v>0</v>
      </c>
      <c r="L74" s="125">
        <f t="shared" si="2"/>
        <v>0</v>
      </c>
      <c r="M74" s="1">
        <f t="shared" si="3"/>
        <v>0</v>
      </c>
      <c r="N74" s="125">
        <f t="shared" si="4"/>
        <v>0</v>
      </c>
      <c r="O74" s="126">
        <f t="shared" si="5"/>
        <v>0</v>
      </c>
      <c r="P74" s="125">
        <f t="shared" si="6"/>
        <v>0</v>
      </c>
      <c r="Q74" s="1">
        <f t="shared" si="7"/>
        <v>0</v>
      </c>
      <c r="R74" s="1">
        <f t="shared" si="0"/>
        <v>0</v>
      </c>
      <c r="S74" s="1">
        <f t="shared" si="8"/>
        <v>0</v>
      </c>
      <c r="T74" s="1">
        <f t="shared" si="9"/>
        <v>0</v>
      </c>
      <c r="U74" s="126">
        <f t="shared" si="10"/>
        <v>0</v>
      </c>
    </row>
    <row r="75" spans="2:21" ht="15" thickBot="1" x14ac:dyDescent="0.35">
      <c r="B75" s="127">
        <v>60</v>
      </c>
      <c r="C75" s="35" t="str">
        <f>IF(OR('Data-Qtr2'!C73="",'Data-Qtr2'!R73),"",(COUNTIF('Data-Qtr2'!C73,"Yes")))</f>
        <v/>
      </c>
      <c r="D75" s="271" t="str">
        <f>IF('Data-Qtr2'!D73="","",IF(C75=1,'Data-Qtr2'!D73,""))</f>
        <v/>
      </c>
      <c r="E75" s="36" t="str">
        <f>IF(OR('Data-Qtr2'!E73="",'Data-Qtr2'!R73),"",COUNTIF('Data-Qtr2'!E73,"Yes"))</f>
        <v/>
      </c>
      <c r="F75" s="36" t="str">
        <f>IF(OR('Data-Qtr2'!F73="",'Data-Qtr2'!R73),"",COUNTIF('Data-Qtr2'!F73,"Yes"))</f>
        <v/>
      </c>
      <c r="G75" s="36"/>
      <c r="H75" s="272" t="str">
        <f>IF(OR('Data-Qtr2'!G73="",'Data-Qtr2'!R73),"",COUNTIF('Data-Qtr2'!G73,"Yes"))</f>
        <v/>
      </c>
      <c r="I75" s="56">
        <f>COUNTIF('Data-Qtr2'!C73:G73,"")</f>
        <v>5</v>
      </c>
      <c r="J75" s="125">
        <f>IF('Data-Qtr2'!R73,0,IF((COUNTBLANK(C75)+COUNTBLANK(E75)+COUNTBLANK(F75)+COUNTBLANK(H75))=4,0,1))</f>
        <v>0</v>
      </c>
      <c r="K75" s="125">
        <f t="shared" si="1"/>
        <v>0</v>
      </c>
      <c r="L75" s="125">
        <f t="shared" si="2"/>
        <v>0</v>
      </c>
      <c r="M75" s="1">
        <f t="shared" si="3"/>
        <v>0</v>
      </c>
      <c r="N75" s="125">
        <f t="shared" si="4"/>
        <v>0</v>
      </c>
      <c r="O75" s="126">
        <f t="shared" si="5"/>
        <v>0</v>
      </c>
      <c r="P75" s="125">
        <f t="shared" si="6"/>
        <v>0</v>
      </c>
      <c r="Q75" s="1">
        <f t="shared" si="7"/>
        <v>0</v>
      </c>
      <c r="R75" s="1">
        <f t="shared" si="0"/>
        <v>0</v>
      </c>
      <c r="S75" s="1">
        <f t="shared" si="8"/>
        <v>0</v>
      </c>
      <c r="T75" s="1">
        <f t="shared" si="9"/>
        <v>0</v>
      </c>
      <c r="U75" s="126">
        <f t="shared" si="10"/>
        <v>0</v>
      </c>
    </row>
    <row r="76" spans="2:21" x14ac:dyDescent="0.3">
      <c r="B76" s="124">
        <v>61</v>
      </c>
      <c r="C76" s="32" t="str">
        <f>IF(OR('Data-Qtr2'!C74="",'Data-Qtr2'!R74),"",(COUNTIF('Data-Qtr2'!C74,"Yes")))</f>
        <v/>
      </c>
      <c r="D76" s="268" t="str">
        <f>IF('Data-Qtr2'!D74="","",IF(C76=1,'Data-Qtr2'!D74,""))</f>
        <v/>
      </c>
      <c r="E76" s="33" t="str">
        <f>IF(OR('Data-Qtr2'!E74="",'Data-Qtr2'!R74),"",COUNTIF('Data-Qtr2'!E74,"Yes"))</f>
        <v/>
      </c>
      <c r="F76" s="33" t="str">
        <f>IF(OR('Data-Qtr2'!F74="",'Data-Qtr2'!R74),"",COUNTIF('Data-Qtr2'!F74,"Yes"))</f>
        <v/>
      </c>
      <c r="G76" s="33"/>
      <c r="H76" s="269" t="str">
        <f>IF(OR('Data-Qtr2'!G74="",'Data-Qtr2'!R74),"",COUNTIF('Data-Qtr2'!G74,"Yes"))</f>
        <v/>
      </c>
      <c r="I76" s="54">
        <f>COUNTIF('Data-Qtr2'!C74:G74,"")</f>
        <v>5</v>
      </c>
      <c r="J76" s="125">
        <f>IF('Data-Qtr2'!R74,0,IF((COUNTBLANK(C76)+COUNTBLANK(E76)+COUNTBLANK(F76)+COUNTBLANK(H76))=4,0,1))</f>
        <v>0</v>
      </c>
      <c r="K76" s="125">
        <f t="shared" ref="K76:K139" si="11">IF(J76=1,C76,0)</f>
        <v>0</v>
      </c>
      <c r="L76" s="125">
        <f t="shared" ref="L76:L139" si="12">IF(J76=1,IF((COUNTIF(C76,1)+COUNTIF(E76,1))=2,1,0),0)</f>
        <v>0</v>
      </c>
      <c r="M76" s="1">
        <f t="shared" ref="M76:M139" si="13">IF(J76=1,COUNTIF(E76,1),0)</f>
        <v>0</v>
      </c>
      <c r="N76" s="125">
        <f t="shared" ref="N76:N139" si="14">IF(J76=1,IF((COUNTIF(C76,1)+COUNTIF(F76,1))=2,1,0),0)</f>
        <v>0</v>
      </c>
      <c r="O76" s="126">
        <f t="shared" ref="O76:O139" si="15">IF(J76=1,COUNTIF(F76,1),0)</f>
        <v>0</v>
      </c>
      <c r="P76" s="125">
        <f t="shared" ref="P76:P139" si="16">IF(J76=1,IF((COUNTIF(C76,1)+COUNTIF(H76,1))=2,1,0),0)</f>
        <v>0</v>
      </c>
      <c r="Q76" s="1">
        <f t="shared" ref="Q76:Q139" si="17">IF(J76=1,COUNTIF(H76,1),0)</f>
        <v>0</v>
      </c>
      <c r="R76" s="1">
        <f t="shared" si="0"/>
        <v>0</v>
      </c>
      <c r="S76" s="1">
        <f t="shared" ref="S76:S139" si="18">IF(J76=1,COUNTIF(C76,1),0)</f>
        <v>0</v>
      </c>
      <c r="T76" s="1">
        <f t="shared" ref="T76:T139" si="19">IF(AND(C76=1,F76=1),1,0)</f>
        <v>0</v>
      </c>
      <c r="U76" s="126">
        <f t="shared" ref="U76:U139" si="20">IF(AND(C76=1,H76=1),1,0)</f>
        <v>0</v>
      </c>
    </row>
    <row r="77" spans="2:21" x14ac:dyDescent="0.3">
      <c r="B77" s="125">
        <v>62</v>
      </c>
      <c r="C77" s="34" t="str">
        <f>IF(OR('Data-Qtr2'!C75="",'Data-Qtr2'!R75),"",(COUNTIF('Data-Qtr2'!C75,"Yes")))</f>
        <v/>
      </c>
      <c r="D77" s="267" t="str">
        <f>IF('Data-Qtr2'!D75="","",IF(C77=1,'Data-Qtr2'!D75,""))</f>
        <v/>
      </c>
      <c r="E77" s="53" t="str">
        <f>IF(OR('Data-Qtr2'!E75="",'Data-Qtr2'!R75),"",COUNTIF('Data-Qtr2'!E75,"Yes"))</f>
        <v/>
      </c>
      <c r="F77" s="53" t="str">
        <f>IF(OR('Data-Qtr2'!F75="",'Data-Qtr2'!R75),"",COUNTIF('Data-Qtr2'!F75,"Yes"))</f>
        <v/>
      </c>
      <c r="G77" s="53"/>
      <c r="H77" s="270" t="str">
        <f>IF(OR('Data-Qtr2'!G75="",'Data-Qtr2'!R75),"",COUNTIF('Data-Qtr2'!G75,"Yes"))</f>
        <v/>
      </c>
      <c r="I77" s="55">
        <f>COUNTIF('Data-Qtr2'!C75:G75,"")</f>
        <v>5</v>
      </c>
      <c r="J77" s="125">
        <f>IF('Data-Qtr2'!R75,0,IF((COUNTBLANK(C77)+COUNTBLANK(E77)+COUNTBLANK(F77)+COUNTBLANK(H77))=4,0,1))</f>
        <v>0</v>
      </c>
      <c r="K77" s="125">
        <f t="shared" si="11"/>
        <v>0</v>
      </c>
      <c r="L77" s="125">
        <f t="shared" si="12"/>
        <v>0</v>
      </c>
      <c r="M77" s="1">
        <f t="shared" si="13"/>
        <v>0</v>
      </c>
      <c r="N77" s="125">
        <f t="shared" si="14"/>
        <v>0</v>
      </c>
      <c r="O77" s="126">
        <f t="shared" si="15"/>
        <v>0</v>
      </c>
      <c r="P77" s="125">
        <f t="shared" si="16"/>
        <v>0</v>
      </c>
      <c r="Q77" s="1">
        <f t="shared" si="17"/>
        <v>0</v>
      </c>
      <c r="R77" s="1">
        <f t="shared" si="0"/>
        <v>0</v>
      </c>
      <c r="S77" s="1">
        <f t="shared" si="18"/>
        <v>0</v>
      </c>
      <c r="T77" s="1">
        <f t="shared" si="19"/>
        <v>0</v>
      </c>
      <c r="U77" s="126">
        <f t="shared" si="20"/>
        <v>0</v>
      </c>
    </row>
    <row r="78" spans="2:21" x14ac:dyDescent="0.3">
      <c r="B78" s="125">
        <v>63</v>
      </c>
      <c r="C78" s="34" t="str">
        <f>IF(OR('Data-Qtr2'!C76="",'Data-Qtr2'!R76),"",(COUNTIF('Data-Qtr2'!C76,"Yes")))</f>
        <v/>
      </c>
      <c r="D78" s="267" t="str">
        <f>IF('Data-Qtr2'!D76="","",IF(C78=1,'Data-Qtr2'!D76,""))</f>
        <v/>
      </c>
      <c r="E78" s="53" t="str">
        <f>IF(OR('Data-Qtr2'!E76="",'Data-Qtr2'!R76),"",COUNTIF('Data-Qtr2'!E76,"Yes"))</f>
        <v/>
      </c>
      <c r="F78" s="53" t="str">
        <f>IF(OR('Data-Qtr2'!F76="",'Data-Qtr2'!R76),"",COUNTIF('Data-Qtr2'!F76,"Yes"))</f>
        <v/>
      </c>
      <c r="G78" s="53"/>
      <c r="H78" s="270" t="str">
        <f>IF(OR('Data-Qtr2'!G76="",'Data-Qtr2'!R76),"",COUNTIF('Data-Qtr2'!G76,"Yes"))</f>
        <v/>
      </c>
      <c r="I78" s="55">
        <f>COUNTIF('Data-Qtr2'!C76:G76,"")</f>
        <v>5</v>
      </c>
      <c r="J78" s="125">
        <f>IF('Data-Qtr2'!R76,0,IF((COUNTBLANK(C78)+COUNTBLANK(E78)+COUNTBLANK(F78)+COUNTBLANK(H78))=4,0,1))</f>
        <v>0</v>
      </c>
      <c r="K78" s="125">
        <f t="shared" si="11"/>
        <v>0</v>
      </c>
      <c r="L78" s="125">
        <f t="shared" si="12"/>
        <v>0</v>
      </c>
      <c r="M78" s="1">
        <f t="shared" si="13"/>
        <v>0</v>
      </c>
      <c r="N78" s="125">
        <f t="shared" si="14"/>
        <v>0</v>
      </c>
      <c r="O78" s="126">
        <f t="shared" si="15"/>
        <v>0</v>
      </c>
      <c r="P78" s="125">
        <f t="shared" si="16"/>
        <v>0</v>
      </c>
      <c r="Q78" s="1">
        <f t="shared" si="17"/>
        <v>0</v>
      </c>
      <c r="R78" s="1">
        <f t="shared" si="0"/>
        <v>0</v>
      </c>
      <c r="S78" s="1">
        <f t="shared" si="18"/>
        <v>0</v>
      </c>
      <c r="T78" s="1">
        <f t="shared" si="19"/>
        <v>0</v>
      </c>
      <c r="U78" s="126">
        <f t="shared" si="20"/>
        <v>0</v>
      </c>
    </row>
    <row r="79" spans="2:21" x14ac:dyDescent="0.3">
      <c r="B79" s="125">
        <v>64</v>
      </c>
      <c r="C79" s="34" t="str">
        <f>IF(OR('Data-Qtr2'!C77="",'Data-Qtr2'!R77),"",(COUNTIF('Data-Qtr2'!C77,"Yes")))</f>
        <v/>
      </c>
      <c r="D79" s="267" t="str">
        <f>IF('Data-Qtr2'!D77="","",IF(C79=1,'Data-Qtr2'!D77,""))</f>
        <v/>
      </c>
      <c r="E79" s="53" t="str">
        <f>IF(OR('Data-Qtr2'!E77="",'Data-Qtr2'!R77),"",COUNTIF('Data-Qtr2'!E77,"Yes"))</f>
        <v/>
      </c>
      <c r="F79" s="53" t="str">
        <f>IF(OR('Data-Qtr2'!F77="",'Data-Qtr2'!R77),"",COUNTIF('Data-Qtr2'!F77,"Yes"))</f>
        <v/>
      </c>
      <c r="G79" s="53"/>
      <c r="H79" s="270" t="str">
        <f>IF(OR('Data-Qtr2'!G77="",'Data-Qtr2'!R77),"",COUNTIF('Data-Qtr2'!G77,"Yes"))</f>
        <v/>
      </c>
      <c r="I79" s="55">
        <f>COUNTIF('Data-Qtr2'!C77:G77,"")</f>
        <v>5</v>
      </c>
      <c r="J79" s="125">
        <f>IF('Data-Qtr2'!R77,0,IF((COUNTBLANK(C79)+COUNTBLANK(E79)+COUNTBLANK(F79)+COUNTBLANK(H79))=4,0,1))</f>
        <v>0</v>
      </c>
      <c r="K79" s="125">
        <f t="shared" si="11"/>
        <v>0</v>
      </c>
      <c r="L79" s="125">
        <f t="shared" si="12"/>
        <v>0</v>
      </c>
      <c r="M79" s="1">
        <f t="shared" si="13"/>
        <v>0</v>
      </c>
      <c r="N79" s="125">
        <f t="shared" si="14"/>
        <v>0</v>
      </c>
      <c r="O79" s="126">
        <f t="shared" si="15"/>
        <v>0</v>
      </c>
      <c r="P79" s="125">
        <f t="shared" si="16"/>
        <v>0</v>
      </c>
      <c r="Q79" s="1">
        <f t="shared" si="17"/>
        <v>0</v>
      </c>
      <c r="R79" s="1">
        <f t="shared" si="0"/>
        <v>0</v>
      </c>
      <c r="S79" s="1">
        <f t="shared" si="18"/>
        <v>0</v>
      </c>
      <c r="T79" s="1">
        <f t="shared" si="19"/>
        <v>0</v>
      </c>
      <c r="U79" s="126">
        <f t="shared" si="20"/>
        <v>0</v>
      </c>
    </row>
    <row r="80" spans="2:21" x14ac:dyDescent="0.3">
      <c r="B80" s="125">
        <v>65</v>
      </c>
      <c r="C80" s="34" t="str">
        <f>IF(OR('Data-Qtr2'!C78="",'Data-Qtr2'!R78),"",(COUNTIF('Data-Qtr2'!C78,"Yes")))</f>
        <v/>
      </c>
      <c r="D80" s="267" t="str">
        <f>IF('Data-Qtr2'!D78="","",IF(C80=1,'Data-Qtr2'!D78,""))</f>
        <v/>
      </c>
      <c r="E80" s="53" t="str">
        <f>IF(OR('Data-Qtr2'!E78="",'Data-Qtr2'!R78),"",COUNTIF('Data-Qtr2'!E78,"Yes"))</f>
        <v/>
      </c>
      <c r="F80" s="53" t="str">
        <f>IF(OR('Data-Qtr2'!F78="",'Data-Qtr2'!R78),"",COUNTIF('Data-Qtr2'!F78,"Yes"))</f>
        <v/>
      </c>
      <c r="G80" s="53"/>
      <c r="H80" s="270" t="str">
        <f>IF(OR('Data-Qtr2'!G78="",'Data-Qtr2'!R78),"",COUNTIF('Data-Qtr2'!G78,"Yes"))</f>
        <v/>
      </c>
      <c r="I80" s="55">
        <f>COUNTIF('Data-Qtr2'!C78:G78,"")</f>
        <v>5</v>
      </c>
      <c r="J80" s="125">
        <f>IF('Data-Qtr2'!R78,0,IF((COUNTBLANK(C80)+COUNTBLANK(E80)+COUNTBLANK(F80)+COUNTBLANK(H80))=4,0,1))</f>
        <v>0</v>
      </c>
      <c r="K80" s="125">
        <f t="shared" si="11"/>
        <v>0</v>
      </c>
      <c r="L80" s="125">
        <f t="shared" si="12"/>
        <v>0</v>
      </c>
      <c r="M80" s="1">
        <f t="shared" si="13"/>
        <v>0</v>
      </c>
      <c r="N80" s="125">
        <f t="shared" si="14"/>
        <v>0</v>
      </c>
      <c r="O80" s="126">
        <f t="shared" si="15"/>
        <v>0</v>
      </c>
      <c r="P80" s="125">
        <f t="shared" si="16"/>
        <v>0</v>
      </c>
      <c r="Q80" s="1">
        <f t="shared" si="17"/>
        <v>0</v>
      </c>
      <c r="R80" s="1">
        <f t="shared" ref="R80:R143" si="21">IF(J80=1,IF(D80="","",IF(AND(D80&gt;=beg_date_qtr2,D80&lt;=end_date_qtr2),1,0)),0)</f>
        <v>0</v>
      </c>
      <c r="S80" s="1">
        <f t="shared" si="18"/>
        <v>0</v>
      </c>
      <c r="T80" s="1">
        <f t="shared" si="19"/>
        <v>0</v>
      </c>
      <c r="U80" s="126">
        <f t="shared" si="20"/>
        <v>0</v>
      </c>
    </row>
    <row r="81" spans="2:21" x14ac:dyDescent="0.3">
      <c r="B81" s="125">
        <v>66</v>
      </c>
      <c r="C81" s="34" t="str">
        <f>IF(OR('Data-Qtr2'!C79="",'Data-Qtr2'!R79),"",(COUNTIF('Data-Qtr2'!C79,"Yes")))</f>
        <v/>
      </c>
      <c r="D81" s="267" t="str">
        <f>IF('Data-Qtr2'!D79="","",IF(C81=1,'Data-Qtr2'!D79,""))</f>
        <v/>
      </c>
      <c r="E81" s="53" t="str">
        <f>IF(OR('Data-Qtr2'!E79="",'Data-Qtr2'!R79),"",COUNTIF('Data-Qtr2'!E79,"Yes"))</f>
        <v/>
      </c>
      <c r="F81" s="53" t="str">
        <f>IF(OR('Data-Qtr2'!F79="",'Data-Qtr2'!R79),"",COUNTIF('Data-Qtr2'!F79,"Yes"))</f>
        <v/>
      </c>
      <c r="G81" s="53"/>
      <c r="H81" s="270" t="str">
        <f>IF(OR('Data-Qtr2'!G79="",'Data-Qtr2'!R79),"",COUNTIF('Data-Qtr2'!G79,"Yes"))</f>
        <v/>
      </c>
      <c r="I81" s="55">
        <f>COUNTIF('Data-Qtr2'!C79:G79,"")</f>
        <v>5</v>
      </c>
      <c r="J81" s="125">
        <f>IF('Data-Qtr2'!R79,0,IF((COUNTBLANK(C81)+COUNTBLANK(E81)+COUNTBLANK(F81)+COUNTBLANK(H81))=4,0,1))</f>
        <v>0</v>
      </c>
      <c r="K81" s="125">
        <f t="shared" si="11"/>
        <v>0</v>
      </c>
      <c r="L81" s="125">
        <f t="shared" si="12"/>
        <v>0</v>
      </c>
      <c r="M81" s="1">
        <f t="shared" si="13"/>
        <v>0</v>
      </c>
      <c r="N81" s="125">
        <f t="shared" si="14"/>
        <v>0</v>
      </c>
      <c r="O81" s="126">
        <f t="shared" si="15"/>
        <v>0</v>
      </c>
      <c r="P81" s="125">
        <f t="shared" si="16"/>
        <v>0</v>
      </c>
      <c r="Q81" s="1">
        <f t="shared" si="17"/>
        <v>0</v>
      </c>
      <c r="R81" s="1">
        <f t="shared" si="21"/>
        <v>0</v>
      </c>
      <c r="S81" s="1">
        <f t="shared" si="18"/>
        <v>0</v>
      </c>
      <c r="T81" s="1">
        <f t="shared" si="19"/>
        <v>0</v>
      </c>
      <c r="U81" s="126">
        <f t="shared" si="20"/>
        <v>0</v>
      </c>
    </row>
    <row r="82" spans="2:21" x14ac:dyDescent="0.3">
      <c r="B82" s="125">
        <v>67</v>
      </c>
      <c r="C82" s="34" t="str">
        <f>IF(OR('Data-Qtr2'!C80="",'Data-Qtr2'!R80),"",(COUNTIF('Data-Qtr2'!C80,"Yes")))</f>
        <v/>
      </c>
      <c r="D82" s="267" t="str">
        <f>IF('Data-Qtr2'!D80="","",IF(C82=1,'Data-Qtr2'!D80,""))</f>
        <v/>
      </c>
      <c r="E82" s="53" t="str">
        <f>IF(OR('Data-Qtr2'!E80="",'Data-Qtr2'!R80),"",COUNTIF('Data-Qtr2'!E80,"Yes"))</f>
        <v/>
      </c>
      <c r="F82" s="53" t="str">
        <f>IF(OR('Data-Qtr2'!F80="",'Data-Qtr2'!R80),"",COUNTIF('Data-Qtr2'!F80,"Yes"))</f>
        <v/>
      </c>
      <c r="G82" s="53"/>
      <c r="H82" s="270" t="str">
        <f>IF(OR('Data-Qtr2'!G80="",'Data-Qtr2'!R80),"",COUNTIF('Data-Qtr2'!G80,"Yes"))</f>
        <v/>
      </c>
      <c r="I82" s="55">
        <f>COUNTIF('Data-Qtr2'!C80:G80,"")</f>
        <v>5</v>
      </c>
      <c r="J82" s="125">
        <f>IF('Data-Qtr2'!R80,0,IF((COUNTBLANK(C82)+COUNTBLANK(E82)+COUNTBLANK(F82)+COUNTBLANK(H82))=4,0,1))</f>
        <v>0</v>
      </c>
      <c r="K82" s="125">
        <f t="shared" si="11"/>
        <v>0</v>
      </c>
      <c r="L82" s="125">
        <f t="shared" si="12"/>
        <v>0</v>
      </c>
      <c r="M82" s="1">
        <f t="shared" si="13"/>
        <v>0</v>
      </c>
      <c r="N82" s="125">
        <f t="shared" si="14"/>
        <v>0</v>
      </c>
      <c r="O82" s="126">
        <f t="shared" si="15"/>
        <v>0</v>
      </c>
      <c r="P82" s="125">
        <f t="shared" si="16"/>
        <v>0</v>
      </c>
      <c r="Q82" s="1">
        <f t="shared" si="17"/>
        <v>0</v>
      </c>
      <c r="R82" s="1">
        <f t="shared" si="21"/>
        <v>0</v>
      </c>
      <c r="S82" s="1">
        <f t="shared" si="18"/>
        <v>0</v>
      </c>
      <c r="T82" s="1">
        <f t="shared" si="19"/>
        <v>0</v>
      </c>
      <c r="U82" s="126">
        <f t="shared" si="20"/>
        <v>0</v>
      </c>
    </row>
    <row r="83" spans="2:21" x14ac:dyDescent="0.3">
      <c r="B83" s="125">
        <v>68</v>
      </c>
      <c r="C83" s="34" t="str">
        <f>IF(OR('Data-Qtr2'!C81="",'Data-Qtr2'!R81),"",(COUNTIF('Data-Qtr2'!C81,"Yes")))</f>
        <v/>
      </c>
      <c r="D83" s="267" t="str">
        <f>IF('Data-Qtr2'!D81="","",IF(C83=1,'Data-Qtr2'!D81,""))</f>
        <v/>
      </c>
      <c r="E83" s="53" t="str">
        <f>IF(OR('Data-Qtr2'!E81="",'Data-Qtr2'!R81),"",COUNTIF('Data-Qtr2'!E81,"Yes"))</f>
        <v/>
      </c>
      <c r="F83" s="53" t="str">
        <f>IF(OR('Data-Qtr2'!F81="",'Data-Qtr2'!R81),"",COUNTIF('Data-Qtr2'!F81,"Yes"))</f>
        <v/>
      </c>
      <c r="G83" s="53"/>
      <c r="H83" s="270" t="str">
        <f>IF(OR('Data-Qtr2'!G81="",'Data-Qtr2'!R81),"",COUNTIF('Data-Qtr2'!G81,"Yes"))</f>
        <v/>
      </c>
      <c r="I83" s="55">
        <f>COUNTIF('Data-Qtr2'!C81:G81,"")</f>
        <v>5</v>
      </c>
      <c r="J83" s="125">
        <f>IF('Data-Qtr2'!R81,0,IF((COUNTBLANK(C83)+COUNTBLANK(E83)+COUNTBLANK(F83)+COUNTBLANK(H83))=4,0,1))</f>
        <v>0</v>
      </c>
      <c r="K83" s="125">
        <f t="shared" si="11"/>
        <v>0</v>
      </c>
      <c r="L83" s="125">
        <f t="shared" si="12"/>
        <v>0</v>
      </c>
      <c r="M83" s="1">
        <f t="shared" si="13"/>
        <v>0</v>
      </c>
      <c r="N83" s="125">
        <f t="shared" si="14"/>
        <v>0</v>
      </c>
      <c r="O83" s="126">
        <f t="shared" si="15"/>
        <v>0</v>
      </c>
      <c r="P83" s="125">
        <f t="shared" si="16"/>
        <v>0</v>
      </c>
      <c r="Q83" s="1">
        <f t="shared" si="17"/>
        <v>0</v>
      </c>
      <c r="R83" s="1">
        <f t="shared" si="21"/>
        <v>0</v>
      </c>
      <c r="S83" s="1">
        <f t="shared" si="18"/>
        <v>0</v>
      </c>
      <c r="T83" s="1">
        <f t="shared" si="19"/>
        <v>0</v>
      </c>
      <c r="U83" s="126">
        <f t="shared" si="20"/>
        <v>0</v>
      </c>
    </row>
    <row r="84" spans="2:21" x14ac:dyDescent="0.3">
      <c r="B84" s="125">
        <v>69</v>
      </c>
      <c r="C84" s="34" t="str">
        <f>IF(OR('Data-Qtr2'!C82="",'Data-Qtr2'!R82),"",(COUNTIF('Data-Qtr2'!C82,"Yes")))</f>
        <v/>
      </c>
      <c r="D84" s="267" t="str">
        <f>IF('Data-Qtr2'!D82="","",IF(C84=1,'Data-Qtr2'!D82,""))</f>
        <v/>
      </c>
      <c r="E84" s="53" t="str">
        <f>IF(OR('Data-Qtr2'!E82="",'Data-Qtr2'!R82),"",COUNTIF('Data-Qtr2'!E82,"Yes"))</f>
        <v/>
      </c>
      <c r="F84" s="53" t="str">
        <f>IF(OR('Data-Qtr2'!F82="",'Data-Qtr2'!R82),"",COUNTIF('Data-Qtr2'!F82,"Yes"))</f>
        <v/>
      </c>
      <c r="G84" s="53"/>
      <c r="H84" s="270" t="str">
        <f>IF(OR('Data-Qtr2'!G82="",'Data-Qtr2'!R82),"",COUNTIF('Data-Qtr2'!G82,"Yes"))</f>
        <v/>
      </c>
      <c r="I84" s="55">
        <f>COUNTIF('Data-Qtr2'!C82:G82,"")</f>
        <v>5</v>
      </c>
      <c r="J84" s="125">
        <f>IF('Data-Qtr2'!R82,0,IF((COUNTBLANK(C84)+COUNTBLANK(E84)+COUNTBLANK(F84)+COUNTBLANK(H84))=4,0,1))</f>
        <v>0</v>
      </c>
      <c r="K84" s="125">
        <f t="shared" si="11"/>
        <v>0</v>
      </c>
      <c r="L84" s="125">
        <f t="shared" si="12"/>
        <v>0</v>
      </c>
      <c r="M84" s="1">
        <f t="shared" si="13"/>
        <v>0</v>
      </c>
      <c r="N84" s="125">
        <f t="shared" si="14"/>
        <v>0</v>
      </c>
      <c r="O84" s="126">
        <f t="shared" si="15"/>
        <v>0</v>
      </c>
      <c r="P84" s="125">
        <f t="shared" si="16"/>
        <v>0</v>
      </c>
      <c r="Q84" s="1">
        <f t="shared" si="17"/>
        <v>0</v>
      </c>
      <c r="R84" s="1">
        <f t="shared" si="21"/>
        <v>0</v>
      </c>
      <c r="S84" s="1">
        <f t="shared" si="18"/>
        <v>0</v>
      </c>
      <c r="T84" s="1">
        <f t="shared" si="19"/>
        <v>0</v>
      </c>
      <c r="U84" s="126">
        <f t="shared" si="20"/>
        <v>0</v>
      </c>
    </row>
    <row r="85" spans="2:21" ht="15" thickBot="1" x14ac:dyDescent="0.35">
      <c r="B85" s="125">
        <v>70</v>
      </c>
      <c r="C85" s="35" t="str">
        <f>IF(OR('Data-Qtr2'!C83="",'Data-Qtr2'!R83),"",(COUNTIF('Data-Qtr2'!C83,"Yes")))</f>
        <v/>
      </c>
      <c r="D85" s="271" t="str">
        <f>IF('Data-Qtr2'!D83="","",IF(C85=1,'Data-Qtr2'!D83,""))</f>
        <v/>
      </c>
      <c r="E85" s="36" t="str">
        <f>IF(OR('Data-Qtr2'!E83="",'Data-Qtr2'!R83),"",COUNTIF('Data-Qtr2'!E83,"Yes"))</f>
        <v/>
      </c>
      <c r="F85" s="36" t="str">
        <f>IF(OR('Data-Qtr2'!F83="",'Data-Qtr2'!R83),"",COUNTIF('Data-Qtr2'!F83,"Yes"))</f>
        <v/>
      </c>
      <c r="G85" s="36"/>
      <c r="H85" s="272" t="str">
        <f>IF(OR('Data-Qtr2'!G83="",'Data-Qtr2'!R83),"",COUNTIF('Data-Qtr2'!G83,"Yes"))</f>
        <v/>
      </c>
      <c r="I85" s="56">
        <f>COUNTIF('Data-Qtr2'!C83:G83,"")</f>
        <v>5</v>
      </c>
      <c r="J85" s="125">
        <f>IF('Data-Qtr2'!R83,0,IF((COUNTBLANK(C85)+COUNTBLANK(E85)+COUNTBLANK(F85)+COUNTBLANK(H85))=4,0,1))</f>
        <v>0</v>
      </c>
      <c r="K85" s="125">
        <f t="shared" si="11"/>
        <v>0</v>
      </c>
      <c r="L85" s="125">
        <f t="shared" si="12"/>
        <v>0</v>
      </c>
      <c r="M85" s="1">
        <f t="shared" si="13"/>
        <v>0</v>
      </c>
      <c r="N85" s="125">
        <f t="shared" si="14"/>
        <v>0</v>
      </c>
      <c r="O85" s="126">
        <f t="shared" si="15"/>
        <v>0</v>
      </c>
      <c r="P85" s="125">
        <f t="shared" si="16"/>
        <v>0</v>
      </c>
      <c r="Q85" s="1">
        <f t="shared" si="17"/>
        <v>0</v>
      </c>
      <c r="R85" s="1">
        <f t="shared" si="21"/>
        <v>0</v>
      </c>
      <c r="S85" s="1">
        <f t="shared" si="18"/>
        <v>0</v>
      </c>
      <c r="T85" s="1">
        <f t="shared" si="19"/>
        <v>0</v>
      </c>
      <c r="U85" s="126">
        <f t="shared" si="20"/>
        <v>0</v>
      </c>
    </row>
    <row r="86" spans="2:21" x14ac:dyDescent="0.3">
      <c r="B86" s="124">
        <v>71</v>
      </c>
      <c r="C86" s="32" t="str">
        <f>IF(OR('Data-Qtr2'!C84="",'Data-Qtr2'!R84),"",(COUNTIF('Data-Qtr2'!C84,"Yes")))</f>
        <v/>
      </c>
      <c r="D86" s="268" t="str">
        <f>IF('Data-Qtr2'!D84="","",IF(C86=1,'Data-Qtr2'!D84,""))</f>
        <v/>
      </c>
      <c r="E86" s="33" t="str">
        <f>IF(OR('Data-Qtr2'!E84="",'Data-Qtr2'!R84),"",COUNTIF('Data-Qtr2'!E84,"Yes"))</f>
        <v/>
      </c>
      <c r="F86" s="33" t="str">
        <f>IF(OR('Data-Qtr2'!F84="",'Data-Qtr2'!R84),"",COUNTIF('Data-Qtr2'!F84,"Yes"))</f>
        <v/>
      </c>
      <c r="G86" s="33"/>
      <c r="H86" s="269" t="str">
        <f>IF(OR('Data-Qtr2'!G84="",'Data-Qtr2'!R84),"",COUNTIF('Data-Qtr2'!G84,"Yes"))</f>
        <v/>
      </c>
      <c r="I86" s="55">
        <f>COUNTIF('Data-Qtr2'!C84:G84,"")</f>
        <v>5</v>
      </c>
      <c r="J86" s="125">
        <f>IF('Data-Qtr2'!R84,0,IF((COUNTBLANK(C86)+COUNTBLANK(E86)+COUNTBLANK(F86)+COUNTBLANK(H86))=4,0,1))</f>
        <v>0</v>
      </c>
      <c r="K86" s="125">
        <f t="shared" si="11"/>
        <v>0</v>
      </c>
      <c r="L86" s="125">
        <f t="shared" si="12"/>
        <v>0</v>
      </c>
      <c r="M86" s="1">
        <f t="shared" si="13"/>
        <v>0</v>
      </c>
      <c r="N86" s="125">
        <f t="shared" si="14"/>
        <v>0</v>
      </c>
      <c r="O86" s="126">
        <f t="shared" si="15"/>
        <v>0</v>
      </c>
      <c r="P86" s="125">
        <f t="shared" si="16"/>
        <v>0</v>
      </c>
      <c r="Q86" s="1">
        <f t="shared" si="17"/>
        <v>0</v>
      </c>
      <c r="R86" s="1">
        <f t="shared" si="21"/>
        <v>0</v>
      </c>
      <c r="S86" s="1">
        <f t="shared" si="18"/>
        <v>0</v>
      </c>
      <c r="T86" s="1">
        <f t="shared" si="19"/>
        <v>0</v>
      </c>
      <c r="U86" s="126">
        <f t="shared" si="20"/>
        <v>0</v>
      </c>
    </row>
    <row r="87" spans="2:21" x14ac:dyDescent="0.3">
      <c r="B87" s="125">
        <v>72</v>
      </c>
      <c r="C87" s="34" t="str">
        <f>IF(OR('Data-Qtr2'!C85="",'Data-Qtr2'!R85),"",(COUNTIF('Data-Qtr2'!C85,"Yes")))</f>
        <v/>
      </c>
      <c r="D87" s="267" t="str">
        <f>IF('Data-Qtr2'!D85="","",IF(C87=1,'Data-Qtr2'!D85,""))</f>
        <v/>
      </c>
      <c r="E87" s="53" t="str">
        <f>IF(OR('Data-Qtr2'!E85="",'Data-Qtr2'!R85),"",COUNTIF('Data-Qtr2'!E85,"Yes"))</f>
        <v/>
      </c>
      <c r="F87" s="53" t="str">
        <f>IF(OR('Data-Qtr2'!F85="",'Data-Qtr2'!R85),"",COUNTIF('Data-Qtr2'!F85,"Yes"))</f>
        <v/>
      </c>
      <c r="G87" s="53"/>
      <c r="H87" s="270" t="str">
        <f>IF(OR('Data-Qtr2'!G85="",'Data-Qtr2'!R85),"",COUNTIF('Data-Qtr2'!G85,"Yes"))</f>
        <v/>
      </c>
      <c r="I87" s="55">
        <f>COUNTIF('Data-Qtr2'!C85:G85,"")</f>
        <v>5</v>
      </c>
      <c r="J87" s="125">
        <f>IF('Data-Qtr2'!R85,0,IF((COUNTBLANK(C87)+COUNTBLANK(E87)+COUNTBLANK(F87)+COUNTBLANK(H87))=4,0,1))</f>
        <v>0</v>
      </c>
      <c r="K87" s="125">
        <f t="shared" si="11"/>
        <v>0</v>
      </c>
      <c r="L87" s="125">
        <f t="shared" si="12"/>
        <v>0</v>
      </c>
      <c r="M87" s="1">
        <f t="shared" si="13"/>
        <v>0</v>
      </c>
      <c r="N87" s="125">
        <f t="shared" si="14"/>
        <v>0</v>
      </c>
      <c r="O87" s="126">
        <f t="shared" si="15"/>
        <v>0</v>
      </c>
      <c r="P87" s="125">
        <f t="shared" si="16"/>
        <v>0</v>
      </c>
      <c r="Q87" s="1">
        <f t="shared" si="17"/>
        <v>0</v>
      </c>
      <c r="R87" s="1">
        <f t="shared" si="21"/>
        <v>0</v>
      </c>
      <c r="S87" s="1">
        <f t="shared" si="18"/>
        <v>0</v>
      </c>
      <c r="T87" s="1">
        <f t="shared" si="19"/>
        <v>0</v>
      </c>
      <c r="U87" s="126">
        <f t="shared" si="20"/>
        <v>0</v>
      </c>
    </row>
    <row r="88" spans="2:21" x14ac:dyDescent="0.3">
      <c r="B88" s="125">
        <v>73</v>
      </c>
      <c r="C88" s="34" t="str">
        <f>IF(OR('Data-Qtr2'!C86="",'Data-Qtr2'!R86),"",(COUNTIF('Data-Qtr2'!C86,"Yes")))</f>
        <v/>
      </c>
      <c r="D88" s="267" t="str">
        <f>IF('Data-Qtr2'!D86="","",IF(C88=1,'Data-Qtr2'!D86,""))</f>
        <v/>
      </c>
      <c r="E88" s="53" t="str">
        <f>IF(OR('Data-Qtr2'!E86="",'Data-Qtr2'!R86),"",COUNTIF('Data-Qtr2'!E86,"Yes"))</f>
        <v/>
      </c>
      <c r="F88" s="53" t="str">
        <f>IF(OR('Data-Qtr2'!F86="",'Data-Qtr2'!R86),"",COUNTIF('Data-Qtr2'!F86,"Yes"))</f>
        <v/>
      </c>
      <c r="G88" s="53"/>
      <c r="H88" s="270" t="str">
        <f>IF(OR('Data-Qtr2'!G86="",'Data-Qtr2'!R86),"",COUNTIF('Data-Qtr2'!G86,"Yes"))</f>
        <v/>
      </c>
      <c r="I88" s="55">
        <f>COUNTIF('Data-Qtr2'!C86:G86,"")</f>
        <v>5</v>
      </c>
      <c r="J88" s="125">
        <f>IF('Data-Qtr2'!R86,0,IF((COUNTBLANK(C88)+COUNTBLANK(E88)+COUNTBLANK(F88)+COUNTBLANK(H88))=4,0,1))</f>
        <v>0</v>
      </c>
      <c r="K88" s="125">
        <f t="shared" si="11"/>
        <v>0</v>
      </c>
      <c r="L88" s="125">
        <f t="shared" si="12"/>
        <v>0</v>
      </c>
      <c r="M88" s="1">
        <f t="shared" si="13"/>
        <v>0</v>
      </c>
      <c r="N88" s="125">
        <f t="shared" si="14"/>
        <v>0</v>
      </c>
      <c r="O88" s="126">
        <f t="shared" si="15"/>
        <v>0</v>
      </c>
      <c r="P88" s="125">
        <f t="shared" si="16"/>
        <v>0</v>
      </c>
      <c r="Q88" s="1">
        <f t="shared" si="17"/>
        <v>0</v>
      </c>
      <c r="R88" s="1">
        <f t="shared" si="21"/>
        <v>0</v>
      </c>
      <c r="S88" s="1">
        <f t="shared" si="18"/>
        <v>0</v>
      </c>
      <c r="T88" s="1">
        <f t="shared" si="19"/>
        <v>0</v>
      </c>
      <c r="U88" s="126">
        <f t="shared" si="20"/>
        <v>0</v>
      </c>
    </row>
    <row r="89" spans="2:21" x14ac:dyDescent="0.3">
      <c r="B89" s="125">
        <v>74</v>
      </c>
      <c r="C89" s="34" t="str">
        <f>IF(OR('Data-Qtr2'!C87="",'Data-Qtr2'!R87),"",(COUNTIF('Data-Qtr2'!C87,"Yes")))</f>
        <v/>
      </c>
      <c r="D89" s="267" t="str">
        <f>IF('Data-Qtr2'!D87="","",IF(C89=1,'Data-Qtr2'!D87,""))</f>
        <v/>
      </c>
      <c r="E89" s="53" t="str">
        <f>IF(OR('Data-Qtr2'!E87="",'Data-Qtr2'!R87),"",COUNTIF('Data-Qtr2'!E87,"Yes"))</f>
        <v/>
      </c>
      <c r="F89" s="53" t="str">
        <f>IF(OR('Data-Qtr2'!F87="",'Data-Qtr2'!R87),"",COUNTIF('Data-Qtr2'!F87,"Yes"))</f>
        <v/>
      </c>
      <c r="G89" s="53"/>
      <c r="H89" s="270" t="str">
        <f>IF(OR('Data-Qtr2'!G87="",'Data-Qtr2'!R87),"",COUNTIF('Data-Qtr2'!G87,"Yes"))</f>
        <v/>
      </c>
      <c r="I89" s="55">
        <f>COUNTIF('Data-Qtr2'!C87:G87,"")</f>
        <v>5</v>
      </c>
      <c r="J89" s="125">
        <f>IF('Data-Qtr2'!R87,0,IF((COUNTBLANK(C89)+COUNTBLANK(E89)+COUNTBLANK(F89)+COUNTBLANK(H89))=4,0,1))</f>
        <v>0</v>
      </c>
      <c r="K89" s="125">
        <f t="shared" si="11"/>
        <v>0</v>
      </c>
      <c r="L89" s="125">
        <f t="shared" si="12"/>
        <v>0</v>
      </c>
      <c r="M89" s="1">
        <f t="shared" si="13"/>
        <v>0</v>
      </c>
      <c r="N89" s="125">
        <f t="shared" si="14"/>
        <v>0</v>
      </c>
      <c r="O89" s="126">
        <f t="shared" si="15"/>
        <v>0</v>
      </c>
      <c r="P89" s="125">
        <f t="shared" si="16"/>
        <v>0</v>
      </c>
      <c r="Q89" s="1">
        <f t="shared" si="17"/>
        <v>0</v>
      </c>
      <c r="R89" s="1">
        <f t="shared" si="21"/>
        <v>0</v>
      </c>
      <c r="S89" s="1">
        <f t="shared" si="18"/>
        <v>0</v>
      </c>
      <c r="T89" s="1">
        <f t="shared" si="19"/>
        <v>0</v>
      </c>
      <c r="U89" s="126">
        <f t="shared" si="20"/>
        <v>0</v>
      </c>
    </row>
    <row r="90" spans="2:21" x14ac:dyDescent="0.3">
      <c r="B90" s="125">
        <v>75</v>
      </c>
      <c r="C90" s="34" t="str">
        <f>IF(OR('Data-Qtr2'!C88="",'Data-Qtr2'!R88),"",(COUNTIF('Data-Qtr2'!C88,"Yes")))</f>
        <v/>
      </c>
      <c r="D90" s="267" t="str">
        <f>IF('Data-Qtr2'!D88="","",IF(C90=1,'Data-Qtr2'!D88,""))</f>
        <v/>
      </c>
      <c r="E90" s="53" t="str">
        <f>IF(OR('Data-Qtr2'!E88="",'Data-Qtr2'!R88),"",COUNTIF('Data-Qtr2'!E88,"Yes"))</f>
        <v/>
      </c>
      <c r="F90" s="53" t="str">
        <f>IF(OR('Data-Qtr2'!F88="",'Data-Qtr2'!R88),"",COUNTIF('Data-Qtr2'!F88,"Yes"))</f>
        <v/>
      </c>
      <c r="G90" s="53"/>
      <c r="H90" s="270" t="str">
        <f>IF(OR('Data-Qtr2'!G88="",'Data-Qtr2'!R88),"",COUNTIF('Data-Qtr2'!G88,"Yes"))</f>
        <v/>
      </c>
      <c r="I90" s="55">
        <f>COUNTIF('Data-Qtr2'!C88:G88,"")</f>
        <v>5</v>
      </c>
      <c r="J90" s="125">
        <f>IF('Data-Qtr2'!R88,0,IF((COUNTBLANK(C90)+COUNTBLANK(E90)+COUNTBLANK(F90)+COUNTBLANK(H90))=4,0,1))</f>
        <v>0</v>
      </c>
      <c r="K90" s="125">
        <f t="shared" si="11"/>
        <v>0</v>
      </c>
      <c r="L90" s="125">
        <f t="shared" si="12"/>
        <v>0</v>
      </c>
      <c r="M90" s="1">
        <f t="shared" si="13"/>
        <v>0</v>
      </c>
      <c r="N90" s="125">
        <f t="shared" si="14"/>
        <v>0</v>
      </c>
      <c r="O90" s="126">
        <f t="shared" si="15"/>
        <v>0</v>
      </c>
      <c r="P90" s="125">
        <f t="shared" si="16"/>
        <v>0</v>
      </c>
      <c r="Q90" s="1">
        <f t="shared" si="17"/>
        <v>0</v>
      </c>
      <c r="R90" s="1">
        <f t="shared" si="21"/>
        <v>0</v>
      </c>
      <c r="S90" s="1">
        <f t="shared" si="18"/>
        <v>0</v>
      </c>
      <c r="T90" s="1">
        <f t="shared" si="19"/>
        <v>0</v>
      </c>
      <c r="U90" s="126">
        <f t="shared" si="20"/>
        <v>0</v>
      </c>
    </row>
    <row r="91" spans="2:21" x14ac:dyDescent="0.3">
      <c r="B91" s="125">
        <v>76</v>
      </c>
      <c r="C91" s="34" t="str">
        <f>IF(OR('Data-Qtr2'!C89="",'Data-Qtr2'!R89),"",(COUNTIF('Data-Qtr2'!C89,"Yes")))</f>
        <v/>
      </c>
      <c r="D91" s="267" t="str">
        <f>IF('Data-Qtr2'!D89="","",IF(C91=1,'Data-Qtr2'!D89,""))</f>
        <v/>
      </c>
      <c r="E91" s="53" t="str">
        <f>IF(OR('Data-Qtr2'!E89="",'Data-Qtr2'!R89),"",COUNTIF('Data-Qtr2'!E89,"Yes"))</f>
        <v/>
      </c>
      <c r="F91" s="53" t="str">
        <f>IF(OR('Data-Qtr2'!F89="",'Data-Qtr2'!R89),"",COUNTIF('Data-Qtr2'!F89,"Yes"))</f>
        <v/>
      </c>
      <c r="G91" s="53"/>
      <c r="H91" s="270" t="str">
        <f>IF(OR('Data-Qtr2'!G89="",'Data-Qtr2'!R89),"",COUNTIF('Data-Qtr2'!G89,"Yes"))</f>
        <v/>
      </c>
      <c r="I91" s="55">
        <f>COUNTIF('Data-Qtr2'!C89:G89,"")</f>
        <v>5</v>
      </c>
      <c r="J91" s="125">
        <f>IF('Data-Qtr2'!R89,0,IF((COUNTBLANK(C91)+COUNTBLANK(E91)+COUNTBLANK(F91)+COUNTBLANK(H91))=4,0,1))</f>
        <v>0</v>
      </c>
      <c r="K91" s="125">
        <f t="shared" si="11"/>
        <v>0</v>
      </c>
      <c r="L91" s="125">
        <f t="shared" si="12"/>
        <v>0</v>
      </c>
      <c r="M91" s="1">
        <f t="shared" si="13"/>
        <v>0</v>
      </c>
      <c r="N91" s="125">
        <f t="shared" si="14"/>
        <v>0</v>
      </c>
      <c r="O91" s="126">
        <f t="shared" si="15"/>
        <v>0</v>
      </c>
      <c r="P91" s="125">
        <f t="shared" si="16"/>
        <v>0</v>
      </c>
      <c r="Q91" s="1">
        <f t="shared" si="17"/>
        <v>0</v>
      </c>
      <c r="R91" s="1">
        <f t="shared" si="21"/>
        <v>0</v>
      </c>
      <c r="S91" s="1">
        <f t="shared" si="18"/>
        <v>0</v>
      </c>
      <c r="T91" s="1">
        <f t="shared" si="19"/>
        <v>0</v>
      </c>
      <c r="U91" s="126">
        <f t="shared" si="20"/>
        <v>0</v>
      </c>
    </row>
    <row r="92" spans="2:21" x14ac:dyDescent="0.3">
      <c r="B92" s="125">
        <v>77</v>
      </c>
      <c r="C92" s="34" t="str">
        <f>IF(OR('Data-Qtr2'!C90="",'Data-Qtr2'!R90),"",(COUNTIF('Data-Qtr2'!C90,"Yes")))</f>
        <v/>
      </c>
      <c r="D92" s="267" t="str">
        <f>IF('Data-Qtr2'!D90="","",IF(C92=1,'Data-Qtr2'!D90,""))</f>
        <v/>
      </c>
      <c r="E92" s="53" t="str">
        <f>IF(OR('Data-Qtr2'!E90="",'Data-Qtr2'!R90),"",COUNTIF('Data-Qtr2'!E90,"Yes"))</f>
        <v/>
      </c>
      <c r="F92" s="53" t="str">
        <f>IF(OR('Data-Qtr2'!F90="",'Data-Qtr2'!R90),"",COUNTIF('Data-Qtr2'!F90,"Yes"))</f>
        <v/>
      </c>
      <c r="G92" s="53"/>
      <c r="H92" s="270" t="str">
        <f>IF(OR('Data-Qtr2'!G90="",'Data-Qtr2'!R90),"",COUNTIF('Data-Qtr2'!G90,"Yes"))</f>
        <v/>
      </c>
      <c r="I92" s="55">
        <f>COUNTIF('Data-Qtr2'!C90:G90,"")</f>
        <v>5</v>
      </c>
      <c r="J92" s="125">
        <f>IF('Data-Qtr2'!R90,0,IF((COUNTBLANK(C92)+COUNTBLANK(E92)+COUNTBLANK(F92)+COUNTBLANK(H92))=4,0,1))</f>
        <v>0</v>
      </c>
      <c r="K92" s="125">
        <f t="shared" si="11"/>
        <v>0</v>
      </c>
      <c r="L92" s="125">
        <f t="shared" si="12"/>
        <v>0</v>
      </c>
      <c r="M92" s="1">
        <f t="shared" si="13"/>
        <v>0</v>
      </c>
      <c r="N92" s="125">
        <f t="shared" si="14"/>
        <v>0</v>
      </c>
      <c r="O92" s="126">
        <f t="shared" si="15"/>
        <v>0</v>
      </c>
      <c r="P92" s="125">
        <f t="shared" si="16"/>
        <v>0</v>
      </c>
      <c r="Q92" s="1">
        <f t="shared" si="17"/>
        <v>0</v>
      </c>
      <c r="R92" s="1">
        <f t="shared" si="21"/>
        <v>0</v>
      </c>
      <c r="S92" s="1">
        <f t="shared" si="18"/>
        <v>0</v>
      </c>
      <c r="T92" s="1">
        <f t="shared" si="19"/>
        <v>0</v>
      </c>
      <c r="U92" s="126">
        <f t="shared" si="20"/>
        <v>0</v>
      </c>
    </row>
    <row r="93" spans="2:21" x14ac:dyDescent="0.3">
      <c r="B93" s="125">
        <v>78</v>
      </c>
      <c r="C93" s="34" t="str">
        <f>IF(OR('Data-Qtr2'!C91="",'Data-Qtr2'!R91),"",(COUNTIF('Data-Qtr2'!C91,"Yes")))</f>
        <v/>
      </c>
      <c r="D93" s="267" t="str">
        <f>IF('Data-Qtr2'!D91="","",IF(C93=1,'Data-Qtr2'!D91,""))</f>
        <v/>
      </c>
      <c r="E93" s="53" t="str">
        <f>IF(OR('Data-Qtr2'!E91="",'Data-Qtr2'!R91),"",COUNTIF('Data-Qtr2'!E91,"Yes"))</f>
        <v/>
      </c>
      <c r="F93" s="53" t="str">
        <f>IF(OR('Data-Qtr2'!F91="",'Data-Qtr2'!R91),"",COUNTIF('Data-Qtr2'!F91,"Yes"))</f>
        <v/>
      </c>
      <c r="G93" s="53"/>
      <c r="H93" s="270" t="str">
        <f>IF(OR('Data-Qtr2'!G91="",'Data-Qtr2'!R91),"",COUNTIF('Data-Qtr2'!G91,"Yes"))</f>
        <v/>
      </c>
      <c r="I93" s="55">
        <f>COUNTIF('Data-Qtr2'!C91:G91,"")</f>
        <v>5</v>
      </c>
      <c r="J93" s="125">
        <f>IF('Data-Qtr2'!R91,0,IF((COUNTBLANK(C93)+COUNTBLANK(E93)+COUNTBLANK(F93)+COUNTBLANK(H93))=4,0,1))</f>
        <v>0</v>
      </c>
      <c r="K93" s="125">
        <f t="shared" si="11"/>
        <v>0</v>
      </c>
      <c r="L93" s="125">
        <f t="shared" si="12"/>
        <v>0</v>
      </c>
      <c r="M93" s="1">
        <f t="shared" si="13"/>
        <v>0</v>
      </c>
      <c r="N93" s="125">
        <f t="shared" si="14"/>
        <v>0</v>
      </c>
      <c r="O93" s="126">
        <f t="shared" si="15"/>
        <v>0</v>
      </c>
      <c r="P93" s="125">
        <f t="shared" si="16"/>
        <v>0</v>
      </c>
      <c r="Q93" s="1">
        <f t="shared" si="17"/>
        <v>0</v>
      </c>
      <c r="R93" s="1">
        <f t="shared" si="21"/>
        <v>0</v>
      </c>
      <c r="S93" s="1">
        <f t="shared" si="18"/>
        <v>0</v>
      </c>
      <c r="T93" s="1">
        <f t="shared" si="19"/>
        <v>0</v>
      </c>
      <c r="U93" s="126">
        <f t="shared" si="20"/>
        <v>0</v>
      </c>
    </row>
    <row r="94" spans="2:21" x14ac:dyDescent="0.3">
      <c r="B94" s="125">
        <v>79</v>
      </c>
      <c r="C94" s="34" t="str">
        <f>IF(OR('Data-Qtr2'!C92="",'Data-Qtr2'!R92),"",(COUNTIF('Data-Qtr2'!C92,"Yes")))</f>
        <v/>
      </c>
      <c r="D94" s="267" t="str">
        <f>IF('Data-Qtr2'!D92="","",IF(C94=1,'Data-Qtr2'!D92,""))</f>
        <v/>
      </c>
      <c r="E94" s="53" t="str">
        <f>IF(OR('Data-Qtr2'!E92="",'Data-Qtr2'!R92),"",COUNTIF('Data-Qtr2'!E92,"Yes"))</f>
        <v/>
      </c>
      <c r="F94" s="53" t="str">
        <f>IF(OR('Data-Qtr2'!F92="",'Data-Qtr2'!R92),"",COUNTIF('Data-Qtr2'!F92,"Yes"))</f>
        <v/>
      </c>
      <c r="G94" s="53"/>
      <c r="H94" s="270" t="str">
        <f>IF(OR('Data-Qtr2'!G92="",'Data-Qtr2'!R92),"",COUNTIF('Data-Qtr2'!G92,"Yes"))</f>
        <v/>
      </c>
      <c r="I94" s="55">
        <f>COUNTIF('Data-Qtr2'!C92:G92,"")</f>
        <v>5</v>
      </c>
      <c r="J94" s="125">
        <f>IF('Data-Qtr2'!R92,0,IF((COUNTBLANK(C94)+COUNTBLANK(E94)+COUNTBLANK(F94)+COUNTBLANK(H94))=4,0,1))</f>
        <v>0</v>
      </c>
      <c r="K94" s="125">
        <f t="shared" si="11"/>
        <v>0</v>
      </c>
      <c r="L94" s="125">
        <f t="shared" si="12"/>
        <v>0</v>
      </c>
      <c r="M94" s="1">
        <f t="shared" si="13"/>
        <v>0</v>
      </c>
      <c r="N94" s="125">
        <f t="shared" si="14"/>
        <v>0</v>
      </c>
      <c r="O94" s="126">
        <f t="shared" si="15"/>
        <v>0</v>
      </c>
      <c r="P94" s="125">
        <f t="shared" si="16"/>
        <v>0</v>
      </c>
      <c r="Q94" s="1">
        <f t="shared" si="17"/>
        <v>0</v>
      </c>
      <c r="R94" s="1">
        <f t="shared" si="21"/>
        <v>0</v>
      </c>
      <c r="S94" s="1">
        <f t="shared" si="18"/>
        <v>0</v>
      </c>
      <c r="T94" s="1">
        <f t="shared" si="19"/>
        <v>0</v>
      </c>
      <c r="U94" s="126">
        <f t="shared" si="20"/>
        <v>0</v>
      </c>
    </row>
    <row r="95" spans="2:21" ht="15" thickBot="1" x14ac:dyDescent="0.35">
      <c r="B95" s="127">
        <v>80</v>
      </c>
      <c r="C95" s="35" t="str">
        <f>IF(OR('Data-Qtr2'!C93="",'Data-Qtr2'!R93),"",(COUNTIF('Data-Qtr2'!C93,"Yes")))</f>
        <v/>
      </c>
      <c r="D95" s="271" t="str">
        <f>IF('Data-Qtr2'!D93="","",IF(C95=1,'Data-Qtr2'!D93,""))</f>
        <v/>
      </c>
      <c r="E95" s="36" t="str">
        <f>IF(OR('Data-Qtr2'!E93="",'Data-Qtr2'!R93),"",COUNTIF('Data-Qtr2'!E93,"Yes"))</f>
        <v/>
      </c>
      <c r="F95" s="36" t="str">
        <f>IF(OR('Data-Qtr2'!F93="",'Data-Qtr2'!R93),"",COUNTIF('Data-Qtr2'!F93,"Yes"))</f>
        <v/>
      </c>
      <c r="G95" s="36"/>
      <c r="H95" s="272" t="str">
        <f>IF(OR('Data-Qtr2'!G93="",'Data-Qtr2'!R93),"",COUNTIF('Data-Qtr2'!G93,"Yes"))</f>
        <v/>
      </c>
      <c r="I95" s="56">
        <f>COUNTIF('Data-Qtr2'!C93:G93,"")</f>
        <v>5</v>
      </c>
      <c r="J95" s="125">
        <f>IF('Data-Qtr2'!R93,0,IF((COUNTBLANK(C95)+COUNTBLANK(E95)+COUNTBLANK(F95)+COUNTBLANK(H95))=4,0,1))</f>
        <v>0</v>
      </c>
      <c r="K95" s="125">
        <f t="shared" si="11"/>
        <v>0</v>
      </c>
      <c r="L95" s="125">
        <f t="shared" si="12"/>
        <v>0</v>
      </c>
      <c r="M95" s="1">
        <f t="shared" si="13"/>
        <v>0</v>
      </c>
      <c r="N95" s="125">
        <f t="shared" si="14"/>
        <v>0</v>
      </c>
      <c r="O95" s="126">
        <f t="shared" si="15"/>
        <v>0</v>
      </c>
      <c r="P95" s="125">
        <f t="shared" si="16"/>
        <v>0</v>
      </c>
      <c r="Q95" s="1">
        <f t="shared" si="17"/>
        <v>0</v>
      </c>
      <c r="R95" s="1">
        <f t="shared" si="21"/>
        <v>0</v>
      </c>
      <c r="S95" s="1">
        <f t="shared" si="18"/>
        <v>0</v>
      </c>
      <c r="T95" s="1">
        <f t="shared" si="19"/>
        <v>0</v>
      </c>
      <c r="U95" s="126">
        <f t="shared" si="20"/>
        <v>0</v>
      </c>
    </row>
    <row r="96" spans="2:21" x14ac:dyDescent="0.3">
      <c r="B96" s="124">
        <v>81</v>
      </c>
      <c r="C96" s="32" t="str">
        <f>IF(OR('Data-Qtr2'!C94="",'Data-Qtr2'!R94),"",(COUNTIF('Data-Qtr2'!C94,"Yes")))</f>
        <v/>
      </c>
      <c r="D96" s="268" t="str">
        <f>IF('Data-Qtr2'!D94="","",IF(C96=1,'Data-Qtr2'!D94,""))</f>
        <v/>
      </c>
      <c r="E96" s="33" t="str">
        <f>IF(OR('Data-Qtr2'!E94="",'Data-Qtr2'!R94),"",COUNTIF('Data-Qtr2'!E94,"Yes"))</f>
        <v/>
      </c>
      <c r="F96" s="33" t="str">
        <f>IF(OR('Data-Qtr2'!F94="",'Data-Qtr2'!R94),"",COUNTIF('Data-Qtr2'!F94,"Yes"))</f>
        <v/>
      </c>
      <c r="G96" s="33"/>
      <c r="H96" s="269" t="str">
        <f>IF(OR('Data-Qtr2'!G94="",'Data-Qtr2'!R94),"",COUNTIF('Data-Qtr2'!G94,"Yes"))</f>
        <v/>
      </c>
      <c r="I96" s="54">
        <f>COUNTIF('Data-Qtr2'!C94:G94,"")</f>
        <v>5</v>
      </c>
      <c r="J96" s="125">
        <f>IF('Data-Qtr2'!R94,0,IF((COUNTBLANK(C96)+COUNTBLANK(E96)+COUNTBLANK(F96)+COUNTBLANK(H96))=4,0,1))</f>
        <v>0</v>
      </c>
      <c r="K96" s="125">
        <f t="shared" si="11"/>
        <v>0</v>
      </c>
      <c r="L96" s="125">
        <f t="shared" si="12"/>
        <v>0</v>
      </c>
      <c r="M96" s="1">
        <f t="shared" si="13"/>
        <v>0</v>
      </c>
      <c r="N96" s="125">
        <f t="shared" si="14"/>
        <v>0</v>
      </c>
      <c r="O96" s="126">
        <f t="shared" si="15"/>
        <v>0</v>
      </c>
      <c r="P96" s="125">
        <f t="shared" si="16"/>
        <v>0</v>
      </c>
      <c r="Q96" s="1">
        <f t="shared" si="17"/>
        <v>0</v>
      </c>
      <c r="R96" s="1">
        <f t="shared" si="21"/>
        <v>0</v>
      </c>
      <c r="S96" s="1">
        <f t="shared" si="18"/>
        <v>0</v>
      </c>
      <c r="T96" s="1">
        <f t="shared" si="19"/>
        <v>0</v>
      </c>
      <c r="U96" s="126">
        <f t="shared" si="20"/>
        <v>0</v>
      </c>
    </row>
    <row r="97" spans="2:21" x14ac:dyDescent="0.3">
      <c r="B97" s="125">
        <v>82</v>
      </c>
      <c r="C97" s="34" t="str">
        <f>IF(OR('Data-Qtr2'!C95="",'Data-Qtr2'!R95),"",(COUNTIF('Data-Qtr2'!C95,"Yes")))</f>
        <v/>
      </c>
      <c r="D97" s="267" t="str">
        <f>IF('Data-Qtr2'!D95="","",IF(C97=1,'Data-Qtr2'!D95,""))</f>
        <v/>
      </c>
      <c r="E97" s="53" t="str">
        <f>IF(OR('Data-Qtr2'!E95="",'Data-Qtr2'!R95),"",COUNTIF('Data-Qtr2'!E95,"Yes"))</f>
        <v/>
      </c>
      <c r="F97" s="53" t="str">
        <f>IF(OR('Data-Qtr2'!F95="",'Data-Qtr2'!R95),"",COUNTIF('Data-Qtr2'!F95,"Yes"))</f>
        <v/>
      </c>
      <c r="G97" s="53"/>
      <c r="H97" s="270" t="str">
        <f>IF(OR('Data-Qtr2'!G95="",'Data-Qtr2'!R95),"",COUNTIF('Data-Qtr2'!G95,"Yes"))</f>
        <v/>
      </c>
      <c r="I97" s="55">
        <f>COUNTIF('Data-Qtr2'!C95:G95,"")</f>
        <v>5</v>
      </c>
      <c r="J97" s="125">
        <f>IF('Data-Qtr2'!R95,0,IF((COUNTBLANK(C97)+COUNTBLANK(E97)+COUNTBLANK(F97)+COUNTBLANK(H97))=4,0,1))</f>
        <v>0</v>
      </c>
      <c r="K97" s="125">
        <f t="shared" si="11"/>
        <v>0</v>
      </c>
      <c r="L97" s="125">
        <f t="shared" si="12"/>
        <v>0</v>
      </c>
      <c r="M97" s="1">
        <f t="shared" si="13"/>
        <v>0</v>
      </c>
      <c r="N97" s="125">
        <f t="shared" si="14"/>
        <v>0</v>
      </c>
      <c r="O97" s="126">
        <f t="shared" si="15"/>
        <v>0</v>
      </c>
      <c r="P97" s="125">
        <f t="shared" si="16"/>
        <v>0</v>
      </c>
      <c r="Q97" s="1">
        <f t="shared" si="17"/>
        <v>0</v>
      </c>
      <c r="R97" s="1">
        <f t="shared" si="21"/>
        <v>0</v>
      </c>
      <c r="S97" s="1">
        <f t="shared" si="18"/>
        <v>0</v>
      </c>
      <c r="T97" s="1">
        <f t="shared" si="19"/>
        <v>0</v>
      </c>
      <c r="U97" s="126">
        <f t="shared" si="20"/>
        <v>0</v>
      </c>
    </row>
    <row r="98" spans="2:21" x14ac:dyDescent="0.3">
      <c r="B98" s="125">
        <v>83</v>
      </c>
      <c r="C98" s="34" t="str">
        <f>IF(OR('Data-Qtr2'!C96="",'Data-Qtr2'!R96),"",(COUNTIF('Data-Qtr2'!C96,"Yes")))</f>
        <v/>
      </c>
      <c r="D98" s="267" t="str">
        <f>IF('Data-Qtr2'!D96="","",IF(C98=1,'Data-Qtr2'!D96,""))</f>
        <v/>
      </c>
      <c r="E98" s="53" t="str">
        <f>IF(OR('Data-Qtr2'!E96="",'Data-Qtr2'!R96),"",COUNTIF('Data-Qtr2'!E96,"Yes"))</f>
        <v/>
      </c>
      <c r="F98" s="53" t="str">
        <f>IF(OR('Data-Qtr2'!F96="",'Data-Qtr2'!R96),"",COUNTIF('Data-Qtr2'!F96,"Yes"))</f>
        <v/>
      </c>
      <c r="G98" s="53"/>
      <c r="H98" s="270" t="str">
        <f>IF(OR('Data-Qtr2'!G96="",'Data-Qtr2'!R96),"",COUNTIF('Data-Qtr2'!G96,"Yes"))</f>
        <v/>
      </c>
      <c r="I98" s="55">
        <f>COUNTIF('Data-Qtr2'!C96:G96,"")</f>
        <v>5</v>
      </c>
      <c r="J98" s="125">
        <f>IF('Data-Qtr2'!R96,0,IF((COUNTBLANK(C98)+COUNTBLANK(E98)+COUNTBLANK(F98)+COUNTBLANK(H98))=4,0,1))</f>
        <v>0</v>
      </c>
      <c r="K98" s="125">
        <f t="shared" si="11"/>
        <v>0</v>
      </c>
      <c r="L98" s="125">
        <f t="shared" si="12"/>
        <v>0</v>
      </c>
      <c r="M98" s="1">
        <f t="shared" si="13"/>
        <v>0</v>
      </c>
      <c r="N98" s="125">
        <f t="shared" si="14"/>
        <v>0</v>
      </c>
      <c r="O98" s="126">
        <f t="shared" si="15"/>
        <v>0</v>
      </c>
      <c r="P98" s="125">
        <f t="shared" si="16"/>
        <v>0</v>
      </c>
      <c r="Q98" s="1">
        <f t="shared" si="17"/>
        <v>0</v>
      </c>
      <c r="R98" s="1">
        <f t="shared" si="21"/>
        <v>0</v>
      </c>
      <c r="S98" s="1">
        <f t="shared" si="18"/>
        <v>0</v>
      </c>
      <c r="T98" s="1">
        <f t="shared" si="19"/>
        <v>0</v>
      </c>
      <c r="U98" s="126">
        <f t="shared" si="20"/>
        <v>0</v>
      </c>
    </row>
    <row r="99" spans="2:21" x14ac:dyDescent="0.3">
      <c r="B99" s="125">
        <v>84</v>
      </c>
      <c r="C99" s="34" t="str">
        <f>IF(OR('Data-Qtr2'!C97="",'Data-Qtr2'!R97),"",(COUNTIF('Data-Qtr2'!C97,"Yes")))</f>
        <v/>
      </c>
      <c r="D99" s="267" t="str">
        <f>IF('Data-Qtr2'!D97="","",IF(C99=1,'Data-Qtr2'!D97,""))</f>
        <v/>
      </c>
      <c r="E99" s="53" t="str">
        <f>IF(OR('Data-Qtr2'!E97="",'Data-Qtr2'!R97),"",COUNTIF('Data-Qtr2'!E97,"Yes"))</f>
        <v/>
      </c>
      <c r="F99" s="53" t="str">
        <f>IF(OR('Data-Qtr2'!F97="",'Data-Qtr2'!R97),"",COUNTIF('Data-Qtr2'!F97,"Yes"))</f>
        <v/>
      </c>
      <c r="G99" s="53"/>
      <c r="H99" s="270" t="str">
        <f>IF(OR('Data-Qtr2'!G97="",'Data-Qtr2'!R97),"",COUNTIF('Data-Qtr2'!G97,"Yes"))</f>
        <v/>
      </c>
      <c r="I99" s="55">
        <f>COUNTIF('Data-Qtr2'!C97:G97,"")</f>
        <v>5</v>
      </c>
      <c r="J99" s="125">
        <f>IF('Data-Qtr2'!R97,0,IF((COUNTBLANK(C99)+COUNTBLANK(E99)+COUNTBLANK(F99)+COUNTBLANK(H99))=4,0,1))</f>
        <v>0</v>
      </c>
      <c r="K99" s="125">
        <f t="shared" si="11"/>
        <v>0</v>
      </c>
      <c r="L99" s="125">
        <f t="shared" si="12"/>
        <v>0</v>
      </c>
      <c r="M99" s="1">
        <f t="shared" si="13"/>
        <v>0</v>
      </c>
      <c r="N99" s="125">
        <f t="shared" si="14"/>
        <v>0</v>
      </c>
      <c r="O99" s="126">
        <f t="shared" si="15"/>
        <v>0</v>
      </c>
      <c r="P99" s="125">
        <f t="shared" si="16"/>
        <v>0</v>
      </c>
      <c r="Q99" s="1">
        <f t="shared" si="17"/>
        <v>0</v>
      </c>
      <c r="R99" s="1">
        <f t="shared" si="21"/>
        <v>0</v>
      </c>
      <c r="S99" s="1">
        <f t="shared" si="18"/>
        <v>0</v>
      </c>
      <c r="T99" s="1">
        <f t="shared" si="19"/>
        <v>0</v>
      </c>
      <c r="U99" s="126">
        <f t="shared" si="20"/>
        <v>0</v>
      </c>
    </row>
    <row r="100" spans="2:21" x14ac:dyDescent="0.3">
      <c r="B100" s="125">
        <v>85</v>
      </c>
      <c r="C100" s="34" t="str">
        <f>IF(OR('Data-Qtr2'!C98="",'Data-Qtr2'!R98),"",(COUNTIF('Data-Qtr2'!C98,"Yes")))</f>
        <v/>
      </c>
      <c r="D100" s="267" t="str">
        <f>IF('Data-Qtr2'!D98="","",IF(C100=1,'Data-Qtr2'!D98,""))</f>
        <v/>
      </c>
      <c r="E100" s="53" t="str">
        <f>IF(OR('Data-Qtr2'!E98="",'Data-Qtr2'!R98),"",COUNTIF('Data-Qtr2'!E98,"Yes"))</f>
        <v/>
      </c>
      <c r="F100" s="53" t="str">
        <f>IF(OR('Data-Qtr2'!F98="",'Data-Qtr2'!R98),"",COUNTIF('Data-Qtr2'!F98,"Yes"))</f>
        <v/>
      </c>
      <c r="G100" s="53"/>
      <c r="H100" s="270" t="str">
        <f>IF(OR('Data-Qtr2'!G98="",'Data-Qtr2'!R98),"",COUNTIF('Data-Qtr2'!G98,"Yes"))</f>
        <v/>
      </c>
      <c r="I100" s="55">
        <f>COUNTIF('Data-Qtr2'!C98:G98,"")</f>
        <v>5</v>
      </c>
      <c r="J100" s="125">
        <f>IF('Data-Qtr2'!R98,0,IF((COUNTBLANK(C100)+COUNTBLANK(E100)+COUNTBLANK(F100)+COUNTBLANK(H100))=4,0,1))</f>
        <v>0</v>
      </c>
      <c r="K100" s="125">
        <f t="shared" si="11"/>
        <v>0</v>
      </c>
      <c r="L100" s="125">
        <f t="shared" si="12"/>
        <v>0</v>
      </c>
      <c r="M100" s="1">
        <f t="shared" si="13"/>
        <v>0</v>
      </c>
      <c r="N100" s="125">
        <f t="shared" si="14"/>
        <v>0</v>
      </c>
      <c r="O100" s="126">
        <f t="shared" si="15"/>
        <v>0</v>
      </c>
      <c r="P100" s="125">
        <f t="shared" si="16"/>
        <v>0</v>
      </c>
      <c r="Q100" s="1">
        <f t="shared" si="17"/>
        <v>0</v>
      </c>
      <c r="R100" s="1">
        <f t="shared" si="21"/>
        <v>0</v>
      </c>
      <c r="S100" s="1">
        <f t="shared" si="18"/>
        <v>0</v>
      </c>
      <c r="T100" s="1">
        <f t="shared" si="19"/>
        <v>0</v>
      </c>
      <c r="U100" s="126">
        <f t="shared" si="20"/>
        <v>0</v>
      </c>
    </row>
    <row r="101" spans="2:21" x14ac:dyDescent="0.3">
      <c r="B101" s="125">
        <v>86</v>
      </c>
      <c r="C101" s="34" t="str">
        <f>IF(OR('Data-Qtr2'!C99="",'Data-Qtr2'!R99),"",(COUNTIF('Data-Qtr2'!C99,"Yes")))</f>
        <v/>
      </c>
      <c r="D101" s="267" t="str">
        <f>IF('Data-Qtr2'!D99="","",IF(C101=1,'Data-Qtr2'!D99,""))</f>
        <v/>
      </c>
      <c r="E101" s="53" t="str">
        <f>IF(OR('Data-Qtr2'!E99="",'Data-Qtr2'!R99),"",COUNTIF('Data-Qtr2'!E99,"Yes"))</f>
        <v/>
      </c>
      <c r="F101" s="53" t="str">
        <f>IF(OR('Data-Qtr2'!F99="",'Data-Qtr2'!R99),"",COUNTIF('Data-Qtr2'!F99,"Yes"))</f>
        <v/>
      </c>
      <c r="G101" s="53"/>
      <c r="H101" s="270" t="str">
        <f>IF(OR('Data-Qtr2'!G99="",'Data-Qtr2'!R99),"",COUNTIF('Data-Qtr2'!G99,"Yes"))</f>
        <v/>
      </c>
      <c r="I101" s="55">
        <f>COUNTIF('Data-Qtr2'!C99:G99,"")</f>
        <v>5</v>
      </c>
      <c r="J101" s="125">
        <f>IF('Data-Qtr2'!R99,0,IF((COUNTBLANK(C101)+COUNTBLANK(E101)+COUNTBLANK(F101)+COUNTBLANK(H101))=4,0,1))</f>
        <v>0</v>
      </c>
      <c r="K101" s="125">
        <f t="shared" si="11"/>
        <v>0</v>
      </c>
      <c r="L101" s="125">
        <f t="shared" si="12"/>
        <v>0</v>
      </c>
      <c r="M101" s="1">
        <f t="shared" si="13"/>
        <v>0</v>
      </c>
      <c r="N101" s="125">
        <f t="shared" si="14"/>
        <v>0</v>
      </c>
      <c r="O101" s="126">
        <f t="shared" si="15"/>
        <v>0</v>
      </c>
      <c r="P101" s="125">
        <f t="shared" si="16"/>
        <v>0</v>
      </c>
      <c r="Q101" s="1">
        <f t="shared" si="17"/>
        <v>0</v>
      </c>
      <c r="R101" s="1">
        <f t="shared" si="21"/>
        <v>0</v>
      </c>
      <c r="S101" s="1">
        <f t="shared" si="18"/>
        <v>0</v>
      </c>
      <c r="T101" s="1">
        <f t="shared" si="19"/>
        <v>0</v>
      </c>
      <c r="U101" s="126">
        <f t="shared" si="20"/>
        <v>0</v>
      </c>
    </row>
    <row r="102" spans="2:21" x14ac:dyDescent="0.3">
      <c r="B102" s="125">
        <v>87</v>
      </c>
      <c r="C102" s="34" t="str">
        <f>IF(OR('Data-Qtr2'!C100="",'Data-Qtr2'!R100),"",(COUNTIF('Data-Qtr2'!C100,"Yes")))</f>
        <v/>
      </c>
      <c r="D102" s="267" t="str">
        <f>IF('Data-Qtr2'!D100="","",IF(C102=1,'Data-Qtr2'!D100,""))</f>
        <v/>
      </c>
      <c r="E102" s="53" t="str">
        <f>IF(OR('Data-Qtr2'!E100="",'Data-Qtr2'!R100),"",COUNTIF('Data-Qtr2'!E100,"Yes"))</f>
        <v/>
      </c>
      <c r="F102" s="53" t="str">
        <f>IF(OR('Data-Qtr2'!F100="",'Data-Qtr2'!R100),"",COUNTIF('Data-Qtr2'!F100,"Yes"))</f>
        <v/>
      </c>
      <c r="G102" s="53"/>
      <c r="H102" s="270" t="str">
        <f>IF(OR('Data-Qtr2'!G100="",'Data-Qtr2'!R100),"",COUNTIF('Data-Qtr2'!G100,"Yes"))</f>
        <v/>
      </c>
      <c r="I102" s="55">
        <f>COUNTIF('Data-Qtr2'!C100:G100,"")</f>
        <v>5</v>
      </c>
      <c r="J102" s="125">
        <f>IF('Data-Qtr2'!R100,0,IF((COUNTBLANK(C102)+COUNTBLANK(E102)+COUNTBLANK(F102)+COUNTBLANK(H102))=4,0,1))</f>
        <v>0</v>
      </c>
      <c r="K102" s="125">
        <f t="shared" si="11"/>
        <v>0</v>
      </c>
      <c r="L102" s="125">
        <f t="shared" si="12"/>
        <v>0</v>
      </c>
      <c r="M102" s="1">
        <f t="shared" si="13"/>
        <v>0</v>
      </c>
      <c r="N102" s="125">
        <f t="shared" si="14"/>
        <v>0</v>
      </c>
      <c r="O102" s="126">
        <f t="shared" si="15"/>
        <v>0</v>
      </c>
      <c r="P102" s="125">
        <f t="shared" si="16"/>
        <v>0</v>
      </c>
      <c r="Q102" s="1">
        <f t="shared" si="17"/>
        <v>0</v>
      </c>
      <c r="R102" s="1">
        <f t="shared" si="21"/>
        <v>0</v>
      </c>
      <c r="S102" s="1">
        <f t="shared" si="18"/>
        <v>0</v>
      </c>
      <c r="T102" s="1">
        <f t="shared" si="19"/>
        <v>0</v>
      </c>
      <c r="U102" s="126">
        <f t="shared" si="20"/>
        <v>0</v>
      </c>
    </row>
    <row r="103" spans="2:21" x14ac:dyDescent="0.3">
      <c r="B103" s="125">
        <v>88</v>
      </c>
      <c r="C103" s="34" t="str">
        <f>IF(OR('Data-Qtr2'!C101="",'Data-Qtr2'!R101),"",(COUNTIF('Data-Qtr2'!C101,"Yes")))</f>
        <v/>
      </c>
      <c r="D103" s="267" t="str">
        <f>IF('Data-Qtr2'!D101="","",IF(C103=1,'Data-Qtr2'!D101,""))</f>
        <v/>
      </c>
      <c r="E103" s="53" t="str">
        <f>IF(OR('Data-Qtr2'!E101="",'Data-Qtr2'!R101),"",COUNTIF('Data-Qtr2'!E101,"Yes"))</f>
        <v/>
      </c>
      <c r="F103" s="53" t="str">
        <f>IF(OR('Data-Qtr2'!F101="",'Data-Qtr2'!R101),"",COUNTIF('Data-Qtr2'!F101,"Yes"))</f>
        <v/>
      </c>
      <c r="G103" s="53"/>
      <c r="H103" s="270" t="str">
        <f>IF(OR('Data-Qtr2'!G101="",'Data-Qtr2'!R101),"",COUNTIF('Data-Qtr2'!G101,"Yes"))</f>
        <v/>
      </c>
      <c r="I103" s="55">
        <f>COUNTIF('Data-Qtr2'!C101:G101,"")</f>
        <v>5</v>
      </c>
      <c r="J103" s="125">
        <f>IF('Data-Qtr2'!R101,0,IF((COUNTBLANK(C103)+COUNTBLANK(E103)+COUNTBLANK(F103)+COUNTBLANK(H103))=4,0,1))</f>
        <v>0</v>
      </c>
      <c r="K103" s="125">
        <f t="shared" si="11"/>
        <v>0</v>
      </c>
      <c r="L103" s="125">
        <f t="shared" si="12"/>
        <v>0</v>
      </c>
      <c r="M103" s="1">
        <f t="shared" si="13"/>
        <v>0</v>
      </c>
      <c r="N103" s="125">
        <f t="shared" si="14"/>
        <v>0</v>
      </c>
      <c r="O103" s="126">
        <f t="shared" si="15"/>
        <v>0</v>
      </c>
      <c r="P103" s="125">
        <f t="shared" si="16"/>
        <v>0</v>
      </c>
      <c r="Q103" s="1">
        <f t="shared" si="17"/>
        <v>0</v>
      </c>
      <c r="R103" s="1">
        <f t="shared" si="21"/>
        <v>0</v>
      </c>
      <c r="S103" s="1">
        <f t="shared" si="18"/>
        <v>0</v>
      </c>
      <c r="T103" s="1">
        <f t="shared" si="19"/>
        <v>0</v>
      </c>
      <c r="U103" s="126">
        <f t="shared" si="20"/>
        <v>0</v>
      </c>
    </row>
    <row r="104" spans="2:21" x14ac:dyDescent="0.3">
      <c r="B104" s="125">
        <v>89</v>
      </c>
      <c r="C104" s="34" t="str">
        <f>IF(OR('Data-Qtr2'!C102="",'Data-Qtr2'!R102),"",(COUNTIF('Data-Qtr2'!C102,"Yes")))</f>
        <v/>
      </c>
      <c r="D104" s="267" t="str">
        <f>IF('Data-Qtr2'!D102="","",IF(C104=1,'Data-Qtr2'!D102,""))</f>
        <v/>
      </c>
      <c r="E104" s="53" t="str">
        <f>IF(OR('Data-Qtr2'!E102="",'Data-Qtr2'!R102),"",COUNTIF('Data-Qtr2'!E102,"Yes"))</f>
        <v/>
      </c>
      <c r="F104" s="53" t="str">
        <f>IF(OR('Data-Qtr2'!F102="",'Data-Qtr2'!R102),"",COUNTIF('Data-Qtr2'!F102,"Yes"))</f>
        <v/>
      </c>
      <c r="G104" s="53"/>
      <c r="H104" s="270" t="str">
        <f>IF(OR('Data-Qtr2'!G102="",'Data-Qtr2'!R102),"",COUNTIF('Data-Qtr2'!G102,"Yes"))</f>
        <v/>
      </c>
      <c r="I104" s="55">
        <f>COUNTIF('Data-Qtr2'!C102:G102,"")</f>
        <v>5</v>
      </c>
      <c r="J104" s="125">
        <f>IF('Data-Qtr2'!R102,0,IF((COUNTBLANK(C104)+COUNTBLANK(E104)+COUNTBLANK(F104)+COUNTBLANK(H104))=4,0,1))</f>
        <v>0</v>
      </c>
      <c r="K104" s="125">
        <f t="shared" si="11"/>
        <v>0</v>
      </c>
      <c r="L104" s="125">
        <f t="shared" si="12"/>
        <v>0</v>
      </c>
      <c r="M104" s="1">
        <f t="shared" si="13"/>
        <v>0</v>
      </c>
      <c r="N104" s="125">
        <f t="shared" si="14"/>
        <v>0</v>
      </c>
      <c r="O104" s="126">
        <f t="shared" si="15"/>
        <v>0</v>
      </c>
      <c r="P104" s="125">
        <f t="shared" si="16"/>
        <v>0</v>
      </c>
      <c r="Q104" s="1">
        <f t="shared" si="17"/>
        <v>0</v>
      </c>
      <c r="R104" s="1">
        <f t="shared" si="21"/>
        <v>0</v>
      </c>
      <c r="S104" s="1">
        <f t="shared" si="18"/>
        <v>0</v>
      </c>
      <c r="T104" s="1">
        <f t="shared" si="19"/>
        <v>0</v>
      </c>
      <c r="U104" s="126">
        <f t="shared" si="20"/>
        <v>0</v>
      </c>
    </row>
    <row r="105" spans="2:21" ht="15" thickBot="1" x14ac:dyDescent="0.35">
      <c r="B105" s="125">
        <v>90</v>
      </c>
      <c r="C105" s="35" t="str">
        <f>IF(OR('Data-Qtr2'!C103="",'Data-Qtr2'!R103),"",(COUNTIF('Data-Qtr2'!C103,"Yes")))</f>
        <v/>
      </c>
      <c r="D105" s="271" t="str">
        <f>IF('Data-Qtr2'!D103="","",IF(C105=1,'Data-Qtr2'!D103,""))</f>
        <v/>
      </c>
      <c r="E105" s="36" t="str">
        <f>IF(OR('Data-Qtr2'!E103="",'Data-Qtr2'!R103),"",COUNTIF('Data-Qtr2'!E103,"Yes"))</f>
        <v/>
      </c>
      <c r="F105" s="36" t="str">
        <f>IF(OR('Data-Qtr2'!F103="",'Data-Qtr2'!R103),"",COUNTIF('Data-Qtr2'!F103,"Yes"))</f>
        <v/>
      </c>
      <c r="G105" s="36"/>
      <c r="H105" s="272" t="str">
        <f>IF(OR('Data-Qtr2'!G103="",'Data-Qtr2'!R103),"",COUNTIF('Data-Qtr2'!G103,"Yes"))</f>
        <v/>
      </c>
      <c r="I105" s="56">
        <f>COUNTIF('Data-Qtr2'!C103:G103,"")</f>
        <v>5</v>
      </c>
      <c r="J105" s="125">
        <f>IF('Data-Qtr2'!R103,0,IF((COUNTBLANK(C105)+COUNTBLANK(E105)+COUNTBLANK(F105)+COUNTBLANK(H105))=4,0,1))</f>
        <v>0</v>
      </c>
      <c r="K105" s="125">
        <f t="shared" si="11"/>
        <v>0</v>
      </c>
      <c r="L105" s="125">
        <f t="shared" si="12"/>
        <v>0</v>
      </c>
      <c r="M105" s="1">
        <f t="shared" si="13"/>
        <v>0</v>
      </c>
      <c r="N105" s="125">
        <f t="shared" si="14"/>
        <v>0</v>
      </c>
      <c r="O105" s="126">
        <f t="shared" si="15"/>
        <v>0</v>
      </c>
      <c r="P105" s="125">
        <f t="shared" si="16"/>
        <v>0</v>
      </c>
      <c r="Q105" s="1">
        <f t="shared" si="17"/>
        <v>0</v>
      </c>
      <c r="R105" s="1">
        <f t="shared" si="21"/>
        <v>0</v>
      </c>
      <c r="S105" s="1">
        <f t="shared" si="18"/>
        <v>0</v>
      </c>
      <c r="T105" s="1">
        <f t="shared" si="19"/>
        <v>0</v>
      </c>
      <c r="U105" s="126">
        <f t="shared" si="20"/>
        <v>0</v>
      </c>
    </row>
    <row r="106" spans="2:21" x14ac:dyDescent="0.3">
      <c r="B106" s="124">
        <v>91</v>
      </c>
      <c r="C106" s="32" t="str">
        <f>IF(OR('Data-Qtr2'!C104="",'Data-Qtr2'!R104),"",(COUNTIF('Data-Qtr2'!C104,"Yes")))</f>
        <v/>
      </c>
      <c r="D106" s="268" t="str">
        <f>IF('Data-Qtr2'!D104="","",IF(C106=1,'Data-Qtr2'!D104,""))</f>
        <v/>
      </c>
      <c r="E106" s="33" t="str">
        <f>IF(OR('Data-Qtr2'!E104="",'Data-Qtr2'!R104),"",COUNTIF('Data-Qtr2'!E104,"Yes"))</f>
        <v/>
      </c>
      <c r="F106" s="33" t="str">
        <f>IF(OR('Data-Qtr2'!F104="",'Data-Qtr2'!R104),"",COUNTIF('Data-Qtr2'!F104,"Yes"))</f>
        <v/>
      </c>
      <c r="G106" s="33"/>
      <c r="H106" s="269" t="str">
        <f>IF(OR('Data-Qtr2'!G104="",'Data-Qtr2'!R104),"",COUNTIF('Data-Qtr2'!G104,"Yes"))</f>
        <v/>
      </c>
      <c r="I106" s="55">
        <f>COUNTIF('Data-Qtr2'!C104:G104,"")</f>
        <v>5</v>
      </c>
      <c r="J106" s="125">
        <f>IF('Data-Qtr2'!R104,0,IF((COUNTBLANK(C106)+COUNTBLANK(E106)+COUNTBLANK(F106)+COUNTBLANK(H106))=4,0,1))</f>
        <v>0</v>
      </c>
      <c r="K106" s="125">
        <f t="shared" si="11"/>
        <v>0</v>
      </c>
      <c r="L106" s="125">
        <f t="shared" si="12"/>
        <v>0</v>
      </c>
      <c r="M106" s="1">
        <f t="shared" si="13"/>
        <v>0</v>
      </c>
      <c r="N106" s="125">
        <f t="shared" si="14"/>
        <v>0</v>
      </c>
      <c r="O106" s="126">
        <f t="shared" si="15"/>
        <v>0</v>
      </c>
      <c r="P106" s="125">
        <f t="shared" si="16"/>
        <v>0</v>
      </c>
      <c r="Q106" s="1">
        <f t="shared" si="17"/>
        <v>0</v>
      </c>
      <c r="R106" s="1">
        <f t="shared" si="21"/>
        <v>0</v>
      </c>
      <c r="S106" s="1">
        <f t="shared" si="18"/>
        <v>0</v>
      </c>
      <c r="T106" s="1">
        <f t="shared" si="19"/>
        <v>0</v>
      </c>
      <c r="U106" s="126">
        <f t="shared" si="20"/>
        <v>0</v>
      </c>
    </row>
    <row r="107" spans="2:21" x14ac:dyDescent="0.3">
      <c r="B107" s="125">
        <v>92</v>
      </c>
      <c r="C107" s="34" t="str">
        <f>IF(OR('Data-Qtr2'!C105="",'Data-Qtr2'!R105),"",(COUNTIF('Data-Qtr2'!C105,"Yes")))</f>
        <v/>
      </c>
      <c r="D107" s="267" t="str">
        <f>IF('Data-Qtr2'!D105="","",IF(C107=1,'Data-Qtr2'!D105,""))</f>
        <v/>
      </c>
      <c r="E107" s="53" t="str">
        <f>IF(OR('Data-Qtr2'!E105="",'Data-Qtr2'!R105),"",COUNTIF('Data-Qtr2'!E105,"Yes"))</f>
        <v/>
      </c>
      <c r="F107" s="53" t="str">
        <f>IF(OR('Data-Qtr2'!F105="",'Data-Qtr2'!R105),"",COUNTIF('Data-Qtr2'!F105,"Yes"))</f>
        <v/>
      </c>
      <c r="G107" s="53"/>
      <c r="H107" s="270" t="str">
        <f>IF(OR('Data-Qtr2'!G105="",'Data-Qtr2'!R105),"",COUNTIF('Data-Qtr2'!G105,"Yes"))</f>
        <v/>
      </c>
      <c r="I107" s="55">
        <f>COUNTIF('Data-Qtr2'!C105:G105,"")</f>
        <v>5</v>
      </c>
      <c r="J107" s="125">
        <f>IF('Data-Qtr2'!R105,0,IF((COUNTBLANK(C107)+COUNTBLANK(E107)+COUNTBLANK(F107)+COUNTBLANK(H107))=4,0,1))</f>
        <v>0</v>
      </c>
      <c r="K107" s="125">
        <f t="shared" si="11"/>
        <v>0</v>
      </c>
      <c r="L107" s="125">
        <f t="shared" si="12"/>
        <v>0</v>
      </c>
      <c r="M107" s="1">
        <f t="shared" si="13"/>
        <v>0</v>
      </c>
      <c r="N107" s="125">
        <f t="shared" si="14"/>
        <v>0</v>
      </c>
      <c r="O107" s="126">
        <f t="shared" si="15"/>
        <v>0</v>
      </c>
      <c r="P107" s="125">
        <f t="shared" si="16"/>
        <v>0</v>
      </c>
      <c r="Q107" s="1">
        <f t="shared" si="17"/>
        <v>0</v>
      </c>
      <c r="R107" s="1">
        <f t="shared" si="21"/>
        <v>0</v>
      </c>
      <c r="S107" s="1">
        <f t="shared" si="18"/>
        <v>0</v>
      </c>
      <c r="T107" s="1">
        <f t="shared" si="19"/>
        <v>0</v>
      </c>
      <c r="U107" s="126">
        <f t="shared" si="20"/>
        <v>0</v>
      </c>
    </row>
    <row r="108" spans="2:21" x14ac:dyDescent="0.3">
      <c r="B108" s="125">
        <v>93</v>
      </c>
      <c r="C108" s="34" t="str">
        <f>IF(OR('Data-Qtr2'!C106="",'Data-Qtr2'!R106),"",(COUNTIF('Data-Qtr2'!C106,"Yes")))</f>
        <v/>
      </c>
      <c r="D108" s="267" t="str">
        <f>IF('Data-Qtr2'!D106="","",IF(C108=1,'Data-Qtr2'!D106,""))</f>
        <v/>
      </c>
      <c r="E108" s="53" t="str">
        <f>IF(OR('Data-Qtr2'!E106="",'Data-Qtr2'!R106),"",COUNTIF('Data-Qtr2'!E106,"Yes"))</f>
        <v/>
      </c>
      <c r="F108" s="53" t="str">
        <f>IF(OR('Data-Qtr2'!F106="",'Data-Qtr2'!R106),"",COUNTIF('Data-Qtr2'!F106,"Yes"))</f>
        <v/>
      </c>
      <c r="G108" s="53"/>
      <c r="H108" s="270" t="str">
        <f>IF(OR('Data-Qtr2'!G106="",'Data-Qtr2'!R106),"",COUNTIF('Data-Qtr2'!G106,"Yes"))</f>
        <v/>
      </c>
      <c r="I108" s="55">
        <f>COUNTIF('Data-Qtr2'!C106:G106,"")</f>
        <v>5</v>
      </c>
      <c r="J108" s="125">
        <f>IF('Data-Qtr2'!R106,0,IF((COUNTBLANK(C108)+COUNTBLANK(E108)+COUNTBLANK(F108)+COUNTBLANK(H108))=4,0,1))</f>
        <v>0</v>
      </c>
      <c r="K108" s="125">
        <f t="shared" si="11"/>
        <v>0</v>
      </c>
      <c r="L108" s="125">
        <f t="shared" si="12"/>
        <v>0</v>
      </c>
      <c r="M108" s="1">
        <f t="shared" si="13"/>
        <v>0</v>
      </c>
      <c r="N108" s="125">
        <f t="shared" si="14"/>
        <v>0</v>
      </c>
      <c r="O108" s="126">
        <f t="shared" si="15"/>
        <v>0</v>
      </c>
      <c r="P108" s="125">
        <f t="shared" si="16"/>
        <v>0</v>
      </c>
      <c r="Q108" s="1">
        <f t="shared" si="17"/>
        <v>0</v>
      </c>
      <c r="R108" s="1">
        <f t="shared" si="21"/>
        <v>0</v>
      </c>
      <c r="S108" s="1">
        <f t="shared" si="18"/>
        <v>0</v>
      </c>
      <c r="T108" s="1">
        <f t="shared" si="19"/>
        <v>0</v>
      </c>
      <c r="U108" s="126">
        <f t="shared" si="20"/>
        <v>0</v>
      </c>
    </row>
    <row r="109" spans="2:21" x14ac:dyDescent="0.3">
      <c r="B109" s="125">
        <v>94</v>
      </c>
      <c r="C109" s="34" t="str">
        <f>IF(OR('Data-Qtr2'!C107="",'Data-Qtr2'!R107),"",(COUNTIF('Data-Qtr2'!C107,"Yes")))</f>
        <v/>
      </c>
      <c r="D109" s="267" t="str">
        <f>IF('Data-Qtr2'!D107="","",IF(C109=1,'Data-Qtr2'!D107,""))</f>
        <v/>
      </c>
      <c r="E109" s="53" t="str">
        <f>IF(OR('Data-Qtr2'!E107="",'Data-Qtr2'!R107),"",COUNTIF('Data-Qtr2'!E107,"Yes"))</f>
        <v/>
      </c>
      <c r="F109" s="53" t="str">
        <f>IF(OR('Data-Qtr2'!F107="",'Data-Qtr2'!R107),"",COUNTIF('Data-Qtr2'!F107,"Yes"))</f>
        <v/>
      </c>
      <c r="G109" s="53"/>
      <c r="H109" s="270" t="str">
        <f>IF(OR('Data-Qtr2'!G107="",'Data-Qtr2'!R107),"",COUNTIF('Data-Qtr2'!G107,"Yes"))</f>
        <v/>
      </c>
      <c r="I109" s="55">
        <f>COUNTIF('Data-Qtr2'!C107:G107,"")</f>
        <v>5</v>
      </c>
      <c r="J109" s="125">
        <f>IF('Data-Qtr2'!R107,0,IF((COUNTBLANK(C109)+COUNTBLANK(E109)+COUNTBLANK(F109)+COUNTBLANK(H109))=4,0,1))</f>
        <v>0</v>
      </c>
      <c r="K109" s="125">
        <f t="shared" si="11"/>
        <v>0</v>
      </c>
      <c r="L109" s="125">
        <f t="shared" si="12"/>
        <v>0</v>
      </c>
      <c r="M109" s="1">
        <f t="shared" si="13"/>
        <v>0</v>
      </c>
      <c r="N109" s="125">
        <f t="shared" si="14"/>
        <v>0</v>
      </c>
      <c r="O109" s="126">
        <f t="shared" si="15"/>
        <v>0</v>
      </c>
      <c r="P109" s="125">
        <f t="shared" si="16"/>
        <v>0</v>
      </c>
      <c r="Q109" s="1">
        <f t="shared" si="17"/>
        <v>0</v>
      </c>
      <c r="R109" s="1">
        <f t="shared" si="21"/>
        <v>0</v>
      </c>
      <c r="S109" s="1">
        <f t="shared" si="18"/>
        <v>0</v>
      </c>
      <c r="T109" s="1">
        <f t="shared" si="19"/>
        <v>0</v>
      </c>
      <c r="U109" s="126">
        <f t="shared" si="20"/>
        <v>0</v>
      </c>
    </row>
    <row r="110" spans="2:21" x14ac:dyDescent="0.3">
      <c r="B110" s="125">
        <v>95</v>
      </c>
      <c r="C110" s="34" t="str">
        <f>IF(OR('Data-Qtr2'!C108="",'Data-Qtr2'!R108),"",(COUNTIF('Data-Qtr2'!C108,"Yes")))</f>
        <v/>
      </c>
      <c r="D110" s="267" t="str">
        <f>IF('Data-Qtr2'!D108="","",IF(C110=1,'Data-Qtr2'!D108,""))</f>
        <v/>
      </c>
      <c r="E110" s="53" t="str">
        <f>IF(OR('Data-Qtr2'!E108="",'Data-Qtr2'!R108),"",COUNTIF('Data-Qtr2'!E108,"Yes"))</f>
        <v/>
      </c>
      <c r="F110" s="53" t="str">
        <f>IF(OR('Data-Qtr2'!F108="",'Data-Qtr2'!R108),"",COUNTIF('Data-Qtr2'!F108,"Yes"))</f>
        <v/>
      </c>
      <c r="G110" s="53"/>
      <c r="H110" s="270" t="str">
        <f>IF(OR('Data-Qtr2'!G108="",'Data-Qtr2'!R108),"",COUNTIF('Data-Qtr2'!G108,"Yes"))</f>
        <v/>
      </c>
      <c r="I110" s="55">
        <f>COUNTIF('Data-Qtr2'!C108:G108,"")</f>
        <v>5</v>
      </c>
      <c r="J110" s="125">
        <f>IF('Data-Qtr2'!R108,0,IF((COUNTBLANK(C110)+COUNTBLANK(E110)+COUNTBLANK(F110)+COUNTBLANK(H110))=4,0,1))</f>
        <v>0</v>
      </c>
      <c r="K110" s="125">
        <f t="shared" si="11"/>
        <v>0</v>
      </c>
      <c r="L110" s="125">
        <f t="shared" si="12"/>
        <v>0</v>
      </c>
      <c r="M110" s="1">
        <f t="shared" si="13"/>
        <v>0</v>
      </c>
      <c r="N110" s="125">
        <f t="shared" si="14"/>
        <v>0</v>
      </c>
      <c r="O110" s="126">
        <f t="shared" si="15"/>
        <v>0</v>
      </c>
      <c r="P110" s="125">
        <f t="shared" si="16"/>
        <v>0</v>
      </c>
      <c r="Q110" s="1">
        <f t="shared" si="17"/>
        <v>0</v>
      </c>
      <c r="R110" s="1">
        <f t="shared" si="21"/>
        <v>0</v>
      </c>
      <c r="S110" s="1">
        <f t="shared" si="18"/>
        <v>0</v>
      </c>
      <c r="T110" s="1">
        <f t="shared" si="19"/>
        <v>0</v>
      </c>
      <c r="U110" s="126">
        <f t="shared" si="20"/>
        <v>0</v>
      </c>
    </row>
    <row r="111" spans="2:21" x14ac:dyDescent="0.3">
      <c r="B111" s="125">
        <v>96</v>
      </c>
      <c r="C111" s="34" t="str">
        <f>IF(OR('Data-Qtr2'!C109="",'Data-Qtr2'!R109),"",(COUNTIF('Data-Qtr2'!C109,"Yes")))</f>
        <v/>
      </c>
      <c r="D111" s="267" t="str">
        <f>IF('Data-Qtr2'!D109="","",IF(C111=1,'Data-Qtr2'!D109,""))</f>
        <v/>
      </c>
      <c r="E111" s="53" t="str">
        <f>IF(OR('Data-Qtr2'!E109="",'Data-Qtr2'!R109),"",COUNTIF('Data-Qtr2'!E109,"Yes"))</f>
        <v/>
      </c>
      <c r="F111" s="53" t="str">
        <f>IF(OR('Data-Qtr2'!F109="",'Data-Qtr2'!R109),"",COUNTIF('Data-Qtr2'!F109,"Yes"))</f>
        <v/>
      </c>
      <c r="G111" s="53"/>
      <c r="H111" s="270" t="str">
        <f>IF(OR('Data-Qtr2'!G109="",'Data-Qtr2'!R109),"",COUNTIF('Data-Qtr2'!G109,"Yes"))</f>
        <v/>
      </c>
      <c r="I111" s="55">
        <f>COUNTIF('Data-Qtr2'!C109:G109,"")</f>
        <v>5</v>
      </c>
      <c r="J111" s="125">
        <f>IF('Data-Qtr2'!R109,0,IF((COUNTBLANK(C111)+COUNTBLANK(E111)+COUNTBLANK(F111)+COUNTBLANK(H111))=4,0,1))</f>
        <v>0</v>
      </c>
      <c r="K111" s="125">
        <f t="shared" si="11"/>
        <v>0</v>
      </c>
      <c r="L111" s="125">
        <f t="shared" si="12"/>
        <v>0</v>
      </c>
      <c r="M111" s="1">
        <f t="shared" si="13"/>
        <v>0</v>
      </c>
      <c r="N111" s="125">
        <f t="shared" si="14"/>
        <v>0</v>
      </c>
      <c r="O111" s="126">
        <f t="shared" si="15"/>
        <v>0</v>
      </c>
      <c r="P111" s="125">
        <f t="shared" si="16"/>
        <v>0</v>
      </c>
      <c r="Q111" s="1">
        <f t="shared" si="17"/>
        <v>0</v>
      </c>
      <c r="R111" s="1">
        <f t="shared" si="21"/>
        <v>0</v>
      </c>
      <c r="S111" s="1">
        <f t="shared" si="18"/>
        <v>0</v>
      </c>
      <c r="T111" s="1">
        <f t="shared" si="19"/>
        <v>0</v>
      </c>
      <c r="U111" s="126">
        <f t="shared" si="20"/>
        <v>0</v>
      </c>
    </row>
    <row r="112" spans="2:21" x14ac:dyDescent="0.3">
      <c r="B112" s="125">
        <v>97</v>
      </c>
      <c r="C112" s="34" t="str">
        <f>IF(OR('Data-Qtr2'!C110="",'Data-Qtr2'!R110),"",(COUNTIF('Data-Qtr2'!C110,"Yes")))</f>
        <v/>
      </c>
      <c r="D112" s="267" t="str">
        <f>IF('Data-Qtr2'!D110="","",IF(C112=1,'Data-Qtr2'!D110,""))</f>
        <v/>
      </c>
      <c r="E112" s="53" t="str">
        <f>IF(OR('Data-Qtr2'!E110="",'Data-Qtr2'!R110),"",COUNTIF('Data-Qtr2'!E110,"Yes"))</f>
        <v/>
      </c>
      <c r="F112" s="53" t="str">
        <f>IF(OR('Data-Qtr2'!F110="",'Data-Qtr2'!R110),"",COUNTIF('Data-Qtr2'!F110,"Yes"))</f>
        <v/>
      </c>
      <c r="G112" s="53"/>
      <c r="H112" s="270" t="str">
        <f>IF(OR('Data-Qtr2'!G110="",'Data-Qtr2'!R110),"",COUNTIF('Data-Qtr2'!G110,"Yes"))</f>
        <v/>
      </c>
      <c r="I112" s="55">
        <f>COUNTIF('Data-Qtr2'!C110:G110,"")</f>
        <v>5</v>
      </c>
      <c r="J112" s="125">
        <f>IF('Data-Qtr2'!R110,0,IF((COUNTBLANK(C112)+COUNTBLANK(E112)+COUNTBLANK(F112)+COUNTBLANK(H112))=4,0,1))</f>
        <v>0</v>
      </c>
      <c r="K112" s="125">
        <f t="shared" si="11"/>
        <v>0</v>
      </c>
      <c r="L112" s="125">
        <f t="shared" si="12"/>
        <v>0</v>
      </c>
      <c r="M112" s="1">
        <f t="shared" si="13"/>
        <v>0</v>
      </c>
      <c r="N112" s="125">
        <f t="shared" si="14"/>
        <v>0</v>
      </c>
      <c r="O112" s="126">
        <f t="shared" si="15"/>
        <v>0</v>
      </c>
      <c r="P112" s="125">
        <f t="shared" si="16"/>
        <v>0</v>
      </c>
      <c r="Q112" s="1">
        <f t="shared" si="17"/>
        <v>0</v>
      </c>
      <c r="R112" s="1">
        <f t="shared" si="21"/>
        <v>0</v>
      </c>
      <c r="S112" s="1">
        <f t="shared" si="18"/>
        <v>0</v>
      </c>
      <c r="T112" s="1">
        <f t="shared" si="19"/>
        <v>0</v>
      </c>
      <c r="U112" s="126">
        <f t="shared" si="20"/>
        <v>0</v>
      </c>
    </row>
    <row r="113" spans="2:21" x14ac:dyDescent="0.3">
      <c r="B113" s="125">
        <v>98</v>
      </c>
      <c r="C113" s="34" t="str">
        <f>IF(OR('Data-Qtr2'!C111="",'Data-Qtr2'!R111),"",(COUNTIF('Data-Qtr2'!C111,"Yes")))</f>
        <v/>
      </c>
      <c r="D113" s="267" t="str">
        <f>IF('Data-Qtr2'!D111="","",IF(C113=1,'Data-Qtr2'!D111,""))</f>
        <v/>
      </c>
      <c r="E113" s="53" t="str">
        <f>IF(OR('Data-Qtr2'!E111="",'Data-Qtr2'!R111),"",COUNTIF('Data-Qtr2'!E111,"Yes"))</f>
        <v/>
      </c>
      <c r="F113" s="53" t="str">
        <f>IF(OR('Data-Qtr2'!F111="",'Data-Qtr2'!R111),"",COUNTIF('Data-Qtr2'!F111,"Yes"))</f>
        <v/>
      </c>
      <c r="G113" s="53"/>
      <c r="H113" s="270" t="str">
        <f>IF(OR('Data-Qtr2'!G111="",'Data-Qtr2'!R111),"",COUNTIF('Data-Qtr2'!G111,"Yes"))</f>
        <v/>
      </c>
      <c r="I113" s="55">
        <f>COUNTIF('Data-Qtr2'!C111:G111,"")</f>
        <v>5</v>
      </c>
      <c r="J113" s="125">
        <f>IF('Data-Qtr2'!R111,0,IF((COUNTBLANK(C113)+COUNTBLANK(E113)+COUNTBLANK(F113)+COUNTBLANK(H113))=4,0,1))</f>
        <v>0</v>
      </c>
      <c r="K113" s="125">
        <f t="shared" si="11"/>
        <v>0</v>
      </c>
      <c r="L113" s="125">
        <f t="shared" si="12"/>
        <v>0</v>
      </c>
      <c r="M113" s="1">
        <f t="shared" si="13"/>
        <v>0</v>
      </c>
      <c r="N113" s="125">
        <f t="shared" si="14"/>
        <v>0</v>
      </c>
      <c r="O113" s="126">
        <f t="shared" si="15"/>
        <v>0</v>
      </c>
      <c r="P113" s="125">
        <f t="shared" si="16"/>
        <v>0</v>
      </c>
      <c r="Q113" s="1">
        <f t="shared" si="17"/>
        <v>0</v>
      </c>
      <c r="R113" s="1">
        <f t="shared" si="21"/>
        <v>0</v>
      </c>
      <c r="S113" s="1">
        <f t="shared" si="18"/>
        <v>0</v>
      </c>
      <c r="T113" s="1">
        <f t="shared" si="19"/>
        <v>0</v>
      </c>
      <c r="U113" s="126">
        <f t="shared" si="20"/>
        <v>0</v>
      </c>
    </row>
    <row r="114" spans="2:21" x14ac:dyDescent="0.3">
      <c r="B114" s="125">
        <v>99</v>
      </c>
      <c r="C114" s="34" t="str">
        <f>IF(OR('Data-Qtr2'!C112="",'Data-Qtr2'!R112),"",(COUNTIF('Data-Qtr2'!C112,"Yes")))</f>
        <v/>
      </c>
      <c r="D114" s="267" t="str">
        <f>IF('Data-Qtr2'!D112="","",IF(C114=1,'Data-Qtr2'!D112,""))</f>
        <v/>
      </c>
      <c r="E114" s="53" t="str">
        <f>IF(OR('Data-Qtr2'!E112="",'Data-Qtr2'!R112),"",COUNTIF('Data-Qtr2'!E112,"Yes"))</f>
        <v/>
      </c>
      <c r="F114" s="53" t="str">
        <f>IF(OR('Data-Qtr2'!F112="",'Data-Qtr2'!R112),"",COUNTIF('Data-Qtr2'!F112,"Yes"))</f>
        <v/>
      </c>
      <c r="G114" s="53"/>
      <c r="H114" s="270" t="str">
        <f>IF(OR('Data-Qtr2'!G112="",'Data-Qtr2'!R112),"",COUNTIF('Data-Qtr2'!G112,"Yes"))</f>
        <v/>
      </c>
      <c r="I114" s="55">
        <f>COUNTIF('Data-Qtr2'!C112:G112,"")</f>
        <v>5</v>
      </c>
      <c r="J114" s="125">
        <f>IF('Data-Qtr2'!R112,0,IF((COUNTBLANK(C114)+COUNTBLANK(E114)+COUNTBLANK(F114)+COUNTBLANK(H114))=4,0,1))</f>
        <v>0</v>
      </c>
      <c r="K114" s="125">
        <f t="shared" si="11"/>
        <v>0</v>
      </c>
      <c r="L114" s="125">
        <f t="shared" si="12"/>
        <v>0</v>
      </c>
      <c r="M114" s="1">
        <f t="shared" si="13"/>
        <v>0</v>
      </c>
      <c r="N114" s="125">
        <f t="shared" si="14"/>
        <v>0</v>
      </c>
      <c r="O114" s="126">
        <f t="shared" si="15"/>
        <v>0</v>
      </c>
      <c r="P114" s="125">
        <f t="shared" si="16"/>
        <v>0</v>
      </c>
      <c r="Q114" s="1">
        <f t="shared" si="17"/>
        <v>0</v>
      </c>
      <c r="R114" s="1">
        <f t="shared" si="21"/>
        <v>0</v>
      </c>
      <c r="S114" s="1">
        <f t="shared" si="18"/>
        <v>0</v>
      </c>
      <c r="T114" s="1">
        <f t="shared" si="19"/>
        <v>0</v>
      </c>
      <c r="U114" s="126">
        <f t="shared" si="20"/>
        <v>0</v>
      </c>
    </row>
    <row r="115" spans="2:21" ht="15" thickBot="1" x14ac:dyDescent="0.35">
      <c r="B115" s="127">
        <v>100</v>
      </c>
      <c r="C115" s="35" t="str">
        <f>IF(OR('Data-Qtr2'!C113="",'Data-Qtr2'!R113),"",(COUNTIF('Data-Qtr2'!C113,"Yes")))</f>
        <v/>
      </c>
      <c r="D115" s="271" t="str">
        <f>IF('Data-Qtr2'!D113="","",IF(C115=1,'Data-Qtr2'!D113,""))</f>
        <v/>
      </c>
      <c r="E115" s="36" t="str">
        <f>IF(OR('Data-Qtr2'!E113="",'Data-Qtr2'!R113),"",COUNTIF('Data-Qtr2'!E113,"Yes"))</f>
        <v/>
      </c>
      <c r="F115" s="36" t="str">
        <f>IF(OR('Data-Qtr2'!F113="",'Data-Qtr2'!R113),"",COUNTIF('Data-Qtr2'!F113,"Yes"))</f>
        <v/>
      </c>
      <c r="G115" s="36"/>
      <c r="H115" s="272" t="str">
        <f>IF(OR('Data-Qtr2'!G113="",'Data-Qtr2'!R113),"",COUNTIF('Data-Qtr2'!G113,"Yes"))</f>
        <v/>
      </c>
      <c r="I115" s="56">
        <f>COUNTIF('Data-Qtr2'!C113:G113,"")</f>
        <v>5</v>
      </c>
      <c r="J115" s="125">
        <f>IF('Data-Qtr2'!R113,0,IF((COUNTBLANK(C115)+COUNTBLANK(E115)+COUNTBLANK(F115)+COUNTBLANK(H115))=4,0,1))</f>
        <v>0</v>
      </c>
      <c r="K115" s="125">
        <f t="shared" si="11"/>
        <v>0</v>
      </c>
      <c r="L115" s="125">
        <f t="shared" si="12"/>
        <v>0</v>
      </c>
      <c r="M115" s="1">
        <f t="shared" si="13"/>
        <v>0</v>
      </c>
      <c r="N115" s="125">
        <f t="shared" si="14"/>
        <v>0</v>
      </c>
      <c r="O115" s="126">
        <f t="shared" si="15"/>
        <v>0</v>
      </c>
      <c r="P115" s="125">
        <f t="shared" si="16"/>
        <v>0</v>
      </c>
      <c r="Q115" s="1">
        <f t="shared" si="17"/>
        <v>0</v>
      </c>
      <c r="R115" s="1">
        <f t="shared" si="21"/>
        <v>0</v>
      </c>
      <c r="S115" s="1">
        <f t="shared" si="18"/>
        <v>0</v>
      </c>
      <c r="T115" s="1">
        <f t="shared" si="19"/>
        <v>0</v>
      </c>
      <c r="U115" s="126">
        <f t="shared" si="20"/>
        <v>0</v>
      </c>
    </row>
    <row r="116" spans="2:21" x14ac:dyDescent="0.3">
      <c r="B116" s="124">
        <v>101</v>
      </c>
      <c r="C116" s="32" t="str">
        <f>IF(OR('Data-Qtr2'!C114="",'Data-Qtr2'!R114),"",(COUNTIF('Data-Qtr2'!C114,"Yes")))</f>
        <v/>
      </c>
      <c r="D116" s="268" t="str">
        <f>IF('Data-Qtr2'!D114="","",IF(C116=1,'Data-Qtr2'!D114,""))</f>
        <v/>
      </c>
      <c r="E116" s="33" t="str">
        <f>IF(OR('Data-Qtr2'!E114="",'Data-Qtr2'!R114),"",COUNTIF('Data-Qtr2'!E114,"Yes"))</f>
        <v/>
      </c>
      <c r="F116" s="33" t="str">
        <f>IF(OR('Data-Qtr2'!F114="",'Data-Qtr2'!R114),"",COUNTIF('Data-Qtr2'!F114,"Yes"))</f>
        <v/>
      </c>
      <c r="G116" s="33"/>
      <c r="H116" s="269" t="str">
        <f>IF(OR('Data-Qtr2'!G114="",'Data-Qtr2'!R114),"",COUNTIF('Data-Qtr2'!G114,"Yes"))</f>
        <v/>
      </c>
      <c r="I116" s="54">
        <f>COUNTIF('Data-Qtr2'!C114:G114,"")</f>
        <v>5</v>
      </c>
      <c r="J116" s="125">
        <f>IF('Data-Qtr2'!R114,0,IF((COUNTBLANK(C116)+COUNTBLANK(E116)+COUNTBLANK(F116)+COUNTBLANK(H116))=4,0,1))</f>
        <v>0</v>
      </c>
      <c r="K116" s="125">
        <f t="shared" si="11"/>
        <v>0</v>
      </c>
      <c r="L116" s="125">
        <f t="shared" si="12"/>
        <v>0</v>
      </c>
      <c r="M116" s="1">
        <f t="shared" si="13"/>
        <v>0</v>
      </c>
      <c r="N116" s="125">
        <f t="shared" si="14"/>
        <v>0</v>
      </c>
      <c r="O116" s="126">
        <f t="shared" si="15"/>
        <v>0</v>
      </c>
      <c r="P116" s="125">
        <f t="shared" si="16"/>
        <v>0</v>
      </c>
      <c r="Q116" s="1">
        <f t="shared" si="17"/>
        <v>0</v>
      </c>
      <c r="R116" s="1">
        <f t="shared" si="21"/>
        <v>0</v>
      </c>
      <c r="S116" s="1">
        <f t="shared" si="18"/>
        <v>0</v>
      </c>
      <c r="T116" s="1">
        <f t="shared" si="19"/>
        <v>0</v>
      </c>
      <c r="U116" s="126">
        <f t="shared" si="20"/>
        <v>0</v>
      </c>
    </row>
    <row r="117" spans="2:21" x14ac:dyDescent="0.3">
      <c r="B117" s="125">
        <v>102</v>
      </c>
      <c r="C117" s="34" t="str">
        <f>IF(OR('Data-Qtr2'!C115="",'Data-Qtr2'!R115),"",(COUNTIF('Data-Qtr2'!C115,"Yes")))</f>
        <v/>
      </c>
      <c r="D117" s="267" t="str">
        <f>IF('Data-Qtr2'!D115="","",IF(C117=1,'Data-Qtr2'!D115,""))</f>
        <v/>
      </c>
      <c r="E117" s="53" t="str">
        <f>IF(OR('Data-Qtr2'!E115="",'Data-Qtr2'!R115),"",COUNTIF('Data-Qtr2'!E115,"Yes"))</f>
        <v/>
      </c>
      <c r="F117" s="53" t="str">
        <f>IF(OR('Data-Qtr2'!F115="",'Data-Qtr2'!R115),"",COUNTIF('Data-Qtr2'!F115,"Yes"))</f>
        <v/>
      </c>
      <c r="G117" s="53"/>
      <c r="H117" s="270" t="str">
        <f>IF(OR('Data-Qtr2'!G115="",'Data-Qtr2'!R115),"",COUNTIF('Data-Qtr2'!G115,"Yes"))</f>
        <v/>
      </c>
      <c r="I117" s="55">
        <f>COUNTIF('Data-Qtr2'!C115:G115,"")</f>
        <v>5</v>
      </c>
      <c r="J117" s="125">
        <f>IF('Data-Qtr2'!R115,0,IF((COUNTBLANK(C117)+COUNTBLANK(E117)+COUNTBLANK(F117)+COUNTBLANK(H117))=4,0,1))</f>
        <v>0</v>
      </c>
      <c r="K117" s="125">
        <f t="shared" si="11"/>
        <v>0</v>
      </c>
      <c r="L117" s="125">
        <f t="shared" si="12"/>
        <v>0</v>
      </c>
      <c r="M117" s="1">
        <f t="shared" si="13"/>
        <v>0</v>
      </c>
      <c r="N117" s="125">
        <f t="shared" si="14"/>
        <v>0</v>
      </c>
      <c r="O117" s="126">
        <f t="shared" si="15"/>
        <v>0</v>
      </c>
      <c r="P117" s="125">
        <f t="shared" si="16"/>
        <v>0</v>
      </c>
      <c r="Q117" s="1">
        <f t="shared" si="17"/>
        <v>0</v>
      </c>
      <c r="R117" s="1">
        <f t="shared" si="21"/>
        <v>0</v>
      </c>
      <c r="S117" s="1">
        <f t="shared" si="18"/>
        <v>0</v>
      </c>
      <c r="T117" s="1">
        <f t="shared" si="19"/>
        <v>0</v>
      </c>
      <c r="U117" s="126">
        <f t="shared" si="20"/>
        <v>0</v>
      </c>
    </row>
    <row r="118" spans="2:21" x14ac:dyDescent="0.3">
      <c r="B118" s="125">
        <v>103</v>
      </c>
      <c r="C118" s="34" t="str">
        <f>IF(OR('Data-Qtr2'!C116="",'Data-Qtr2'!R116),"",(COUNTIF('Data-Qtr2'!C116,"Yes")))</f>
        <v/>
      </c>
      <c r="D118" s="267" t="str">
        <f>IF('Data-Qtr2'!D116="","",IF(C118=1,'Data-Qtr2'!D116,""))</f>
        <v/>
      </c>
      <c r="E118" s="53" t="str">
        <f>IF(OR('Data-Qtr2'!E116="",'Data-Qtr2'!R116),"",COUNTIF('Data-Qtr2'!E116,"Yes"))</f>
        <v/>
      </c>
      <c r="F118" s="53" t="str">
        <f>IF(OR('Data-Qtr2'!F116="",'Data-Qtr2'!R116),"",COUNTIF('Data-Qtr2'!F116,"Yes"))</f>
        <v/>
      </c>
      <c r="G118" s="53"/>
      <c r="H118" s="270" t="str">
        <f>IF(OR('Data-Qtr2'!G116="",'Data-Qtr2'!R116),"",COUNTIF('Data-Qtr2'!G116,"Yes"))</f>
        <v/>
      </c>
      <c r="I118" s="55">
        <f>COUNTIF('Data-Qtr2'!C116:G116,"")</f>
        <v>5</v>
      </c>
      <c r="J118" s="125">
        <f>IF('Data-Qtr2'!R116,0,IF((COUNTBLANK(C118)+COUNTBLANK(E118)+COUNTBLANK(F118)+COUNTBLANK(H118))=4,0,1))</f>
        <v>0</v>
      </c>
      <c r="K118" s="125">
        <f t="shared" si="11"/>
        <v>0</v>
      </c>
      <c r="L118" s="125">
        <f t="shared" si="12"/>
        <v>0</v>
      </c>
      <c r="M118" s="1">
        <f t="shared" si="13"/>
        <v>0</v>
      </c>
      <c r="N118" s="125">
        <f t="shared" si="14"/>
        <v>0</v>
      </c>
      <c r="O118" s="126">
        <f t="shared" si="15"/>
        <v>0</v>
      </c>
      <c r="P118" s="125">
        <f t="shared" si="16"/>
        <v>0</v>
      </c>
      <c r="Q118" s="1">
        <f t="shared" si="17"/>
        <v>0</v>
      </c>
      <c r="R118" s="1">
        <f t="shared" si="21"/>
        <v>0</v>
      </c>
      <c r="S118" s="1">
        <f t="shared" si="18"/>
        <v>0</v>
      </c>
      <c r="T118" s="1">
        <f t="shared" si="19"/>
        <v>0</v>
      </c>
      <c r="U118" s="126">
        <f t="shared" si="20"/>
        <v>0</v>
      </c>
    </row>
    <row r="119" spans="2:21" x14ac:dyDescent="0.3">
      <c r="B119" s="125">
        <v>104</v>
      </c>
      <c r="C119" s="34" t="str">
        <f>IF(OR('Data-Qtr2'!C117="",'Data-Qtr2'!R117),"",(COUNTIF('Data-Qtr2'!C117,"Yes")))</f>
        <v/>
      </c>
      <c r="D119" s="267" t="str">
        <f>IF('Data-Qtr2'!D117="","",IF(C119=1,'Data-Qtr2'!D117,""))</f>
        <v/>
      </c>
      <c r="E119" s="53" t="str">
        <f>IF(OR('Data-Qtr2'!E117="",'Data-Qtr2'!R117),"",COUNTIF('Data-Qtr2'!E117,"Yes"))</f>
        <v/>
      </c>
      <c r="F119" s="53" t="str">
        <f>IF(OR('Data-Qtr2'!F117="",'Data-Qtr2'!R117),"",COUNTIF('Data-Qtr2'!F117,"Yes"))</f>
        <v/>
      </c>
      <c r="G119" s="53"/>
      <c r="H119" s="270" t="str">
        <f>IF(OR('Data-Qtr2'!G117="",'Data-Qtr2'!R117),"",COUNTIF('Data-Qtr2'!G117,"Yes"))</f>
        <v/>
      </c>
      <c r="I119" s="55">
        <f>COUNTIF('Data-Qtr2'!C117:G117,"")</f>
        <v>5</v>
      </c>
      <c r="J119" s="125">
        <f>IF('Data-Qtr2'!R117,0,IF((COUNTBLANK(C119)+COUNTBLANK(E119)+COUNTBLANK(F119)+COUNTBLANK(H119))=4,0,1))</f>
        <v>0</v>
      </c>
      <c r="K119" s="125">
        <f t="shared" si="11"/>
        <v>0</v>
      </c>
      <c r="L119" s="125">
        <f t="shared" si="12"/>
        <v>0</v>
      </c>
      <c r="M119" s="1">
        <f t="shared" si="13"/>
        <v>0</v>
      </c>
      <c r="N119" s="125">
        <f t="shared" si="14"/>
        <v>0</v>
      </c>
      <c r="O119" s="126">
        <f t="shared" si="15"/>
        <v>0</v>
      </c>
      <c r="P119" s="125">
        <f t="shared" si="16"/>
        <v>0</v>
      </c>
      <c r="Q119" s="1">
        <f t="shared" si="17"/>
        <v>0</v>
      </c>
      <c r="R119" s="1">
        <f t="shared" si="21"/>
        <v>0</v>
      </c>
      <c r="S119" s="1">
        <f t="shared" si="18"/>
        <v>0</v>
      </c>
      <c r="T119" s="1">
        <f t="shared" si="19"/>
        <v>0</v>
      </c>
      <c r="U119" s="126">
        <f t="shared" si="20"/>
        <v>0</v>
      </c>
    </row>
    <row r="120" spans="2:21" x14ac:dyDescent="0.3">
      <c r="B120" s="125">
        <v>105</v>
      </c>
      <c r="C120" s="34" t="str">
        <f>IF(OR('Data-Qtr2'!C118="",'Data-Qtr2'!R118),"",(COUNTIF('Data-Qtr2'!C118,"Yes")))</f>
        <v/>
      </c>
      <c r="D120" s="267" t="str">
        <f>IF('Data-Qtr2'!D118="","",IF(C120=1,'Data-Qtr2'!D118,""))</f>
        <v/>
      </c>
      <c r="E120" s="53" t="str">
        <f>IF(OR('Data-Qtr2'!E118="",'Data-Qtr2'!R118),"",COUNTIF('Data-Qtr2'!E118,"Yes"))</f>
        <v/>
      </c>
      <c r="F120" s="53" t="str">
        <f>IF(OR('Data-Qtr2'!F118="",'Data-Qtr2'!R118),"",COUNTIF('Data-Qtr2'!F118,"Yes"))</f>
        <v/>
      </c>
      <c r="G120" s="53"/>
      <c r="H120" s="270" t="str">
        <f>IF(OR('Data-Qtr2'!G118="",'Data-Qtr2'!R118),"",COUNTIF('Data-Qtr2'!G118,"Yes"))</f>
        <v/>
      </c>
      <c r="I120" s="55">
        <f>COUNTIF('Data-Qtr2'!C118:G118,"")</f>
        <v>5</v>
      </c>
      <c r="J120" s="125">
        <f>IF('Data-Qtr2'!R118,0,IF((COUNTBLANK(C120)+COUNTBLANK(E120)+COUNTBLANK(F120)+COUNTBLANK(H120))=4,0,1))</f>
        <v>0</v>
      </c>
      <c r="K120" s="125">
        <f t="shared" si="11"/>
        <v>0</v>
      </c>
      <c r="L120" s="125">
        <f t="shared" si="12"/>
        <v>0</v>
      </c>
      <c r="M120" s="1">
        <f t="shared" si="13"/>
        <v>0</v>
      </c>
      <c r="N120" s="125">
        <f t="shared" si="14"/>
        <v>0</v>
      </c>
      <c r="O120" s="126">
        <f t="shared" si="15"/>
        <v>0</v>
      </c>
      <c r="P120" s="125">
        <f t="shared" si="16"/>
        <v>0</v>
      </c>
      <c r="Q120" s="1">
        <f t="shared" si="17"/>
        <v>0</v>
      </c>
      <c r="R120" s="1">
        <f t="shared" si="21"/>
        <v>0</v>
      </c>
      <c r="S120" s="1">
        <f t="shared" si="18"/>
        <v>0</v>
      </c>
      <c r="T120" s="1">
        <f t="shared" si="19"/>
        <v>0</v>
      </c>
      <c r="U120" s="126">
        <f t="shared" si="20"/>
        <v>0</v>
      </c>
    </row>
    <row r="121" spans="2:21" x14ac:dyDescent="0.3">
      <c r="B121" s="125">
        <v>106</v>
      </c>
      <c r="C121" s="34" t="str">
        <f>IF(OR('Data-Qtr2'!C119="",'Data-Qtr2'!R119),"",(COUNTIF('Data-Qtr2'!C119,"Yes")))</f>
        <v/>
      </c>
      <c r="D121" s="267" t="str">
        <f>IF('Data-Qtr2'!D119="","",IF(C121=1,'Data-Qtr2'!D119,""))</f>
        <v/>
      </c>
      <c r="E121" s="53" t="str">
        <f>IF(OR('Data-Qtr2'!E119="",'Data-Qtr2'!R119),"",COUNTIF('Data-Qtr2'!E119,"Yes"))</f>
        <v/>
      </c>
      <c r="F121" s="53" t="str">
        <f>IF(OR('Data-Qtr2'!F119="",'Data-Qtr2'!R119),"",COUNTIF('Data-Qtr2'!F119,"Yes"))</f>
        <v/>
      </c>
      <c r="G121" s="53"/>
      <c r="H121" s="270" t="str">
        <f>IF(OR('Data-Qtr2'!G119="",'Data-Qtr2'!R119),"",COUNTIF('Data-Qtr2'!G119,"Yes"))</f>
        <v/>
      </c>
      <c r="I121" s="55">
        <f>COUNTIF('Data-Qtr2'!C119:G119,"")</f>
        <v>5</v>
      </c>
      <c r="J121" s="125">
        <f>IF('Data-Qtr2'!R119,0,IF((COUNTBLANK(C121)+COUNTBLANK(E121)+COUNTBLANK(F121)+COUNTBLANK(H121))=4,0,1))</f>
        <v>0</v>
      </c>
      <c r="K121" s="125">
        <f t="shared" si="11"/>
        <v>0</v>
      </c>
      <c r="L121" s="125">
        <f t="shared" si="12"/>
        <v>0</v>
      </c>
      <c r="M121" s="1">
        <f t="shared" si="13"/>
        <v>0</v>
      </c>
      <c r="N121" s="125">
        <f t="shared" si="14"/>
        <v>0</v>
      </c>
      <c r="O121" s="126">
        <f t="shared" si="15"/>
        <v>0</v>
      </c>
      <c r="P121" s="125">
        <f t="shared" si="16"/>
        <v>0</v>
      </c>
      <c r="Q121" s="1">
        <f t="shared" si="17"/>
        <v>0</v>
      </c>
      <c r="R121" s="1">
        <f t="shared" si="21"/>
        <v>0</v>
      </c>
      <c r="S121" s="1">
        <f t="shared" si="18"/>
        <v>0</v>
      </c>
      <c r="T121" s="1">
        <f t="shared" si="19"/>
        <v>0</v>
      </c>
      <c r="U121" s="126">
        <f t="shared" si="20"/>
        <v>0</v>
      </c>
    </row>
    <row r="122" spans="2:21" x14ac:dyDescent="0.3">
      <c r="B122" s="125">
        <v>107</v>
      </c>
      <c r="C122" s="34" t="str">
        <f>IF(OR('Data-Qtr2'!C120="",'Data-Qtr2'!R120),"",(COUNTIF('Data-Qtr2'!C120,"Yes")))</f>
        <v/>
      </c>
      <c r="D122" s="267" t="str">
        <f>IF('Data-Qtr2'!D120="","",IF(C122=1,'Data-Qtr2'!D120,""))</f>
        <v/>
      </c>
      <c r="E122" s="53" t="str">
        <f>IF(OR('Data-Qtr2'!E120="",'Data-Qtr2'!R120),"",COUNTIF('Data-Qtr2'!E120,"Yes"))</f>
        <v/>
      </c>
      <c r="F122" s="53" t="str">
        <f>IF(OR('Data-Qtr2'!F120="",'Data-Qtr2'!R120),"",COUNTIF('Data-Qtr2'!F120,"Yes"))</f>
        <v/>
      </c>
      <c r="G122" s="53"/>
      <c r="H122" s="270" t="str">
        <f>IF(OR('Data-Qtr2'!G120="",'Data-Qtr2'!R120),"",COUNTIF('Data-Qtr2'!G120,"Yes"))</f>
        <v/>
      </c>
      <c r="I122" s="55">
        <f>COUNTIF('Data-Qtr2'!C120:G120,"")</f>
        <v>5</v>
      </c>
      <c r="J122" s="125">
        <f>IF('Data-Qtr2'!R120,0,IF((COUNTBLANK(C122)+COUNTBLANK(E122)+COUNTBLANK(F122)+COUNTBLANK(H122))=4,0,1))</f>
        <v>0</v>
      </c>
      <c r="K122" s="125">
        <f t="shared" si="11"/>
        <v>0</v>
      </c>
      <c r="L122" s="125">
        <f t="shared" si="12"/>
        <v>0</v>
      </c>
      <c r="M122" s="1">
        <f t="shared" si="13"/>
        <v>0</v>
      </c>
      <c r="N122" s="125">
        <f t="shared" si="14"/>
        <v>0</v>
      </c>
      <c r="O122" s="126">
        <f t="shared" si="15"/>
        <v>0</v>
      </c>
      <c r="P122" s="125">
        <f t="shared" si="16"/>
        <v>0</v>
      </c>
      <c r="Q122" s="1">
        <f t="shared" si="17"/>
        <v>0</v>
      </c>
      <c r="R122" s="1">
        <f t="shared" si="21"/>
        <v>0</v>
      </c>
      <c r="S122" s="1">
        <f t="shared" si="18"/>
        <v>0</v>
      </c>
      <c r="T122" s="1">
        <f t="shared" si="19"/>
        <v>0</v>
      </c>
      <c r="U122" s="126">
        <f t="shared" si="20"/>
        <v>0</v>
      </c>
    </row>
    <row r="123" spans="2:21" x14ac:dyDescent="0.3">
      <c r="B123" s="125">
        <v>108</v>
      </c>
      <c r="C123" s="34" t="str">
        <f>IF(OR('Data-Qtr2'!C121="",'Data-Qtr2'!R121),"",(COUNTIF('Data-Qtr2'!C121,"Yes")))</f>
        <v/>
      </c>
      <c r="D123" s="267" t="str">
        <f>IF('Data-Qtr2'!D121="","",IF(C123=1,'Data-Qtr2'!D121,""))</f>
        <v/>
      </c>
      <c r="E123" s="53" t="str">
        <f>IF(OR('Data-Qtr2'!E121="",'Data-Qtr2'!R121),"",COUNTIF('Data-Qtr2'!E121,"Yes"))</f>
        <v/>
      </c>
      <c r="F123" s="53" t="str">
        <f>IF(OR('Data-Qtr2'!F121="",'Data-Qtr2'!R121),"",COUNTIF('Data-Qtr2'!F121,"Yes"))</f>
        <v/>
      </c>
      <c r="G123" s="53"/>
      <c r="H123" s="270" t="str">
        <f>IF(OR('Data-Qtr2'!G121="",'Data-Qtr2'!R121),"",COUNTIF('Data-Qtr2'!G121,"Yes"))</f>
        <v/>
      </c>
      <c r="I123" s="55">
        <f>COUNTIF('Data-Qtr2'!C121:G121,"")</f>
        <v>5</v>
      </c>
      <c r="J123" s="125">
        <f>IF('Data-Qtr2'!R121,0,IF((COUNTBLANK(C123)+COUNTBLANK(E123)+COUNTBLANK(F123)+COUNTBLANK(H123))=4,0,1))</f>
        <v>0</v>
      </c>
      <c r="K123" s="125">
        <f t="shared" si="11"/>
        <v>0</v>
      </c>
      <c r="L123" s="125">
        <f t="shared" si="12"/>
        <v>0</v>
      </c>
      <c r="M123" s="1">
        <f t="shared" si="13"/>
        <v>0</v>
      </c>
      <c r="N123" s="125">
        <f t="shared" si="14"/>
        <v>0</v>
      </c>
      <c r="O123" s="126">
        <f t="shared" si="15"/>
        <v>0</v>
      </c>
      <c r="P123" s="125">
        <f t="shared" si="16"/>
        <v>0</v>
      </c>
      <c r="Q123" s="1">
        <f t="shared" si="17"/>
        <v>0</v>
      </c>
      <c r="R123" s="1">
        <f t="shared" si="21"/>
        <v>0</v>
      </c>
      <c r="S123" s="1">
        <f t="shared" si="18"/>
        <v>0</v>
      </c>
      <c r="T123" s="1">
        <f t="shared" si="19"/>
        <v>0</v>
      </c>
      <c r="U123" s="126">
        <f t="shared" si="20"/>
        <v>0</v>
      </c>
    </row>
    <row r="124" spans="2:21" x14ac:dyDescent="0.3">
      <c r="B124" s="125">
        <v>109</v>
      </c>
      <c r="C124" s="34" t="str">
        <f>IF(OR('Data-Qtr2'!C122="",'Data-Qtr2'!R122),"",(COUNTIF('Data-Qtr2'!C122,"Yes")))</f>
        <v/>
      </c>
      <c r="D124" s="267" t="str">
        <f>IF('Data-Qtr2'!D122="","",IF(C124=1,'Data-Qtr2'!D122,""))</f>
        <v/>
      </c>
      <c r="E124" s="53" t="str">
        <f>IF(OR('Data-Qtr2'!E122="",'Data-Qtr2'!R122),"",COUNTIF('Data-Qtr2'!E122,"Yes"))</f>
        <v/>
      </c>
      <c r="F124" s="53" t="str">
        <f>IF(OR('Data-Qtr2'!F122="",'Data-Qtr2'!R122),"",COUNTIF('Data-Qtr2'!F122,"Yes"))</f>
        <v/>
      </c>
      <c r="G124" s="53"/>
      <c r="H124" s="270" t="str">
        <f>IF(OR('Data-Qtr2'!G122="",'Data-Qtr2'!R122),"",COUNTIF('Data-Qtr2'!G122,"Yes"))</f>
        <v/>
      </c>
      <c r="I124" s="55">
        <f>COUNTIF('Data-Qtr2'!C122:G122,"")</f>
        <v>5</v>
      </c>
      <c r="J124" s="125">
        <f>IF('Data-Qtr2'!R122,0,IF((COUNTBLANK(C124)+COUNTBLANK(E124)+COUNTBLANK(F124)+COUNTBLANK(H124))=4,0,1))</f>
        <v>0</v>
      </c>
      <c r="K124" s="125">
        <f t="shared" si="11"/>
        <v>0</v>
      </c>
      <c r="L124" s="125">
        <f t="shared" si="12"/>
        <v>0</v>
      </c>
      <c r="M124" s="1">
        <f t="shared" si="13"/>
        <v>0</v>
      </c>
      <c r="N124" s="125">
        <f t="shared" si="14"/>
        <v>0</v>
      </c>
      <c r="O124" s="126">
        <f t="shared" si="15"/>
        <v>0</v>
      </c>
      <c r="P124" s="125">
        <f t="shared" si="16"/>
        <v>0</v>
      </c>
      <c r="Q124" s="1">
        <f t="shared" si="17"/>
        <v>0</v>
      </c>
      <c r="R124" s="1">
        <f t="shared" si="21"/>
        <v>0</v>
      </c>
      <c r="S124" s="1">
        <f t="shared" si="18"/>
        <v>0</v>
      </c>
      <c r="T124" s="1">
        <f t="shared" si="19"/>
        <v>0</v>
      </c>
      <c r="U124" s="126">
        <f t="shared" si="20"/>
        <v>0</v>
      </c>
    </row>
    <row r="125" spans="2:21" ht="15" thickBot="1" x14ac:dyDescent="0.35">
      <c r="B125" s="125">
        <v>110</v>
      </c>
      <c r="C125" s="35" t="str">
        <f>IF(OR('Data-Qtr2'!C123="",'Data-Qtr2'!R123),"",(COUNTIF('Data-Qtr2'!C123,"Yes")))</f>
        <v/>
      </c>
      <c r="D125" s="271" t="str">
        <f>IF('Data-Qtr2'!D123="","",IF(C125=1,'Data-Qtr2'!D123,""))</f>
        <v/>
      </c>
      <c r="E125" s="36" t="str">
        <f>IF(OR('Data-Qtr2'!E123="",'Data-Qtr2'!R123),"",COUNTIF('Data-Qtr2'!E123,"Yes"))</f>
        <v/>
      </c>
      <c r="F125" s="36" t="str">
        <f>IF(OR('Data-Qtr2'!F123="",'Data-Qtr2'!R123),"",COUNTIF('Data-Qtr2'!F123,"Yes"))</f>
        <v/>
      </c>
      <c r="G125" s="36"/>
      <c r="H125" s="272" t="str">
        <f>IF(OR('Data-Qtr2'!G123="",'Data-Qtr2'!R123),"",COUNTIF('Data-Qtr2'!G123,"Yes"))</f>
        <v/>
      </c>
      <c r="I125" s="56">
        <f>COUNTIF('Data-Qtr2'!C123:G123,"")</f>
        <v>5</v>
      </c>
      <c r="J125" s="125">
        <f>IF('Data-Qtr2'!R123,0,IF((COUNTBLANK(C125)+COUNTBLANK(E125)+COUNTBLANK(F125)+COUNTBLANK(H125))=4,0,1))</f>
        <v>0</v>
      </c>
      <c r="K125" s="125">
        <f t="shared" si="11"/>
        <v>0</v>
      </c>
      <c r="L125" s="125">
        <f t="shared" si="12"/>
        <v>0</v>
      </c>
      <c r="M125" s="1">
        <f t="shared" si="13"/>
        <v>0</v>
      </c>
      <c r="N125" s="125">
        <f t="shared" si="14"/>
        <v>0</v>
      </c>
      <c r="O125" s="126">
        <f t="shared" si="15"/>
        <v>0</v>
      </c>
      <c r="P125" s="125">
        <f t="shared" si="16"/>
        <v>0</v>
      </c>
      <c r="Q125" s="1">
        <f t="shared" si="17"/>
        <v>0</v>
      </c>
      <c r="R125" s="1">
        <f t="shared" si="21"/>
        <v>0</v>
      </c>
      <c r="S125" s="1">
        <f t="shared" si="18"/>
        <v>0</v>
      </c>
      <c r="T125" s="1">
        <f t="shared" si="19"/>
        <v>0</v>
      </c>
      <c r="U125" s="126">
        <f t="shared" si="20"/>
        <v>0</v>
      </c>
    </row>
    <row r="126" spans="2:21" x14ac:dyDescent="0.3">
      <c r="B126" s="124">
        <v>111</v>
      </c>
      <c r="C126" s="32" t="str">
        <f>IF(OR('Data-Qtr2'!C124="",'Data-Qtr2'!R124),"",(COUNTIF('Data-Qtr2'!C124,"Yes")))</f>
        <v/>
      </c>
      <c r="D126" s="268" t="str">
        <f>IF('Data-Qtr2'!D124="","",IF(C126=1,'Data-Qtr2'!D124,""))</f>
        <v/>
      </c>
      <c r="E126" s="33" t="str">
        <f>IF(OR('Data-Qtr2'!E124="",'Data-Qtr2'!R124),"",COUNTIF('Data-Qtr2'!E124,"Yes"))</f>
        <v/>
      </c>
      <c r="F126" s="33" t="str">
        <f>IF(OR('Data-Qtr2'!F124="",'Data-Qtr2'!R124),"",COUNTIF('Data-Qtr2'!F124,"Yes"))</f>
        <v/>
      </c>
      <c r="G126" s="33"/>
      <c r="H126" s="269" t="str">
        <f>IF(OR('Data-Qtr2'!G124="",'Data-Qtr2'!R124),"",COUNTIF('Data-Qtr2'!G124,"Yes"))</f>
        <v/>
      </c>
      <c r="I126" s="55">
        <f>COUNTIF('Data-Qtr2'!C124:G124,"")</f>
        <v>5</v>
      </c>
      <c r="J126" s="125">
        <f>IF('Data-Qtr2'!R124,0,IF((COUNTBLANK(C126)+COUNTBLANK(E126)+COUNTBLANK(F126)+COUNTBLANK(H126))=4,0,1))</f>
        <v>0</v>
      </c>
      <c r="K126" s="125">
        <f t="shared" si="11"/>
        <v>0</v>
      </c>
      <c r="L126" s="125">
        <f t="shared" si="12"/>
        <v>0</v>
      </c>
      <c r="M126" s="1">
        <f t="shared" si="13"/>
        <v>0</v>
      </c>
      <c r="N126" s="125">
        <f t="shared" si="14"/>
        <v>0</v>
      </c>
      <c r="O126" s="126">
        <f t="shared" si="15"/>
        <v>0</v>
      </c>
      <c r="P126" s="125">
        <f t="shared" si="16"/>
        <v>0</v>
      </c>
      <c r="Q126" s="1">
        <f t="shared" si="17"/>
        <v>0</v>
      </c>
      <c r="R126" s="1">
        <f t="shared" si="21"/>
        <v>0</v>
      </c>
      <c r="S126" s="1">
        <f t="shared" si="18"/>
        <v>0</v>
      </c>
      <c r="T126" s="1">
        <f t="shared" si="19"/>
        <v>0</v>
      </c>
      <c r="U126" s="126">
        <f t="shared" si="20"/>
        <v>0</v>
      </c>
    </row>
    <row r="127" spans="2:21" x14ac:dyDescent="0.3">
      <c r="B127" s="125">
        <v>112</v>
      </c>
      <c r="C127" s="34" t="str">
        <f>IF(OR('Data-Qtr2'!C125="",'Data-Qtr2'!R125),"",(COUNTIF('Data-Qtr2'!C125,"Yes")))</f>
        <v/>
      </c>
      <c r="D127" s="267" t="str">
        <f>IF('Data-Qtr2'!D125="","",IF(C127=1,'Data-Qtr2'!D125,""))</f>
        <v/>
      </c>
      <c r="E127" s="53" t="str">
        <f>IF(OR('Data-Qtr2'!E125="",'Data-Qtr2'!R125),"",COUNTIF('Data-Qtr2'!E125,"Yes"))</f>
        <v/>
      </c>
      <c r="F127" s="53" t="str">
        <f>IF(OR('Data-Qtr2'!F125="",'Data-Qtr2'!R125),"",COUNTIF('Data-Qtr2'!F125,"Yes"))</f>
        <v/>
      </c>
      <c r="G127" s="53"/>
      <c r="H127" s="270" t="str">
        <f>IF(OR('Data-Qtr2'!G125="",'Data-Qtr2'!R125),"",COUNTIF('Data-Qtr2'!G125,"Yes"))</f>
        <v/>
      </c>
      <c r="I127" s="55">
        <f>COUNTIF('Data-Qtr2'!C125:G125,"")</f>
        <v>5</v>
      </c>
      <c r="J127" s="125">
        <f>IF('Data-Qtr2'!R125,0,IF((COUNTBLANK(C127)+COUNTBLANK(E127)+COUNTBLANK(F127)+COUNTBLANK(H127))=4,0,1))</f>
        <v>0</v>
      </c>
      <c r="K127" s="125">
        <f t="shared" si="11"/>
        <v>0</v>
      </c>
      <c r="L127" s="125">
        <f t="shared" si="12"/>
        <v>0</v>
      </c>
      <c r="M127" s="1">
        <f t="shared" si="13"/>
        <v>0</v>
      </c>
      <c r="N127" s="125">
        <f t="shared" si="14"/>
        <v>0</v>
      </c>
      <c r="O127" s="126">
        <f t="shared" si="15"/>
        <v>0</v>
      </c>
      <c r="P127" s="125">
        <f t="shared" si="16"/>
        <v>0</v>
      </c>
      <c r="Q127" s="1">
        <f t="shared" si="17"/>
        <v>0</v>
      </c>
      <c r="R127" s="1">
        <f t="shared" si="21"/>
        <v>0</v>
      </c>
      <c r="S127" s="1">
        <f t="shared" si="18"/>
        <v>0</v>
      </c>
      <c r="T127" s="1">
        <f t="shared" si="19"/>
        <v>0</v>
      </c>
      <c r="U127" s="126">
        <f t="shared" si="20"/>
        <v>0</v>
      </c>
    </row>
    <row r="128" spans="2:21" x14ac:dyDescent="0.3">
      <c r="B128" s="125">
        <v>113</v>
      </c>
      <c r="C128" s="34" t="str">
        <f>IF(OR('Data-Qtr2'!C126="",'Data-Qtr2'!R126),"",(COUNTIF('Data-Qtr2'!C126,"Yes")))</f>
        <v/>
      </c>
      <c r="D128" s="267" t="str">
        <f>IF('Data-Qtr2'!D126="","",IF(C128=1,'Data-Qtr2'!D126,""))</f>
        <v/>
      </c>
      <c r="E128" s="53" t="str">
        <f>IF(OR('Data-Qtr2'!E126="",'Data-Qtr2'!R126),"",COUNTIF('Data-Qtr2'!E126,"Yes"))</f>
        <v/>
      </c>
      <c r="F128" s="53" t="str">
        <f>IF(OR('Data-Qtr2'!F126="",'Data-Qtr2'!R126),"",COUNTIF('Data-Qtr2'!F126,"Yes"))</f>
        <v/>
      </c>
      <c r="G128" s="53"/>
      <c r="H128" s="270" t="str">
        <f>IF(OR('Data-Qtr2'!G126="",'Data-Qtr2'!R126),"",COUNTIF('Data-Qtr2'!G126,"Yes"))</f>
        <v/>
      </c>
      <c r="I128" s="55">
        <f>COUNTIF('Data-Qtr2'!C126:G126,"")</f>
        <v>5</v>
      </c>
      <c r="J128" s="125">
        <f>IF('Data-Qtr2'!R126,0,IF((COUNTBLANK(C128)+COUNTBLANK(E128)+COUNTBLANK(F128)+COUNTBLANK(H128))=4,0,1))</f>
        <v>0</v>
      </c>
      <c r="K128" s="125">
        <f t="shared" si="11"/>
        <v>0</v>
      </c>
      <c r="L128" s="125">
        <f t="shared" si="12"/>
        <v>0</v>
      </c>
      <c r="M128" s="1">
        <f t="shared" si="13"/>
        <v>0</v>
      </c>
      <c r="N128" s="125">
        <f t="shared" si="14"/>
        <v>0</v>
      </c>
      <c r="O128" s="126">
        <f t="shared" si="15"/>
        <v>0</v>
      </c>
      <c r="P128" s="125">
        <f t="shared" si="16"/>
        <v>0</v>
      </c>
      <c r="Q128" s="1">
        <f t="shared" si="17"/>
        <v>0</v>
      </c>
      <c r="R128" s="1">
        <f t="shared" si="21"/>
        <v>0</v>
      </c>
      <c r="S128" s="1">
        <f t="shared" si="18"/>
        <v>0</v>
      </c>
      <c r="T128" s="1">
        <f t="shared" si="19"/>
        <v>0</v>
      </c>
      <c r="U128" s="126">
        <f t="shared" si="20"/>
        <v>0</v>
      </c>
    </row>
    <row r="129" spans="2:21" x14ac:dyDescent="0.3">
      <c r="B129" s="125">
        <v>114</v>
      </c>
      <c r="C129" s="34" t="str">
        <f>IF(OR('Data-Qtr2'!C127="",'Data-Qtr2'!R127),"",(COUNTIF('Data-Qtr2'!C127,"Yes")))</f>
        <v/>
      </c>
      <c r="D129" s="267" t="str">
        <f>IF('Data-Qtr2'!D127="","",IF(C129=1,'Data-Qtr2'!D127,""))</f>
        <v/>
      </c>
      <c r="E129" s="53" t="str">
        <f>IF(OR('Data-Qtr2'!E127="",'Data-Qtr2'!R127),"",COUNTIF('Data-Qtr2'!E127,"Yes"))</f>
        <v/>
      </c>
      <c r="F129" s="53" t="str">
        <f>IF(OR('Data-Qtr2'!F127="",'Data-Qtr2'!R127),"",COUNTIF('Data-Qtr2'!F127,"Yes"))</f>
        <v/>
      </c>
      <c r="G129" s="53"/>
      <c r="H129" s="270" t="str">
        <f>IF(OR('Data-Qtr2'!G127="",'Data-Qtr2'!R127),"",COUNTIF('Data-Qtr2'!G127,"Yes"))</f>
        <v/>
      </c>
      <c r="I129" s="55">
        <f>COUNTIF('Data-Qtr2'!C127:G127,"")</f>
        <v>5</v>
      </c>
      <c r="J129" s="125">
        <f>IF('Data-Qtr2'!R127,0,IF((COUNTBLANK(C129)+COUNTBLANK(E129)+COUNTBLANK(F129)+COUNTBLANK(H129))=4,0,1))</f>
        <v>0</v>
      </c>
      <c r="K129" s="125">
        <f t="shared" si="11"/>
        <v>0</v>
      </c>
      <c r="L129" s="125">
        <f t="shared" si="12"/>
        <v>0</v>
      </c>
      <c r="M129" s="1">
        <f t="shared" si="13"/>
        <v>0</v>
      </c>
      <c r="N129" s="125">
        <f t="shared" si="14"/>
        <v>0</v>
      </c>
      <c r="O129" s="126">
        <f t="shared" si="15"/>
        <v>0</v>
      </c>
      <c r="P129" s="125">
        <f t="shared" si="16"/>
        <v>0</v>
      </c>
      <c r="Q129" s="1">
        <f t="shared" si="17"/>
        <v>0</v>
      </c>
      <c r="R129" s="1">
        <f t="shared" si="21"/>
        <v>0</v>
      </c>
      <c r="S129" s="1">
        <f t="shared" si="18"/>
        <v>0</v>
      </c>
      <c r="T129" s="1">
        <f t="shared" si="19"/>
        <v>0</v>
      </c>
      <c r="U129" s="126">
        <f t="shared" si="20"/>
        <v>0</v>
      </c>
    </row>
    <row r="130" spans="2:21" x14ac:dyDescent="0.3">
      <c r="B130" s="125">
        <v>115</v>
      </c>
      <c r="C130" s="34" t="str">
        <f>IF(OR('Data-Qtr2'!C128="",'Data-Qtr2'!R128),"",(COUNTIF('Data-Qtr2'!C128,"Yes")))</f>
        <v/>
      </c>
      <c r="D130" s="267" t="str">
        <f>IF('Data-Qtr2'!D128="","",IF(C130=1,'Data-Qtr2'!D128,""))</f>
        <v/>
      </c>
      <c r="E130" s="53" t="str">
        <f>IF(OR('Data-Qtr2'!E128="",'Data-Qtr2'!R128),"",COUNTIF('Data-Qtr2'!E128,"Yes"))</f>
        <v/>
      </c>
      <c r="F130" s="53" t="str">
        <f>IF(OR('Data-Qtr2'!F128="",'Data-Qtr2'!R128),"",COUNTIF('Data-Qtr2'!F128,"Yes"))</f>
        <v/>
      </c>
      <c r="G130" s="53"/>
      <c r="H130" s="270" t="str">
        <f>IF(OR('Data-Qtr2'!G128="",'Data-Qtr2'!R128),"",COUNTIF('Data-Qtr2'!G128,"Yes"))</f>
        <v/>
      </c>
      <c r="I130" s="55">
        <f>COUNTIF('Data-Qtr2'!C128:G128,"")</f>
        <v>5</v>
      </c>
      <c r="J130" s="125">
        <f>IF('Data-Qtr2'!R128,0,IF((COUNTBLANK(C130)+COUNTBLANK(E130)+COUNTBLANK(F130)+COUNTBLANK(H130))=4,0,1))</f>
        <v>0</v>
      </c>
      <c r="K130" s="125">
        <f t="shared" si="11"/>
        <v>0</v>
      </c>
      <c r="L130" s="125">
        <f t="shared" si="12"/>
        <v>0</v>
      </c>
      <c r="M130" s="1">
        <f t="shared" si="13"/>
        <v>0</v>
      </c>
      <c r="N130" s="125">
        <f t="shared" si="14"/>
        <v>0</v>
      </c>
      <c r="O130" s="126">
        <f t="shared" si="15"/>
        <v>0</v>
      </c>
      <c r="P130" s="125">
        <f t="shared" si="16"/>
        <v>0</v>
      </c>
      <c r="Q130" s="1">
        <f t="shared" si="17"/>
        <v>0</v>
      </c>
      <c r="R130" s="1">
        <f t="shared" si="21"/>
        <v>0</v>
      </c>
      <c r="S130" s="1">
        <f t="shared" si="18"/>
        <v>0</v>
      </c>
      <c r="T130" s="1">
        <f t="shared" si="19"/>
        <v>0</v>
      </c>
      <c r="U130" s="126">
        <f t="shared" si="20"/>
        <v>0</v>
      </c>
    </row>
    <row r="131" spans="2:21" x14ac:dyDescent="0.3">
      <c r="B131" s="125">
        <v>116</v>
      </c>
      <c r="C131" s="34" t="str">
        <f>IF(OR('Data-Qtr2'!C129="",'Data-Qtr2'!R129),"",(COUNTIF('Data-Qtr2'!C129,"Yes")))</f>
        <v/>
      </c>
      <c r="D131" s="267" t="str">
        <f>IF('Data-Qtr2'!D129="","",IF(C131=1,'Data-Qtr2'!D129,""))</f>
        <v/>
      </c>
      <c r="E131" s="53" t="str">
        <f>IF(OR('Data-Qtr2'!E129="",'Data-Qtr2'!R129),"",COUNTIF('Data-Qtr2'!E129,"Yes"))</f>
        <v/>
      </c>
      <c r="F131" s="53" t="str">
        <f>IF(OR('Data-Qtr2'!F129="",'Data-Qtr2'!R129),"",COUNTIF('Data-Qtr2'!F129,"Yes"))</f>
        <v/>
      </c>
      <c r="G131" s="53"/>
      <c r="H131" s="270" t="str">
        <f>IF(OR('Data-Qtr2'!G129="",'Data-Qtr2'!R129),"",COUNTIF('Data-Qtr2'!G129,"Yes"))</f>
        <v/>
      </c>
      <c r="I131" s="55">
        <f>COUNTIF('Data-Qtr2'!C129:G129,"")</f>
        <v>5</v>
      </c>
      <c r="J131" s="125">
        <f>IF('Data-Qtr2'!R129,0,IF((COUNTBLANK(C131)+COUNTBLANK(E131)+COUNTBLANK(F131)+COUNTBLANK(H131))=4,0,1))</f>
        <v>0</v>
      </c>
      <c r="K131" s="125">
        <f t="shared" si="11"/>
        <v>0</v>
      </c>
      <c r="L131" s="125">
        <f t="shared" si="12"/>
        <v>0</v>
      </c>
      <c r="M131" s="1">
        <f t="shared" si="13"/>
        <v>0</v>
      </c>
      <c r="N131" s="125">
        <f t="shared" si="14"/>
        <v>0</v>
      </c>
      <c r="O131" s="126">
        <f t="shared" si="15"/>
        <v>0</v>
      </c>
      <c r="P131" s="125">
        <f t="shared" si="16"/>
        <v>0</v>
      </c>
      <c r="Q131" s="1">
        <f t="shared" si="17"/>
        <v>0</v>
      </c>
      <c r="R131" s="1">
        <f t="shared" si="21"/>
        <v>0</v>
      </c>
      <c r="S131" s="1">
        <f t="shared" si="18"/>
        <v>0</v>
      </c>
      <c r="T131" s="1">
        <f t="shared" si="19"/>
        <v>0</v>
      </c>
      <c r="U131" s="126">
        <f t="shared" si="20"/>
        <v>0</v>
      </c>
    </row>
    <row r="132" spans="2:21" x14ac:dyDescent="0.3">
      <c r="B132" s="125">
        <v>117</v>
      </c>
      <c r="C132" s="34" t="str">
        <f>IF(OR('Data-Qtr2'!C130="",'Data-Qtr2'!R130),"",(COUNTIF('Data-Qtr2'!C130,"Yes")))</f>
        <v/>
      </c>
      <c r="D132" s="267" t="str">
        <f>IF('Data-Qtr2'!D130="","",IF(C132=1,'Data-Qtr2'!D130,""))</f>
        <v/>
      </c>
      <c r="E132" s="53" t="str">
        <f>IF(OR('Data-Qtr2'!E130="",'Data-Qtr2'!R130),"",COUNTIF('Data-Qtr2'!E130,"Yes"))</f>
        <v/>
      </c>
      <c r="F132" s="53" t="str">
        <f>IF(OR('Data-Qtr2'!F130="",'Data-Qtr2'!R130),"",COUNTIF('Data-Qtr2'!F130,"Yes"))</f>
        <v/>
      </c>
      <c r="G132" s="53"/>
      <c r="H132" s="270" t="str">
        <f>IF(OR('Data-Qtr2'!G130="",'Data-Qtr2'!R130),"",COUNTIF('Data-Qtr2'!G130,"Yes"))</f>
        <v/>
      </c>
      <c r="I132" s="55">
        <f>COUNTIF('Data-Qtr2'!C130:G130,"")</f>
        <v>5</v>
      </c>
      <c r="J132" s="125">
        <f>IF('Data-Qtr2'!R130,0,IF((COUNTBLANK(C132)+COUNTBLANK(E132)+COUNTBLANK(F132)+COUNTBLANK(H132))=4,0,1))</f>
        <v>0</v>
      </c>
      <c r="K132" s="125">
        <f t="shared" si="11"/>
        <v>0</v>
      </c>
      <c r="L132" s="125">
        <f t="shared" si="12"/>
        <v>0</v>
      </c>
      <c r="M132" s="1">
        <f t="shared" si="13"/>
        <v>0</v>
      </c>
      <c r="N132" s="125">
        <f t="shared" si="14"/>
        <v>0</v>
      </c>
      <c r="O132" s="126">
        <f t="shared" si="15"/>
        <v>0</v>
      </c>
      <c r="P132" s="125">
        <f t="shared" si="16"/>
        <v>0</v>
      </c>
      <c r="Q132" s="1">
        <f t="shared" si="17"/>
        <v>0</v>
      </c>
      <c r="R132" s="1">
        <f t="shared" si="21"/>
        <v>0</v>
      </c>
      <c r="S132" s="1">
        <f t="shared" si="18"/>
        <v>0</v>
      </c>
      <c r="T132" s="1">
        <f t="shared" si="19"/>
        <v>0</v>
      </c>
      <c r="U132" s="126">
        <f t="shared" si="20"/>
        <v>0</v>
      </c>
    </row>
    <row r="133" spans="2:21" x14ac:dyDescent="0.3">
      <c r="B133" s="125">
        <v>118</v>
      </c>
      <c r="C133" s="34" t="str">
        <f>IF(OR('Data-Qtr2'!C131="",'Data-Qtr2'!R131),"",(COUNTIF('Data-Qtr2'!C131,"Yes")))</f>
        <v/>
      </c>
      <c r="D133" s="267" t="str">
        <f>IF('Data-Qtr2'!D131="","",IF(C133=1,'Data-Qtr2'!D131,""))</f>
        <v/>
      </c>
      <c r="E133" s="53" t="str">
        <f>IF(OR('Data-Qtr2'!E131="",'Data-Qtr2'!R131),"",COUNTIF('Data-Qtr2'!E131,"Yes"))</f>
        <v/>
      </c>
      <c r="F133" s="53" t="str">
        <f>IF(OR('Data-Qtr2'!F131="",'Data-Qtr2'!R131),"",COUNTIF('Data-Qtr2'!F131,"Yes"))</f>
        <v/>
      </c>
      <c r="G133" s="53"/>
      <c r="H133" s="270" t="str">
        <f>IF(OR('Data-Qtr2'!G131="",'Data-Qtr2'!R131),"",COUNTIF('Data-Qtr2'!G131,"Yes"))</f>
        <v/>
      </c>
      <c r="I133" s="55">
        <f>COUNTIF('Data-Qtr2'!C131:G131,"")</f>
        <v>5</v>
      </c>
      <c r="J133" s="125">
        <f>IF('Data-Qtr2'!R131,0,IF((COUNTBLANK(C133)+COUNTBLANK(E133)+COUNTBLANK(F133)+COUNTBLANK(H133))=4,0,1))</f>
        <v>0</v>
      </c>
      <c r="K133" s="125">
        <f t="shared" si="11"/>
        <v>0</v>
      </c>
      <c r="L133" s="125">
        <f t="shared" si="12"/>
        <v>0</v>
      </c>
      <c r="M133" s="1">
        <f t="shared" si="13"/>
        <v>0</v>
      </c>
      <c r="N133" s="125">
        <f t="shared" si="14"/>
        <v>0</v>
      </c>
      <c r="O133" s="126">
        <f t="shared" si="15"/>
        <v>0</v>
      </c>
      <c r="P133" s="125">
        <f t="shared" si="16"/>
        <v>0</v>
      </c>
      <c r="Q133" s="1">
        <f t="shared" si="17"/>
        <v>0</v>
      </c>
      <c r="R133" s="1">
        <f t="shared" si="21"/>
        <v>0</v>
      </c>
      <c r="S133" s="1">
        <f t="shared" si="18"/>
        <v>0</v>
      </c>
      <c r="T133" s="1">
        <f t="shared" si="19"/>
        <v>0</v>
      </c>
      <c r="U133" s="126">
        <f t="shared" si="20"/>
        <v>0</v>
      </c>
    </row>
    <row r="134" spans="2:21" x14ac:dyDescent="0.3">
      <c r="B134" s="125">
        <v>119</v>
      </c>
      <c r="C134" s="34" t="str">
        <f>IF(OR('Data-Qtr2'!C132="",'Data-Qtr2'!R132),"",(COUNTIF('Data-Qtr2'!C132,"Yes")))</f>
        <v/>
      </c>
      <c r="D134" s="267" t="str">
        <f>IF('Data-Qtr2'!D132="","",IF(C134=1,'Data-Qtr2'!D132,""))</f>
        <v/>
      </c>
      <c r="E134" s="53" t="str">
        <f>IF(OR('Data-Qtr2'!E132="",'Data-Qtr2'!R132),"",COUNTIF('Data-Qtr2'!E132,"Yes"))</f>
        <v/>
      </c>
      <c r="F134" s="53" t="str">
        <f>IF(OR('Data-Qtr2'!F132="",'Data-Qtr2'!R132),"",COUNTIF('Data-Qtr2'!F132,"Yes"))</f>
        <v/>
      </c>
      <c r="G134" s="53"/>
      <c r="H134" s="270" t="str">
        <f>IF(OR('Data-Qtr2'!G132="",'Data-Qtr2'!R132),"",COUNTIF('Data-Qtr2'!G132,"Yes"))</f>
        <v/>
      </c>
      <c r="I134" s="55">
        <f>COUNTIF('Data-Qtr2'!C132:G132,"")</f>
        <v>5</v>
      </c>
      <c r="J134" s="125">
        <f>IF('Data-Qtr2'!R132,0,IF((COUNTBLANK(C134)+COUNTBLANK(E134)+COUNTBLANK(F134)+COUNTBLANK(H134))=4,0,1))</f>
        <v>0</v>
      </c>
      <c r="K134" s="125">
        <f t="shared" si="11"/>
        <v>0</v>
      </c>
      <c r="L134" s="125">
        <f t="shared" si="12"/>
        <v>0</v>
      </c>
      <c r="M134" s="1">
        <f t="shared" si="13"/>
        <v>0</v>
      </c>
      <c r="N134" s="125">
        <f t="shared" si="14"/>
        <v>0</v>
      </c>
      <c r="O134" s="126">
        <f t="shared" si="15"/>
        <v>0</v>
      </c>
      <c r="P134" s="125">
        <f t="shared" si="16"/>
        <v>0</v>
      </c>
      <c r="Q134" s="1">
        <f t="shared" si="17"/>
        <v>0</v>
      </c>
      <c r="R134" s="1">
        <f t="shared" si="21"/>
        <v>0</v>
      </c>
      <c r="S134" s="1">
        <f t="shared" si="18"/>
        <v>0</v>
      </c>
      <c r="T134" s="1">
        <f t="shared" si="19"/>
        <v>0</v>
      </c>
      <c r="U134" s="126">
        <f t="shared" si="20"/>
        <v>0</v>
      </c>
    </row>
    <row r="135" spans="2:21" ht="15" thickBot="1" x14ac:dyDescent="0.35">
      <c r="B135" s="127">
        <v>120</v>
      </c>
      <c r="C135" s="35" t="str">
        <f>IF(OR('Data-Qtr2'!C133="",'Data-Qtr2'!R133),"",(COUNTIF('Data-Qtr2'!C133,"Yes")))</f>
        <v/>
      </c>
      <c r="D135" s="271" t="str">
        <f>IF('Data-Qtr2'!D133="","",IF(C135=1,'Data-Qtr2'!D133,""))</f>
        <v/>
      </c>
      <c r="E135" s="36" t="str">
        <f>IF(OR('Data-Qtr2'!E133="",'Data-Qtr2'!R133),"",COUNTIF('Data-Qtr2'!E133,"Yes"))</f>
        <v/>
      </c>
      <c r="F135" s="36" t="str">
        <f>IF(OR('Data-Qtr2'!F133="",'Data-Qtr2'!R133),"",COUNTIF('Data-Qtr2'!F133,"Yes"))</f>
        <v/>
      </c>
      <c r="G135" s="36"/>
      <c r="H135" s="272" t="str">
        <f>IF(OR('Data-Qtr2'!G133="",'Data-Qtr2'!R133),"",COUNTIF('Data-Qtr2'!G133,"Yes"))</f>
        <v/>
      </c>
      <c r="I135" s="56">
        <f>COUNTIF('Data-Qtr2'!C133:G133,"")</f>
        <v>5</v>
      </c>
      <c r="J135" s="125">
        <f>IF('Data-Qtr2'!R133,0,IF((COUNTBLANK(C135)+COUNTBLANK(E135)+COUNTBLANK(F135)+COUNTBLANK(H135))=4,0,1))</f>
        <v>0</v>
      </c>
      <c r="K135" s="125">
        <f t="shared" si="11"/>
        <v>0</v>
      </c>
      <c r="L135" s="125">
        <f t="shared" si="12"/>
        <v>0</v>
      </c>
      <c r="M135" s="1">
        <f t="shared" si="13"/>
        <v>0</v>
      </c>
      <c r="N135" s="125">
        <f t="shared" si="14"/>
        <v>0</v>
      </c>
      <c r="O135" s="126">
        <f t="shared" si="15"/>
        <v>0</v>
      </c>
      <c r="P135" s="125">
        <f t="shared" si="16"/>
        <v>0</v>
      </c>
      <c r="Q135" s="1">
        <f t="shared" si="17"/>
        <v>0</v>
      </c>
      <c r="R135" s="1">
        <f t="shared" si="21"/>
        <v>0</v>
      </c>
      <c r="S135" s="1">
        <f t="shared" si="18"/>
        <v>0</v>
      </c>
      <c r="T135" s="1">
        <f t="shared" si="19"/>
        <v>0</v>
      </c>
      <c r="U135" s="126">
        <f t="shared" si="20"/>
        <v>0</v>
      </c>
    </row>
    <row r="136" spans="2:21" x14ac:dyDescent="0.3">
      <c r="B136" s="124">
        <v>121</v>
      </c>
      <c r="C136" s="32" t="str">
        <f>IF(OR('Data-Qtr2'!C134="",'Data-Qtr2'!R134),"",(COUNTIF('Data-Qtr2'!C134,"Yes")))</f>
        <v/>
      </c>
      <c r="D136" s="268" t="str">
        <f>IF('Data-Qtr2'!D134="","",IF(C136=1,'Data-Qtr2'!D134,""))</f>
        <v/>
      </c>
      <c r="E136" s="33" t="str">
        <f>IF(OR('Data-Qtr2'!E134="",'Data-Qtr2'!R134),"",COUNTIF('Data-Qtr2'!E134,"Yes"))</f>
        <v/>
      </c>
      <c r="F136" s="33" t="str">
        <f>IF(OR('Data-Qtr2'!F134="",'Data-Qtr2'!R134),"",COUNTIF('Data-Qtr2'!F134,"Yes"))</f>
        <v/>
      </c>
      <c r="G136" s="33"/>
      <c r="H136" s="269" t="str">
        <f>IF(OR('Data-Qtr2'!G134="",'Data-Qtr2'!R134),"",COUNTIF('Data-Qtr2'!G134,"Yes"))</f>
        <v/>
      </c>
      <c r="I136" s="54">
        <f>COUNTIF('Data-Qtr2'!C134:G134,"")</f>
        <v>5</v>
      </c>
      <c r="J136" s="125">
        <f>IF('Data-Qtr2'!R134,0,IF((COUNTBLANK(C136)+COUNTBLANK(E136)+COUNTBLANK(F136)+COUNTBLANK(H136))=4,0,1))</f>
        <v>0</v>
      </c>
      <c r="K136" s="125">
        <f t="shared" si="11"/>
        <v>0</v>
      </c>
      <c r="L136" s="125">
        <f t="shared" si="12"/>
        <v>0</v>
      </c>
      <c r="M136" s="1">
        <f t="shared" si="13"/>
        <v>0</v>
      </c>
      <c r="N136" s="125">
        <f t="shared" si="14"/>
        <v>0</v>
      </c>
      <c r="O136" s="126">
        <f t="shared" si="15"/>
        <v>0</v>
      </c>
      <c r="P136" s="125">
        <f t="shared" si="16"/>
        <v>0</v>
      </c>
      <c r="Q136" s="1">
        <f t="shared" si="17"/>
        <v>0</v>
      </c>
      <c r="R136" s="1">
        <f t="shared" si="21"/>
        <v>0</v>
      </c>
      <c r="S136" s="1">
        <f t="shared" si="18"/>
        <v>0</v>
      </c>
      <c r="T136" s="1">
        <f t="shared" si="19"/>
        <v>0</v>
      </c>
      <c r="U136" s="126">
        <f t="shared" si="20"/>
        <v>0</v>
      </c>
    </row>
    <row r="137" spans="2:21" x14ac:dyDescent="0.3">
      <c r="B137" s="125">
        <v>122</v>
      </c>
      <c r="C137" s="34" t="str">
        <f>IF(OR('Data-Qtr2'!C135="",'Data-Qtr2'!R135),"",(COUNTIF('Data-Qtr2'!C135,"Yes")))</f>
        <v/>
      </c>
      <c r="D137" s="267" t="str">
        <f>IF('Data-Qtr2'!D135="","",IF(C137=1,'Data-Qtr2'!D135,""))</f>
        <v/>
      </c>
      <c r="E137" s="53" t="str">
        <f>IF(OR('Data-Qtr2'!E135="",'Data-Qtr2'!R135),"",COUNTIF('Data-Qtr2'!E135,"Yes"))</f>
        <v/>
      </c>
      <c r="F137" s="53" t="str">
        <f>IF(OR('Data-Qtr2'!F135="",'Data-Qtr2'!R135),"",COUNTIF('Data-Qtr2'!F135,"Yes"))</f>
        <v/>
      </c>
      <c r="G137" s="53"/>
      <c r="H137" s="270" t="str">
        <f>IF(OR('Data-Qtr2'!G135="",'Data-Qtr2'!R135),"",COUNTIF('Data-Qtr2'!G135,"Yes"))</f>
        <v/>
      </c>
      <c r="I137" s="55">
        <f>COUNTIF('Data-Qtr2'!C135:G135,"")</f>
        <v>5</v>
      </c>
      <c r="J137" s="125">
        <f>IF('Data-Qtr2'!R135,0,IF((COUNTBLANK(C137)+COUNTBLANK(E137)+COUNTBLANK(F137)+COUNTBLANK(H137))=4,0,1))</f>
        <v>0</v>
      </c>
      <c r="K137" s="125">
        <f t="shared" si="11"/>
        <v>0</v>
      </c>
      <c r="L137" s="125">
        <f t="shared" si="12"/>
        <v>0</v>
      </c>
      <c r="M137" s="1">
        <f t="shared" si="13"/>
        <v>0</v>
      </c>
      <c r="N137" s="125">
        <f t="shared" si="14"/>
        <v>0</v>
      </c>
      <c r="O137" s="126">
        <f t="shared" si="15"/>
        <v>0</v>
      </c>
      <c r="P137" s="125">
        <f t="shared" si="16"/>
        <v>0</v>
      </c>
      <c r="Q137" s="1">
        <f t="shared" si="17"/>
        <v>0</v>
      </c>
      <c r="R137" s="1">
        <f t="shared" si="21"/>
        <v>0</v>
      </c>
      <c r="S137" s="1">
        <f t="shared" si="18"/>
        <v>0</v>
      </c>
      <c r="T137" s="1">
        <f t="shared" si="19"/>
        <v>0</v>
      </c>
      <c r="U137" s="126">
        <f t="shared" si="20"/>
        <v>0</v>
      </c>
    </row>
    <row r="138" spans="2:21" x14ac:dyDescent="0.3">
      <c r="B138" s="125">
        <v>123</v>
      </c>
      <c r="C138" s="34" t="str">
        <f>IF(OR('Data-Qtr2'!C136="",'Data-Qtr2'!R136),"",(COUNTIF('Data-Qtr2'!C136,"Yes")))</f>
        <v/>
      </c>
      <c r="D138" s="267" t="str">
        <f>IF('Data-Qtr2'!D136="","",IF(C138=1,'Data-Qtr2'!D136,""))</f>
        <v/>
      </c>
      <c r="E138" s="53" t="str">
        <f>IF(OR('Data-Qtr2'!E136="",'Data-Qtr2'!R136),"",COUNTIF('Data-Qtr2'!E136,"Yes"))</f>
        <v/>
      </c>
      <c r="F138" s="53" t="str">
        <f>IF(OR('Data-Qtr2'!F136="",'Data-Qtr2'!R136),"",COUNTIF('Data-Qtr2'!F136,"Yes"))</f>
        <v/>
      </c>
      <c r="G138" s="53"/>
      <c r="H138" s="270" t="str">
        <f>IF(OR('Data-Qtr2'!G136="",'Data-Qtr2'!R136),"",COUNTIF('Data-Qtr2'!G136,"Yes"))</f>
        <v/>
      </c>
      <c r="I138" s="55">
        <f>COUNTIF('Data-Qtr2'!C136:G136,"")</f>
        <v>5</v>
      </c>
      <c r="J138" s="125">
        <f>IF('Data-Qtr2'!R136,0,IF((COUNTBLANK(C138)+COUNTBLANK(E138)+COUNTBLANK(F138)+COUNTBLANK(H138))=4,0,1))</f>
        <v>0</v>
      </c>
      <c r="K138" s="125">
        <f t="shared" si="11"/>
        <v>0</v>
      </c>
      <c r="L138" s="125">
        <f t="shared" si="12"/>
        <v>0</v>
      </c>
      <c r="M138" s="1">
        <f t="shared" si="13"/>
        <v>0</v>
      </c>
      <c r="N138" s="125">
        <f t="shared" si="14"/>
        <v>0</v>
      </c>
      <c r="O138" s="126">
        <f t="shared" si="15"/>
        <v>0</v>
      </c>
      <c r="P138" s="125">
        <f t="shared" si="16"/>
        <v>0</v>
      </c>
      <c r="Q138" s="1">
        <f t="shared" si="17"/>
        <v>0</v>
      </c>
      <c r="R138" s="1">
        <f t="shared" si="21"/>
        <v>0</v>
      </c>
      <c r="S138" s="1">
        <f t="shared" si="18"/>
        <v>0</v>
      </c>
      <c r="T138" s="1">
        <f t="shared" si="19"/>
        <v>0</v>
      </c>
      <c r="U138" s="126">
        <f t="shared" si="20"/>
        <v>0</v>
      </c>
    </row>
    <row r="139" spans="2:21" x14ac:dyDescent="0.3">
      <c r="B139" s="125">
        <v>124</v>
      </c>
      <c r="C139" s="34" t="str">
        <f>IF(OR('Data-Qtr2'!C137="",'Data-Qtr2'!R137),"",(COUNTIF('Data-Qtr2'!C137,"Yes")))</f>
        <v/>
      </c>
      <c r="D139" s="267" t="str">
        <f>IF('Data-Qtr2'!D137="","",IF(C139=1,'Data-Qtr2'!D137,""))</f>
        <v/>
      </c>
      <c r="E139" s="53" t="str">
        <f>IF(OR('Data-Qtr2'!E137="",'Data-Qtr2'!R137),"",COUNTIF('Data-Qtr2'!E137,"Yes"))</f>
        <v/>
      </c>
      <c r="F139" s="53" t="str">
        <f>IF(OR('Data-Qtr2'!F137="",'Data-Qtr2'!R137),"",COUNTIF('Data-Qtr2'!F137,"Yes"))</f>
        <v/>
      </c>
      <c r="G139" s="53"/>
      <c r="H139" s="270" t="str">
        <f>IF(OR('Data-Qtr2'!G137="",'Data-Qtr2'!R137),"",COUNTIF('Data-Qtr2'!G137,"Yes"))</f>
        <v/>
      </c>
      <c r="I139" s="55">
        <f>COUNTIF('Data-Qtr2'!C137:G137,"")</f>
        <v>5</v>
      </c>
      <c r="J139" s="125">
        <f>IF('Data-Qtr2'!R137,0,IF((COUNTBLANK(C139)+COUNTBLANK(E139)+COUNTBLANK(F139)+COUNTBLANK(H139))=4,0,1))</f>
        <v>0</v>
      </c>
      <c r="K139" s="125">
        <f t="shared" si="11"/>
        <v>0</v>
      </c>
      <c r="L139" s="125">
        <f t="shared" si="12"/>
        <v>0</v>
      </c>
      <c r="M139" s="1">
        <f t="shared" si="13"/>
        <v>0</v>
      </c>
      <c r="N139" s="125">
        <f t="shared" si="14"/>
        <v>0</v>
      </c>
      <c r="O139" s="126">
        <f t="shared" si="15"/>
        <v>0</v>
      </c>
      <c r="P139" s="125">
        <f t="shared" si="16"/>
        <v>0</v>
      </c>
      <c r="Q139" s="1">
        <f t="shared" si="17"/>
        <v>0</v>
      </c>
      <c r="R139" s="1">
        <f t="shared" si="21"/>
        <v>0</v>
      </c>
      <c r="S139" s="1">
        <f t="shared" si="18"/>
        <v>0</v>
      </c>
      <c r="T139" s="1">
        <f t="shared" si="19"/>
        <v>0</v>
      </c>
      <c r="U139" s="126">
        <f t="shared" si="20"/>
        <v>0</v>
      </c>
    </row>
    <row r="140" spans="2:21" x14ac:dyDescent="0.3">
      <c r="B140" s="125">
        <v>125</v>
      </c>
      <c r="C140" s="34" t="str">
        <f>IF(OR('Data-Qtr2'!C138="",'Data-Qtr2'!R138),"",(COUNTIF('Data-Qtr2'!C138,"Yes")))</f>
        <v/>
      </c>
      <c r="D140" s="267" t="str">
        <f>IF('Data-Qtr2'!D138="","",IF(C140=1,'Data-Qtr2'!D138,""))</f>
        <v/>
      </c>
      <c r="E140" s="53" t="str">
        <f>IF(OR('Data-Qtr2'!E138="",'Data-Qtr2'!R138),"",COUNTIF('Data-Qtr2'!E138,"Yes"))</f>
        <v/>
      </c>
      <c r="F140" s="53" t="str">
        <f>IF(OR('Data-Qtr2'!F138="",'Data-Qtr2'!R138),"",COUNTIF('Data-Qtr2'!F138,"Yes"))</f>
        <v/>
      </c>
      <c r="G140" s="53"/>
      <c r="H140" s="270" t="str">
        <f>IF(OR('Data-Qtr2'!G138="",'Data-Qtr2'!R138),"",COUNTIF('Data-Qtr2'!G138,"Yes"))</f>
        <v/>
      </c>
      <c r="I140" s="55">
        <f>COUNTIF('Data-Qtr2'!C138:G138,"")</f>
        <v>5</v>
      </c>
      <c r="J140" s="125">
        <f>IF('Data-Qtr2'!R138,0,IF((COUNTBLANK(C140)+COUNTBLANK(E140)+COUNTBLANK(F140)+COUNTBLANK(H140))=4,0,1))</f>
        <v>0</v>
      </c>
      <c r="K140" s="125">
        <f t="shared" ref="K140:K203" si="22">IF(J140=1,C140,0)</f>
        <v>0</v>
      </c>
      <c r="L140" s="125">
        <f t="shared" ref="L140:L203" si="23">IF(J140=1,IF((COUNTIF(C140,1)+COUNTIF(E140,1))=2,1,0),0)</f>
        <v>0</v>
      </c>
      <c r="M140" s="1">
        <f t="shared" ref="M140:M203" si="24">IF(J140=1,COUNTIF(E140,1),0)</f>
        <v>0</v>
      </c>
      <c r="N140" s="125">
        <f t="shared" ref="N140:N203" si="25">IF(J140=1,IF((COUNTIF(C140,1)+COUNTIF(F140,1))=2,1,0),0)</f>
        <v>0</v>
      </c>
      <c r="O140" s="126">
        <f t="shared" ref="O140:O203" si="26">IF(J140=1,COUNTIF(F140,1),0)</f>
        <v>0</v>
      </c>
      <c r="P140" s="125">
        <f t="shared" ref="P140:P203" si="27">IF(J140=1,IF((COUNTIF(C140,1)+COUNTIF(H140,1))=2,1,0),0)</f>
        <v>0</v>
      </c>
      <c r="Q140" s="1">
        <f t="shared" ref="Q140:Q203" si="28">IF(J140=1,COUNTIF(H140,1),0)</f>
        <v>0</v>
      </c>
      <c r="R140" s="1">
        <f t="shared" si="21"/>
        <v>0</v>
      </c>
      <c r="S140" s="1">
        <f t="shared" ref="S140:S203" si="29">IF(J140=1,COUNTIF(C140,1),0)</f>
        <v>0</v>
      </c>
      <c r="T140" s="1">
        <f t="shared" ref="T140:T203" si="30">IF(AND(C140=1,F140=1),1,0)</f>
        <v>0</v>
      </c>
      <c r="U140" s="126">
        <f t="shared" ref="U140:U203" si="31">IF(AND(C140=1,H140=1),1,0)</f>
        <v>0</v>
      </c>
    </row>
    <row r="141" spans="2:21" x14ac:dyDescent="0.3">
      <c r="B141" s="125">
        <v>126</v>
      </c>
      <c r="C141" s="34" t="str">
        <f>IF(OR('Data-Qtr2'!C139="",'Data-Qtr2'!R139),"",(COUNTIF('Data-Qtr2'!C139,"Yes")))</f>
        <v/>
      </c>
      <c r="D141" s="267" t="str">
        <f>IF('Data-Qtr2'!D139="","",IF(C141=1,'Data-Qtr2'!D139,""))</f>
        <v/>
      </c>
      <c r="E141" s="53" t="str">
        <f>IF(OR('Data-Qtr2'!E139="",'Data-Qtr2'!R139),"",COUNTIF('Data-Qtr2'!E139,"Yes"))</f>
        <v/>
      </c>
      <c r="F141" s="53" t="str">
        <f>IF(OR('Data-Qtr2'!F139="",'Data-Qtr2'!R139),"",COUNTIF('Data-Qtr2'!F139,"Yes"))</f>
        <v/>
      </c>
      <c r="G141" s="53"/>
      <c r="H141" s="270" t="str">
        <f>IF(OR('Data-Qtr2'!G139="",'Data-Qtr2'!R139),"",COUNTIF('Data-Qtr2'!G139,"Yes"))</f>
        <v/>
      </c>
      <c r="I141" s="55">
        <f>COUNTIF('Data-Qtr2'!C139:G139,"")</f>
        <v>5</v>
      </c>
      <c r="J141" s="125">
        <f>IF('Data-Qtr2'!R139,0,IF((COUNTBLANK(C141)+COUNTBLANK(E141)+COUNTBLANK(F141)+COUNTBLANK(H141))=4,0,1))</f>
        <v>0</v>
      </c>
      <c r="K141" s="125">
        <f t="shared" si="22"/>
        <v>0</v>
      </c>
      <c r="L141" s="125">
        <f t="shared" si="23"/>
        <v>0</v>
      </c>
      <c r="M141" s="1">
        <f t="shared" si="24"/>
        <v>0</v>
      </c>
      <c r="N141" s="125">
        <f t="shared" si="25"/>
        <v>0</v>
      </c>
      <c r="O141" s="126">
        <f t="shared" si="26"/>
        <v>0</v>
      </c>
      <c r="P141" s="125">
        <f t="shared" si="27"/>
        <v>0</v>
      </c>
      <c r="Q141" s="1">
        <f t="shared" si="28"/>
        <v>0</v>
      </c>
      <c r="R141" s="1">
        <f t="shared" si="21"/>
        <v>0</v>
      </c>
      <c r="S141" s="1">
        <f t="shared" si="29"/>
        <v>0</v>
      </c>
      <c r="T141" s="1">
        <f t="shared" si="30"/>
        <v>0</v>
      </c>
      <c r="U141" s="126">
        <f t="shared" si="31"/>
        <v>0</v>
      </c>
    </row>
    <row r="142" spans="2:21" x14ac:dyDescent="0.3">
      <c r="B142" s="125">
        <v>127</v>
      </c>
      <c r="C142" s="34" t="str">
        <f>IF(OR('Data-Qtr2'!C140="",'Data-Qtr2'!R140),"",(COUNTIF('Data-Qtr2'!C140,"Yes")))</f>
        <v/>
      </c>
      <c r="D142" s="267" t="str">
        <f>IF('Data-Qtr2'!D140="","",IF(C142=1,'Data-Qtr2'!D140,""))</f>
        <v/>
      </c>
      <c r="E142" s="53" t="str">
        <f>IF(OR('Data-Qtr2'!E140="",'Data-Qtr2'!R140),"",COUNTIF('Data-Qtr2'!E140,"Yes"))</f>
        <v/>
      </c>
      <c r="F142" s="53" t="str">
        <f>IF(OR('Data-Qtr2'!F140="",'Data-Qtr2'!R140),"",COUNTIF('Data-Qtr2'!F140,"Yes"))</f>
        <v/>
      </c>
      <c r="G142" s="53"/>
      <c r="H142" s="270" t="str">
        <f>IF(OR('Data-Qtr2'!G140="",'Data-Qtr2'!R140),"",COUNTIF('Data-Qtr2'!G140,"Yes"))</f>
        <v/>
      </c>
      <c r="I142" s="55">
        <f>COUNTIF('Data-Qtr2'!C140:G140,"")</f>
        <v>5</v>
      </c>
      <c r="J142" s="125">
        <f>IF('Data-Qtr2'!R140,0,IF((COUNTBLANK(C142)+COUNTBLANK(E142)+COUNTBLANK(F142)+COUNTBLANK(H142))=4,0,1))</f>
        <v>0</v>
      </c>
      <c r="K142" s="125">
        <f t="shared" si="22"/>
        <v>0</v>
      </c>
      <c r="L142" s="125">
        <f t="shared" si="23"/>
        <v>0</v>
      </c>
      <c r="M142" s="1">
        <f t="shared" si="24"/>
        <v>0</v>
      </c>
      <c r="N142" s="125">
        <f t="shared" si="25"/>
        <v>0</v>
      </c>
      <c r="O142" s="126">
        <f t="shared" si="26"/>
        <v>0</v>
      </c>
      <c r="P142" s="125">
        <f t="shared" si="27"/>
        <v>0</v>
      </c>
      <c r="Q142" s="1">
        <f t="shared" si="28"/>
        <v>0</v>
      </c>
      <c r="R142" s="1">
        <f t="shared" si="21"/>
        <v>0</v>
      </c>
      <c r="S142" s="1">
        <f t="shared" si="29"/>
        <v>0</v>
      </c>
      <c r="T142" s="1">
        <f t="shared" si="30"/>
        <v>0</v>
      </c>
      <c r="U142" s="126">
        <f t="shared" si="31"/>
        <v>0</v>
      </c>
    </row>
    <row r="143" spans="2:21" x14ac:dyDescent="0.3">
      <c r="B143" s="125">
        <v>128</v>
      </c>
      <c r="C143" s="34" t="str">
        <f>IF(OR('Data-Qtr2'!C141="",'Data-Qtr2'!R141),"",(COUNTIF('Data-Qtr2'!C141,"Yes")))</f>
        <v/>
      </c>
      <c r="D143" s="267" t="str">
        <f>IF('Data-Qtr2'!D141="","",IF(C143=1,'Data-Qtr2'!D141,""))</f>
        <v/>
      </c>
      <c r="E143" s="53" t="str">
        <f>IF(OR('Data-Qtr2'!E141="",'Data-Qtr2'!R141),"",COUNTIF('Data-Qtr2'!E141,"Yes"))</f>
        <v/>
      </c>
      <c r="F143" s="53" t="str">
        <f>IF(OR('Data-Qtr2'!F141="",'Data-Qtr2'!R141),"",COUNTIF('Data-Qtr2'!F141,"Yes"))</f>
        <v/>
      </c>
      <c r="G143" s="53"/>
      <c r="H143" s="270" t="str">
        <f>IF(OR('Data-Qtr2'!G141="",'Data-Qtr2'!R141),"",COUNTIF('Data-Qtr2'!G141,"Yes"))</f>
        <v/>
      </c>
      <c r="I143" s="55">
        <f>COUNTIF('Data-Qtr2'!C141:G141,"")</f>
        <v>5</v>
      </c>
      <c r="J143" s="125">
        <f>IF('Data-Qtr2'!R141,0,IF((COUNTBLANK(C143)+COUNTBLANK(E143)+COUNTBLANK(F143)+COUNTBLANK(H143))=4,0,1))</f>
        <v>0</v>
      </c>
      <c r="K143" s="125">
        <f t="shared" si="22"/>
        <v>0</v>
      </c>
      <c r="L143" s="125">
        <f t="shared" si="23"/>
        <v>0</v>
      </c>
      <c r="M143" s="1">
        <f t="shared" si="24"/>
        <v>0</v>
      </c>
      <c r="N143" s="125">
        <f t="shared" si="25"/>
        <v>0</v>
      </c>
      <c r="O143" s="126">
        <f t="shared" si="26"/>
        <v>0</v>
      </c>
      <c r="P143" s="125">
        <f t="shared" si="27"/>
        <v>0</v>
      </c>
      <c r="Q143" s="1">
        <f t="shared" si="28"/>
        <v>0</v>
      </c>
      <c r="R143" s="1">
        <f t="shared" si="21"/>
        <v>0</v>
      </c>
      <c r="S143" s="1">
        <f t="shared" si="29"/>
        <v>0</v>
      </c>
      <c r="T143" s="1">
        <f t="shared" si="30"/>
        <v>0</v>
      </c>
      <c r="U143" s="126">
        <f t="shared" si="31"/>
        <v>0</v>
      </c>
    </row>
    <row r="144" spans="2:21" x14ac:dyDescent="0.3">
      <c r="B144" s="125">
        <v>129</v>
      </c>
      <c r="C144" s="34" t="str">
        <f>IF(OR('Data-Qtr2'!C142="",'Data-Qtr2'!R142),"",(COUNTIF('Data-Qtr2'!C142,"Yes")))</f>
        <v/>
      </c>
      <c r="D144" s="267" t="str">
        <f>IF('Data-Qtr2'!D142="","",IF(C144=1,'Data-Qtr2'!D142,""))</f>
        <v/>
      </c>
      <c r="E144" s="53" t="str">
        <f>IF(OR('Data-Qtr2'!E142="",'Data-Qtr2'!R142),"",COUNTIF('Data-Qtr2'!E142,"Yes"))</f>
        <v/>
      </c>
      <c r="F144" s="53" t="str">
        <f>IF(OR('Data-Qtr2'!F142="",'Data-Qtr2'!R142),"",COUNTIF('Data-Qtr2'!F142,"Yes"))</f>
        <v/>
      </c>
      <c r="G144" s="53"/>
      <c r="H144" s="270" t="str">
        <f>IF(OR('Data-Qtr2'!G142="",'Data-Qtr2'!R142),"",COUNTIF('Data-Qtr2'!G142,"Yes"))</f>
        <v/>
      </c>
      <c r="I144" s="55">
        <f>COUNTIF('Data-Qtr2'!C142:G142,"")</f>
        <v>5</v>
      </c>
      <c r="J144" s="125">
        <f>IF('Data-Qtr2'!R142,0,IF((COUNTBLANK(C144)+COUNTBLANK(E144)+COUNTBLANK(F144)+COUNTBLANK(H144))=4,0,1))</f>
        <v>0</v>
      </c>
      <c r="K144" s="125">
        <f t="shared" si="22"/>
        <v>0</v>
      </c>
      <c r="L144" s="125">
        <f t="shared" si="23"/>
        <v>0</v>
      </c>
      <c r="M144" s="1">
        <f t="shared" si="24"/>
        <v>0</v>
      </c>
      <c r="N144" s="125">
        <f t="shared" si="25"/>
        <v>0</v>
      </c>
      <c r="O144" s="126">
        <f t="shared" si="26"/>
        <v>0</v>
      </c>
      <c r="P144" s="125">
        <f t="shared" si="27"/>
        <v>0</v>
      </c>
      <c r="Q144" s="1">
        <f t="shared" si="28"/>
        <v>0</v>
      </c>
      <c r="R144" s="1">
        <f t="shared" ref="R144:R207" si="32">IF(J144=1,IF(D144="","",IF(AND(D144&gt;=beg_date_qtr2,D144&lt;=end_date_qtr2),1,0)),0)</f>
        <v>0</v>
      </c>
      <c r="S144" s="1">
        <f t="shared" si="29"/>
        <v>0</v>
      </c>
      <c r="T144" s="1">
        <f t="shared" si="30"/>
        <v>0</v>
      </c>
      <c r="U144" s="126">
        <f t="shared" si="31"/>
        <v>0</v>
      </c>
    </row>
    <row r="145" spans="2:21" ht="15" thickBot="1" x14ac:dyDescent="0.35">
      <c r="B145" s="125">
        <v>130</v>
      </c>
      <c r="C145" s="35" t="str">
        <f>IF(OR('Data-Qtr2'!C143="",'Data-Qtr2'!R143),"",(COUNTIF('Data-Qtr2'!C143,"Yes")))</f>
        <v/>
      </c>
      <c r="D145" s="271" t="str">
        <f>IF('Data-Qtr2'!D143="","",IF(C145=1,'Data-Qtr2'!D143,""))</f>
        <v/>
      </c>
      <c r="E145" s="36" t="str">
        <f>IF(OR('Data-Qtr2'!E143="",'Data-Qtr2'!R143),"",COUNTIF('Data-Qtr2'!E143,"Yes"))</f>
        <v/>
      </c>
      <c r="F145" s="36" t="str">
        <f>IF(OR('Data-Qtr2'!F143="",'Data-Qtr2'!R143),"",COUNTIF('Data-Qtr2'!F143,"Yes"))</f>
        <v/>
      </c>
      <c r="G145" s="36"/>
      <c r="H145" s="272" t="str">
        <f>IF(OR('Data-Qtr2'!G143="",'Data-Qtr2'!R143),"",COUNTIF('Data-Qtr2'!G143,"Yes"))</f>
        <v/>
      </c>
      <c r="I145" s="56">
        <f>COUNTIF('Data-Qtr2'!C143:G143,"")</f>
        <v>5</v>
      </c>
      <c r="J145" s="125">
        <f>IF('Data-Qtr2'!R143,0,IF((COUNTBLANK(C145)+COUNTBLANK(E145)+COUNTBLANK(F145)+COUNTBLANK(H145))=4,0,1))</f>
        <v>0</v>
      </c>
      <c r="K145" s="125">
        <f t="shared" si="22"/>
        <v>0</v>
      </c>
      <c r="L145" s="125">
        <f t="shared" si="23"/>
        <v>0</v>
      </c>
      <c r="M145" s="1">
        <f t="shared" si="24"/>
        <v>0</v>
      </c>
      <c r="N145" s="125">
        <f t="shared" si="25"/>
        <v>0</v>
      </c>
      <c r="O145" s="126">
        <f t="shared" si="26"/>
        <v>0</v>
      </c>
      <c r="P145" s="125">
        <f t="shared" si="27"/>
        <v>0</v>
      </c>
      <c r="Q145" s="1">
        <f t="shared" si="28"/>
        <v>0</v>
      </c>
      <c r="R145" s="1">
        <f t="shared" si="32"/>
        <v>0</v>
      </c>
      <c r="S145" s="1">
        <f t="shared" si="29"/>
        <v>0</v>
      </c>
      <c r="T145" s="1">
        <f t="shared" si="30"/>
        <v>0</v>
      </c>
      <c r="U145" s="126">
        <f t="shared" si="31"/>
        <v>0</v>
      </c>
    </row>
    <row r="146" spans="2:21" x14ac:dyDescent="0.3">
      <c r="B146" s="124">
        <v>131</v>
      </c>
      <c r="C146" s="32" t="str">
        <f>IF(OR('Data-Qtr2'!C144="",'Data-Qtr2'!R144),"",(COUNTIF('Data-Qtr2'!C144,"Yes")))</f>
        <v/>
      </c>
      <c r="D146" s="268" t="str">
        <f>IF('Data-Qtr2'!D144="","",IF(C146=1,'Data-Qtr2'!D144,""))</f>
        <v/>
      </c>
      <c r="E146" s="33" t="str">
        <f>IF(OR('Data-Qtr2'!E144="",'Data-Qtr2'!R144),"",COUNTIF('Data-Qtr2'!E144,"Yes"))</f>
        <v/>
      </c>
      <c r="F146" s="33" t="str">
        <f>IF(OR('Data-Qtr2'!F144="",'Data-Qtr2'!R144),"",COUNTIF('Data-Qtr2'!F144,"Yes"))</f>
        <v/>
      </c>
      <c r="G146" s="33"/>
      <c r="H146" s="269" t="str">
        <f>IF(OR('Data-Qtr2'!G144="",'Data-Qtr2'!R144),"",COUNTIF('Data-Qtr2'!G144,"Yes"))</f>
        <v/>
      </c>
      <c r="I146" s="55">
        <f>COUNTIF('Data-Qtr2'!C144:G144,"")</f>
        <v>5</v>
      </c>
      <c r="J146" s="125">
        <f>IF('Data-Qtr2'!R144,0,IF((COUNTBLANK(C146)+COUNTBLANK(E146)+COUNTBLANK(F146)+COUNTBLANK(H146))=4,0,1))</f>
        <v>0</v>
      </c>
      <c r="K146" s="125">
        <f t="shared" si="22"/>
        <v>0</v>
      </c>
      <c r="L146" s="125">
        <f t="shared" si="23"/>
        <v>0</v>
      </c>
      <c r="M146" s="1">
        <f t="shared" si="24"/>
        <v>0</v>
      </c>
      <c r="N146" s="125">
        <f t="shared" si="25"/>
        <v>0</v>
      </c>
      <c r="O146" s="126">
        <f t="shared" si="26"/>
        <v>0</v>
      </c>
      <c r="P146" s="125">
        <f t="shared" si="27"/>
        <v>0</v>
      </c>
      <c r="Q146" s="1">
        <f t="shared" si="28"/>
        <v>0</v>
      </c>
      <c r="R146" s="1">
        <f t="shared" si="32"/>
        <v>0</v>
      </c>
      <c r="S146" s="1">
        <f t="shared" si="29"/>
        <v>0</v>
      </c>
      <c r="T146" s="1">
        <f t="shared" si="30"/>
        <v>0</v>
      </c>
      <c r="U146" s="126">
        <f t="shared" si="31"/>
        <v>0</v>
      </c>
    </row>
    <row r="147" spans="2:21" x14ac:dyDescent="0.3">
      <c r="B147" s="125">
        <v>132</v>
      </c>
      <c r="C147" s="34" t="str">
        <f>IF(OR('Data-Qtr2'!C145="",'Data-Qtr2'!R145),"",(COUNTIF('Data-Qtr2'!C145,"Yes")))</f>
        <v/>
      </c>
      <c r="D147" s="267" t="str">
        <f>IF('Data-Qtr2'!D145="","",IF(C147=1,'Data-Qtr2'!D145,""))</f>
        <v/>
      </c>
      <c r="E147" s="53" t="str">
        <f>IF(OR('Data-Qtr2'!E145="",'Data-Qtr2'!R145),"",COUNTIF('Data-Qtr2'!E145,"Yes"))</f>
        <v/>
      </c>
      <c r="F147" s="53" t="str">
        <f>IF(OR('Data-Qtr2'!F145="",'Data-Qtr2'!R145),"",COUNTIF('Data-Qtr2'!F145,"Yes"))</f>
        <v/>
      </c>
      <c r="G147" s="53"/>
      <c r="H147" s="270" t="str">
        <f>IF(OR('Data-Qtr2'!G145="",'Data-Qtr2'!R145),"",COUNTIF('Data-Qtr2'!G145,"Yes"))</f>
        <v/>
      </c>
      <c r="I147" s="55">
        <f>COUNTIF('Data-Qtr2'!C145:G145,"")</f>
        <v>5</v>
      </c>
      <c r="J147" s="125">
        <f>IF('Data-Qtr2'!R145,0,IF((COUNTBLANK(C147)+COUNTBLANK(E147)+COUNTBLANK(F147)+COUNTBLANK(H147))=4,0,1))</f>
        <v>0</v>
      </c>
      <c r="K147" s="125">
        <f t="shared" si="22"/>
        <v>0</v>
      </c>
      <c r="L147" s="125">
        <f t="shared" si="23"/>
        <v>0</v>
      </c>
      <c r="M147" s="1">
        <f t="shared" si="24"/>
        <v>0</v>
      </c>
      <c r="N147" s="125">
        <f t="shared" si="25"/>
        <v>0</v>
      </c>
      <c r="O147" s="126">
        <f t="shared" si="26"/>
        <v>0</v>
      </c>
      <c r="P147" s="125">
        <f t="shared" si="27"/>
        <v>0</v>
      </c>
      <c r="Q147" s="1">
        <f t="shared" si="28"/>
        <v>0</v>
      </c>
      <c r="R147" s="1">
        <f t="shared" si="32"/>
        <v>0</v>
      </c>
      <c r="S147" s="1">
        <f t="shared" si="29"/>
        <v>0</v>
      </c>
      <c r="T147" s="1">
        <f t="shared" si="30"/>
        <v>0</v>
      </c>
      <c r="U147" s="126">
        <f t="shared" si="31"/>
        <v>0</v>
      </c>
    </row>
    <row r="148" spans="2:21" x14ac:dyDescent="0.3">
      <c r="B148" s="125">
        <v>133</v>
      </c>
      <c r="C148" s="34" t="str">
        <f>IF(OR('Data-Qtr2'!C146="",'Data-Qtr2'!R146),"",(COUNTIF('Data-Qtr2'!C146,"Yes")))</f>
        <v/>
      </c>
      <c r="D148" s="267" t="str">
        <f>IF('Data-Qtr2'!D146="","",IF(C148=1,'Data-Qtr2'!D146,""))</f>
        <v/>
      </c>
      <c r="E148" s="53" t="str">
        <f>IF(OR('Data-Qtr2'!E146="",'Data-Qtr2'!R146),"",COUNTIF('Data-Qtr2'!E146,"Yes"))</f>
        <v/>
      </c>
      <c r="F148" s="53" t="str">
        <f>IF(OR('Data-Qtr2'!F146="",'Data-Qtr2'!R146),"",COUNTIF('Data-Qtr2'!F146,"Yes"))</f>
        <v/>
      </c>
      <c r="G148" s="53"/>
      <c r="H148" s="270" t="str">
        <f>IF(OR('Data-Qtr2'!G146="",'Data-Qtr2'!R146),"",COUNTIF('Data-Qtr2'!G146,"Yes"))</f>
        <v/>
      </c>
      <c r="I148" s="55">
        <f>COUNTIF('Data-Qtr2'!C146:G146,"")</f>
        <v>5</v>
      </c>
      <c r="J148" s="125">
        <f>IF('Data-Qtr2'!R146,0,IF((COUNTBLANK(C148)+COUNTBLANK(E148)+COUNTBLANK(F148)+COUNTBLANK(H148))=4,0,1))</f>
        <v>0</v>
      </c>
      <c r="K148" s="125">
        <f t="shared" si="22"/>
        <v>0</v>
      </c>
      <c r="L148" s="125">
        <f t="shared" si="23"/>
        <v>0</v>
      </c>
      <c r="M148" s="1">
        <f t="shared" si="24"/>
        <v>0</v>
      </c>
      <c r="N148" s="125">
        <f t="shared" si="25"/>
        <v>0</v>
      </c>
      <c r="O148" s="126">
        <f t="shared" si="26"/>
        <v>0</v>
      </c>
      <c r="P148" s="125">
        <f t="shared" si="27"/>
        <v>0</v>
      </c>
      <c r="Q148" s="1">
        <f t="shared" si="28"/>
        <v>0</v>
      </c>
      <c r="R148" s="1">
        <f t="shared" si="32"/>
        <v>0</v>
      </c>
      <c r="S148" s="1">
        <f t="shared" si="29"/>
        <v>0</v>
      </c>
      <c r="T148" s="1">
        <f t="shared" si="30"/>
        <v>0</v>
      </c>
      <c r="U148" s="126">
        <f t="shared" si="31"/>
        <v>0</v>
      </c>
    </row>
    <row r="149" spans="2:21" x14ac:dyDescent="0.3">
      <c r="B149" s="125">
        <v>134</v>
      </c>
      <c r="C149" s="34" t="str">
        <f>IF(OR('Data-Qtr2'!C147="",'Data-Qtr2'!R147),"",(COUNTIF('Data-Qtr2'!C147,"Yes")))</f>
        <v/>
      </c>
      <c r="D149" s="267" t="str">
        <f>IF('Data-Qtr2'!D147="","",IF(C149=1,'Data-Qtr2'!D147,""))</f>
        <v/>
      </c>
      <c r="E149" s="53" t="str">
        <f>IF(OR('Data-Qtr2'!E147="",'Data-Qtr2'!R147),"",COUNTIF('Data-Qtr2'!E147,"Yes"))</f>
        <v/>
      </c>
      <c r="F149" s="53" t="str">
        <f>IF(OR('Data-Qtr2'!F147="",'Data-Qtr2'!R147),"",COUNTIF('Data-Qtr2'!F147,"Yes"))</f>
        <v/>
      </c>
      <c r="G149" s="53"/>
      <c r="H149" s="270" t="str">
        <f>IF(OR('Data-Qtr2'!G147="",'Data-Qtr2'!R147),"",COUNTIF('Data-Qtr2'!G147,"Yes"))</f>
        <v/>
      </c>
      <c r="I149" s="55">
        <f>COUNTIF('Data-Qtr2'!C147:G147,"")</f>
        <v>5</v>
      </c>
      <c r="J149" s="125">
        <f>IF('Data-Qtr2'!R147,0,IF((COUNTBLANK(C149)+COUNTBLANK(E149)+COUNTBLANK(F149)+COUNTBLANK(H149))=4,0,1))</f>
        <v>0</v>
      </c>
      <c r="K149" s="125">
        <f t="shared" si="22"/>
        <v>0</v>
      </c>
      <c r="L149" s="125">
        <f t="shared" si="23"/>
        <v>0</v>
      </c>
      <c r="M149" s="1">
        <f t="shared" si="24"/>
        <v>0</v>
      </c>
      <c r="N149" s="125">
        <f t="shared" si="25"/>
        <v>0</v>
      </c>
      <c r="O149" s="126">
        <f t="shared" si="26"/>
        <v>0</v>
      </c>
      <c r="P149" s="125">
        <f t="shared" si="27"/>
        <v>0</v>
      </c>
      <c r="Q149" s="1">
        <f t="shared" si="28"/>
        <v>0</v>
      </c>
      <c r="R149" s="1">
        <f t="shared" si="32"/>
        <v>0</v>
      </c>
      <c r="S149" s="1">
        <f t="shared" si="29"/>
        <v>0</v>
      </c>
      <c r="T149" s="1">
        <f t="shared" si="30"/>
        <v>0</v>
      </c>
      <c r="U149" s="126">
        <f t="shared" si="31"/>
        <v>0</v>
      </c>
    </row>
    <row r="150" spans="2:21" x14ac:dyDescent="0.3">
      <c r="B150" s="125">
        <v>135</v>
      </c>
      <c r="C150" s="34" t="str">
        <f>IF(OR('Data-Qtr2'!C148="",'Data-Qtr2'!R148),"",(COUNTIF('Data-Qtr2'!C148,"Yes")))</f>
        <v/>
      </c>
      <c r="D150" s="267" t="str">
        <f>IF('Data-Qtr2'!D148="","",IF(C150=1,'Data-Qtr2'!D148,""))</f>
        <v/>
      </c>
      <c r="E150" s="53" t="str">
        <f>IF(OR('Data-Qtr2'!E148="",'Data-Qtr2'!R148),"",COUNTIF('Data-Qtr2'!E148,"Yes"))</f>
        <v/>
      </c>
      <c r="F150" s="53" t="str">
        <f>IF(OR('Data-Qtr2'!F148="",'Data-Qtr2'!R148),"",COUNTIF('Data-Qtr2'!F148,"Yes"))</f>
        <v/>
      </c>
      <c r="G150" s="53"/>
      <c r="H150" s="270" t="str">
        <f>IF(OR('Data-Qtr2'!G148="",'Data-Qtr2'!R148),"",COUNTIF('Data-Qtr2'!G148,"Yes"))</f>
        <v/>
      </c>
      <c r="I150" s="55">
        <f>COUNTIF('Data-Qtr2'!C148:G148,"")</f>
        <v>5</v>
      </c>
      <c r="J150" s="125">
        <f>IF('Data-Qtr2'!R148,0,IF((COUNTBLANK(C150)+COUNTBLANK(E150)+COUNTBLANK(F150)+COUNTBLANK(H150))=4,0,1))</f>
        <v>0</v>
      </c>
      <c r="K150" s="125">
        <f t="shared" si="22"/>
        <v>0</v>
      </c>
      <c r="L150" s="125">
        <f t="shared" si="23"/>
        <v>0</v>
      </c>
      <c r="M150" s="1">
        <f t="shared" si="24"/>
        <v>0</v>
      </c>
      <c r="N150" s="125">
        <f t="shared" si="25"/>
        <v>0</v>
      </c>
      <c r="O150" s="126">
        <f t="shared" si="26"/>
        <v>0</v>
      </c>
      <c r="P150" s="125">
        <f t="shared" si="27"/>
        <v>0</v>
      </c>
      <c r="Q150" s="1">
        <f t="shared" si="28"/>
        <v>0</v>
      </c>
      <c r="R150" s="1">
        <f t="shared" si="32"/>
        <v>0</v>
      </c>
      <c r="S150" s="1">
        <f t="shared" si="29"/>
        <v>0</v>
      </c>
      <c r="T150" s="1">
        <f t="shared" si="30"/>
        <v>0</v>
      </c>
      <c r="U150" s="126">
        <f t="shared" si="31"/>
        <v>0</v>
      </c>
    </row>
    <row r="151" spans="2:21" x14ac:dyDescent="0.3">
      <c r="B151" s="125">
        <v>136</v>
      </c>
      <c r="C151" s="34" t="str">
        <f>IF(OR('Data-Qtr2'!C149="",'Data-Qtr2'!R149),"",(COUNTIF('Data-Qtr2'!C149,"Yes")))</f>
        <v/>
      </c>
      <c r="D151" s="267" t="str">
        <f>IF('Data-Qtr2'!D149="","",IF(C151=1,'Data-Qtr2'!D149,""))</f>
        <v/>
      </c>
      <c r="E151" s="53" t="str">
        <f>IF(OR('Data-Qtr2'!E149="",'Data-Qtr2'!R149),"",COUNTIF('Data-Qtr2'!E149,"Yes"))</f>
        <v/>
      </c>
      <c r="F151" s="53" t="str">
        <f>IF(OR('Data-Qtr2'!F149="",'Data-Qtr2'!R149),"",COUNTIF('Data-Qtr2'!F149,"Yes"))</f>
        <v/>
      </c>
      <c r="G151" s="53"/>
      <c r="H151" s="270" t="str">
        <f>IF(OR('Data-Qtr2'!G149="",'Data-Qtr2'!R149),"",COUNTIF('Data-Qtr2'!G149,"Yes"))</f>
        <v/>
      </c>
      <c r="I151" s="55">
        <f>COUNTIF('Data-Qtr2'!C149:G149,"")</f>
        <v>5</v>
      </c>
      <c r="J151" s="125">
        <f>IF('Data-Qtr2'!R149,0,IF((COUNTBLANK(C151)+COUNTBLANK(E151)+COUNTBLANK(F151)+COUNTBLANK(H151))=4,0,1))</f>
        <v>0</v>
      </c>
      <c r="K151" s="125">
        <f t="shared" si="22"/>
        <v>0</v>
      </c>
      <c r="L151" s="125">
        <f t="shared" si="23"/>
        <v>0</v>
      </c>
      <c r="M151" s="1">
        <f t="shared" si="24"/>
        <v>0</v>
      </c>
      <c r="N151" s="125">
        <f t="shared" si="25"/>
        <v>0</v>
      </c>
      <c r="O151" s="126">
        <f t="shared" si="26"/>
        <v>0</v>
      </c>
      <c r="P151" s="125">
        <f t="shared" si="27"/>
        <v>0</v>
      </c>
      <c r="Q151" s="1">
        <f t="shared" si="28"/>
        <v>0</v>
      </c>
      <c r="R151" s="1">
        <f t="shared" si="32"/>
        <v>0</v>
      </c>
      <c r="S151" s="1">
        <f t="shared" si="29"/>
        <v>0</v>
      </c>
      <c r="T151" s="1">
        <f t="shared" si="30"/>
        <v>0</v>
      </c>
      <c r="U151" s="126">
        <f t="shared" si="31"/>
        <v>0</v>
      </c>
    </row>
    <row r="152" spans="2:21" x14ac:dyDescent="0.3">
      <c r="B152" s="125">
        <v>137</v>
      </c>
      <c r="C152" s="34" t="str">
        <f>IF(OR('Data-Qtr2'!C150="",'Data-Qtr2'!R150),"",(COUNTIF('Data-Qtr2'!C150,"Yes")))</f>
        <v/>
      </c>
      <c r="D152" s="267" t="str">
        <f>IF('Data-Qtr2'!D150="","",IF(C152=1,'Data-Qtr2'!D150,""))</f>
        <v/>
      </c>
      <c r="E152" s="53" t="str">
        <f>IF(OR('Data-Qtr2'!E150="",'Data-Qtr2'!R150),"",COUNTIF('Data-Qtr2'!E150,"Yes"))</f>
        <v/>
      </c>
      <c r="F152" s="53" t="str">
        <f>IF(OR('Data-Qtr2'!F150="",'Data-Qtr2'!R150),"",COUNTIF('Data-Qtr2'!F150,"Yes"))</f>
        <v/>
      </c>
      <c r="G152" s="53"/>
      <c r="H152" s="270" t="str">
        <f>IF(OR('Data-Qtr2'!G150="",'Data-Qtr2'!R150),"",COUNTIF('Data-Qtr2'!G150,"Yes"))</f>
        <v/>
      </c>
      <c r="I152" s="55">
        <f>COUNTIF('Data-Qtr2'!C150:G150,"")</f>
        <v>5</v>
      </c>
      <c r="J152" s="125">
        <f>IF('Data-Qtr2'!R150,0,IF((COUNTBLANK(C152)+COUNTBLANK(E152)+COUNTBLANK(F152)+COUNTBLANK(H152))=4,0,1))</f>
        <v>0</v>
      </c>
      <c r="K152" s="125">
        <f t="shared" si="22"/>
        <v>0</v>
      </c>
      <c r="L152" s="125">
        <f t="shared" si="23"/>
        <v>0</v>
      </c>
      <c r="M152" s="1">
        <f t="shared" si="24"/>
        <v>0</v>
      </c>
      <c r="N152" s="125">
        <f t="shared" si="25"/>
        <v>0</v>
      </c>
      <c r="O152" s="126">
        <f t="shared" si="26"/>
        <v>0</v>
      </c>
      <c r="P152" s="125">
        <f t="shared" si="27"/>
        <v>0</v>
      </c>
      <c r="Q152" s="1">
        <f t="shared" si="28"/>
        <v>0</v>
      </c>
      <c r="R152" s="1">
        <f t="shared" si="32"/>
        <v>0</v>
      </c>
      <c r="S152" s="1">
        <f t="shared" si="29"/>
        <v>0</v>
      </c>
      <c r="T152" s="1">
        <f t="shared" si="30"/>
        <v>0</v>
      </c>
      <c r="U152" s="126">
        <f t="shared" si="31"/>
        <v>0</v>
      </c>
    </row>
    <row r="153" spans="2:21" x14ac:dyDescent="0.3">
      <c r="B153" s="125">
        <v>138</v>
      </c>
      <c r="C153" s="34" t="str">
        <f>IF(OR('Data-Qtr2'!C151="",'Data-Qtr2'!R151),"",(COUNTIF('Data-Qtr2'!C151,"Yes")))</f>
        <v/>
      </c>
      <c r="D153" s="267" t="str">
        <f>IF('Data-Qtr2'!D151="","",IF(C153=1,'Data-Qtr2'!D151,""))</f>
        <v/>
      </c>
      <c r="E153" s="53" t="str">
        <f>IF(OR('Data-Qtr2'!E151="",'Data-Qtr2'!R151),"",COUNTIF('Data-Qtr2'!E151,"Yes"))</f>
        <v/>
      </c>
      <c r="F153" s="53" t="str">
        <f>IF(OR('Data-Qtr2'!F151="",'Data-Qtr2'!R151),"",COUNTIF('Data-Qtr2'!F151,"Yes"))</f>
        <v/>
      </c>
      <c r="G153" s="53"/>
      <c r="H153" s="270" t="str">
        <f>IF(OR('Data-Qtr2'!G151="",'Data-Qtr2'!R151),"",COUNTIF('Data-Qtr2'!G151,"Yes"))</f>
        <v/>
      </c>
      <c r="I153" s="55">
        <f>COUNTIF('Data-Qtr2'!C151:G151,"")</f>
        <v>5</v>
      </c>
      <c r="J153" s="125">
        <f>IF('Data-Qtr2'!R151,0,IF((COUNTBLANK(C153)+COUNTBLANK(E153)+COUNTBLANK(F153)+COUNTBLANK(H153))=4,0,1))</f>
        <v>0</v>
      </c>
      <c r="K153" s="125">
        <f t="shared" si="22"/>
        <v>0</v>
      </c>
      <c r="L153" s="125">
        <f t="shared" si="23"/>
        <v>0</v>
      </c>
      <c r="M153" s="1">
        <f t="shared" si="24"/>
        <v>0</v>
      </c>
      <c r="N153" s="125">
        <f t="shared" si="25"/>
        <v>0</v>
      </c>
      <c r="O153" s="126">
        <f t="shared" si="26"/>
        <v>0</v>
      </c>
      <c r="P153" s="125">
        <f t="shared" si="27"/>
        <v>0</v>
      </c>
      <c r="Q153" s="1">
        <f t="shared" si="28"/>
        <v>0</v>
      </c>
      <c r="R153" s="1">
        <f t="shared" si="32"/>
        <v>0</v>
      </c>
      <c r="S153" s="1">
        <f t="shared" si="29"/>
        <v>0</v>
      </c>
      <c r="T153" s="1">
        <f t="shared" si="30"/>
        <v>0</v>
      </c>
      <c r="U153" s="126">
        <f t="shared" si="31"/>
        <v>0</v>
      </c>
    </row>
    <row r="154" spans="2:21" x14ac:dyDescent="0.3">
      <c r="B154" s="125">
        <v>139</v>
      </c>
      <c r="C154" s="34" t="str">
        <f>IF(OR('Data-Qtr2'!C152="",'Data-Qtr2'!R152),"",(COUNTIF('Data-Qtr2'!C152,"Yes")))</f>
        <v/>
      </c>
      <c r="D154" s="267" t="str">
        <f>IF('Data-Qtr2'!D152="","",IF(C154=1,'Data-Qtr2'!D152,""))</f>
        <v/>
      </c>
      <c r="E154" s="53" t="str">
        <f>IF(OR('Data-Qtr2'!E152="",'Data-Qtr2'!R152),"",COUNTIF('Data-Qtr2'!E152,"Yes"))</f>
        <v/>
      </c>
      <c r="F154" s="53" t="str">
        <f>IF(OR('Data-Qtr2'!F152="",'Data-Qtr2'!R152),"",COUNTIF('Data-Qtr2'!F152,"Yes"))</f>
        <v/>
      </c>
      <c r="G154" s="53"/>
      <c r="H154" s="270" t="str">
        <f>IF(OR('Data-Qtr2'!G152="",'Data-Qtr2'!R152),"",COUNTIF('Data-Qtr2'!G152,"Yes"))</f>
        <v/>
      </c>
      <c r="I154" s="55">
        <f>COUNTIF('Data-Qtr2'!C152:G152,"")</f>
        <v>5</v>
      </c>
      <c r="J154" s="125">
        <f>IF('Data-Qtr2'!R152,0,IF((COUNTBLANK(C154)+COUNTBLANK(E154)+COUNTBLANK(F154)+COUNTBLANK(H154))=4,0,1))</f>
        <v>0</v>
      </c>
      <c r="K154" s="125">
        <f t="shared" si="22"/>
        <v>0</v>
      </c>
      <c r="L154" s="125">
        <f t="shared" si="23"/>
        <v>0</v>
      </c>
      <c r="M154" s="1">
        <f t="shared" si="24"/>
        <v>0</v>
      </c>
      <c r="N154" s="125">
        <f t="shared" si="25"/>
        <v>0</v>
      </c>
      <c r="O154" s="126">
        <f t="shared" si="26"/>
        <v>0</v>
      </c>
      <c r="P154" s="125">
        <f t="shared" si="27"/>
        <v>0</v>
      </c>
      <c r="Q154" s="1">
        <f t="shared" si="28"/>
        <v>0</v>
      </c>
      <c r="R154" s="1">
        <f t="shared" si="32"/>
        <v>0</v>
      </c>
      <c r="S154" s="1">
        <f t="shared" si="29"/>
        <v>0</v>
      </c>
      <c r="T154" s="1">
        <f t="shared" si="30"/>
        <v>0</v>
      </c>
      <c r="U154" s="126">
        <f t="shared" si="31"/>
        <v>0</v>
      </c>
    </row>
    <row r="155" spans="2:21" ht="15" thickBot="1" x14ac:dyDescent="0.35">
      <c r="B155" s="127">
        <v>140</v>
      </c>
      <c r="C155" s="35" t="str">
        <f>IF(OR('Data-Qtr2'!C153="",'Data-Qtr2'!R153),"",(COUNTIF('Data-Qtr2'!C153,"Yes")))</f>
        <v/>
      </c>
      <c r="D155" s="271" t="str">
        <f>IF('Data-Qtr2'!D153="","",IF(C155=1,'Data-Qtr2'!D153,""))</f>
        <v/>
      </c>
      <c r="E155" s="36" t="str">
        <f>IF(OR('Data-Qtr2'!E153="",'Data-Qtr2'!R153),"",COUNTIF('Data-Qtr2'!E153,"Yes"))</f>
        <v/>
      </c>
      <c r="F155" s="36" t="str">
        <f>IF(OR('Data-Qtr2'!F153="",'Data-Qtr2'!R153),"",COUNTIF('Data-Qtr2'!F153,"Yes"))</f>
        <v/>
      </c>
      <c r="G155" s="36"/>
      <c r="H155" s="272" t="str">
        <f>IF(OR('Data-Qtr2'!G153="",'Data-Qtr2'!R153),"",COUNTIF('Data-Qtr2'!G153,"Yes"))</f>
        <v/>
      </c>
      <c r="I155" s="56">
        <f>COUNTIF('Data-Qtr2'!C153:G153,"")</f>
        <v>5</v>
      </c>
      <c r="J155" s="125">
        <f>IF('Data-Qtr2'!R153,0,IF((COUNTBLANK(C155)+COUNTBLANK(E155)+COUNTBLANK(F155)+COUNTBLANK(H155))=4,0,1))</f>
        <v>0</v>
      </c>
      <c r="K155" s="125">
        <f t="shared" si="22"/>
        <v>0</v>
      </c>
      <c r="L155" s="125">
        <f t="shared" si="23"/>
        <v>0</v>
      </c>
      <c r="M155" s="1">
        <f t="shared" si="24"/>
        <v>0</v>
      </c>
      <c r="N155" s="125">
        <f t="shared" si="25"/>
        <v>0</v>
      </c>
      <c r="O155" s="126">
        <f t="shared" si="26"/>
        <v>0</v>
      </c>
      <c r="P155" s="125">
        <f t="shared" si="27"/>
        <v>0</v>
      </c>
      <c r="Q155" s="1">
        <f t="shared" si="28"/>
        <v>0</v>
      </c>
      <c r="R155" s="1">
        <f t="shared" si="32"/>
        <v>0</v>
      </c>
      <c r="S155" s="1">
        <f t="shared" si="29"/>
        <v>0</v>
      </c>
      <c r="T155" s="1">
        <f t="shared" si="30"/>
        <v>0</v>
      </c>
      <c r="U155" s="126">
        <f t="shared" si="31"/>
        <v>0</v>
      </c>
    </row>
    <row r="156" spans="2:21" x14ac:dyDescent="0.3">
      <c r="B156" s="124">
        <v>141</v>
      </c>
      <c r="C156" s="32" t="str">
        <f>IF(OR('Data-Qtr2'!C154="",'Data-Qtr2'!R154),"",(COUNTIF('Data-Qtr2'!C154,"Yes")))</f>
        <v/>
      </c>
      <c r="D156" s="268" t="str">
        <f>IF('Data-Qtr2'!D154="","",IF(C156=1,'Data-Qtr2'!D154,""))</f>
        <v/>
      </c>
      <c r="E156" s="33" t="str">
        <f>IF(OR('Data-Qtr2'!E154="",'Data-Qtr2'!R154),"",COUNTIF('Data-Qtr2'!E154,"Yes"))</f>
        <v/>
      </c>
      <c r="F156" s="33" t="str">
        <f>IF(OR('Data-Qtr2'!F154="",'Data-Qtr2'!R154),"",COUNTIF('Data-Qtr2'!F154,"Yes"))</f>
        <v/>
      </c>
      <c r="G156" s="33"/>
      <c r="H156" s="269" t="str">
        <f>IF(OR('Data-Qtr2'!G154="",'Data-Qtr2'!R154),"",COUNTIF('Data-Qtr2'!G154,"Yes"))</f>
        <v/>
      </c>
      <c r="I156" s="54">
        <f>COUNTIF('Data-Qtr2'!C154:G154,"")</f>
        <v>5</v>
      </c>
      <c r="J156" s="125">
        <f>IF('Data-Qtr2'!R154,0,IF((COUNTBLANK(C156)+COUNTBLANK(E156)+COUNTBLANK(F156)+COUNTBLANK(H156))=4,0,1))</f>
        <v>0</v>
      </c>
      <c r="K156" s="125">
        <f t="shared" si="22"/>
        <v>0</v>
      </c>
      <c r="L156" s="125">
        <f t="shared" si="23"/>
        <v>0</v>
      </c>
      <c r="M156" s="1">
        <f t="shared" si="24"/>
        <v>0</v>
      </c>
      <c r="N156" s="125">
        <f t="shared" si="25"/>
        <v>0</v>
      </c>
      <c r="O156" s="126">
        <f t="shared" si="26"/>
        <v>0</v>
      </c>
      <c r="P156" s="125">
        <f t="shared" si="27"/>
        <v>0</v>
      </c>
      <c r="Q156" s="1">
        <f t="shared" si="28"/>
        <v>0</v>
      </c>
      <c r="R156" s="1">
        <f t="shared" si="32"/>
        <v>0</v>
      </c>
      <c r="S156" s="1">
        <f t="shared" si="29"/>
        <v>0</v>
      </c>
      <c r="T156" s="1">
        <f t="shared" si="30"/>
        <v>0</v>
      </c>
      <c r="U156" s="126">
        <f t="shared" si="31"/>
        <v>0</v>
      </c>
    </row>
    <row r="157" spans="2:21" x14ac:dyDescent="0.3">
      <c r="B157" s="125">
        <v>142</v>
      </c>
      <c r="C157" s="34" t="str">
        <f>IF(OR('Data-Qtr2'!C155="",'Data-Qtr2'!R155),"",(COUNTIF('Data-Qtr2'!C155,"Yes")))</f>
        <v/>
      </c>
      <c r="D157" s="267" t="str">
        <f>IF('Data-Qtr2'!D155="","",IF(C157=1,'Data-Qtr2'!D155,""))</f>
        <v/>
      </c>
      <c r="E157" s="53" t="str">
        <f>IF(OR('Data-Qtr2'!E155="",'Data-Qtr2'!R155),"",COUNTIF('Data-Qtr2'!E155,"Yes"))</f>
        <v/>
      </c>
      <c r="F157" s="53" t="str">
        <f>IF(OR('Data-Qtr2'!F155="",'Data-Qtr2'!R155),"",COUNTIF('Data-Qtr2'!F155,"Yes"))</f>
        <v/>
      </c>
      <c r="G157" s="53"/>
      <c r="H157" s="270" t="str">
        <f>IF(OR('Data-Qtr2'!G155="",'Data-Qtr2'!R155),"",COUNTIF('Data-Qtr2'!G155,"Yes"))</f>
        <v/>
      </c>
      <c r="I157" s="55">
        <f>COUNTIF('Data-Qtr2'!C155:G155,"")</f>
        <v>5</v>
      </c>
      <c r="J157" s="125">
        <f>IF('Data-Qtr2'!R155,0,IF((COUNTBLANK(C157)+COUNTBLANK(E157)+COUNTBLANK(F157)+COUNTBLANK(H157))=4,0,1))</f>
        <v>0</v>
      </c>
      <c r="K157" s="125">
        <f t="shared" si="22"/>
        <v>0</v>
      </c>
      <c r="L157" s="125">
        <f t="shared" si="23"/>
        <v>0</v>
      </c>
      <c r="M157" s="1">
        <f t="shared" si="24"/>
        <v>0</v>
      </c>
      <c r="N157" s="125">
        <f t="shared" si="25"/>
        <v>0</v>
      </c>
      <c r="O157" s="126">
        <f t="shared" si="26"/>
        <v>0</v>
      </c>
      <c r="P157" s="125">
        <f t="shared" si="27"/>
        <v>0</v>
      </c>
      <c r="Q157" s="1">
        <f t="shared" si="28"/>
        <v>0</v>
      </c>
      <c r="R157" s="1">
        <f t="shared" si="32"/>
        <v>0</v>
      </c>
      <c r="S157" s="1">
        <f t="shared" si="29"/>
        <v>0</v>
      </c>
      <c r="T157" s="1">
        <f t="shared" si="30"/>
        <v>0</v>
      </c>
      <c r="U157" s="126">
        <f t="shared" si="31"/>
        <v>0</v>
      </c>
    </row>
    <row r="158" spans="2:21" x14ac:dyDescent="0.3">
      <c r="B158" s="125">
        <v>143</v>
      </c>
      <c r="C158" s="34" t="str">
        <f>IF(OR('Data-Qtr2'!C156="",'Data-Qtr2'!R156),"",(COUNTIF('Data-Qtr2'!C156,"Yes")))</f>
        <v/>
      </c>
      <c r="D158" s="267" t="str">
        <f>IF('Data-Qtr2'!D156="","",IF(C158=1,'Data-Qtr2'!D156,""))</f>
        <v/>
      </c>
      <c r="E158" s="53" t="str">
        <f>IF(OR('Data-Qtr2'!E156="",'Data-Qtr2'!R156),"",COUNTIF('Data-Qtr2'!E156,"Yes"))</f>
        <v/>
      </c>
      <c r="F158" s="53" t="str">
        <f>IF(OR('Data-Qtr2'!F156="",'Data-Qtr2'!R156),"",COUNTIF('Data-Qtr2'!F156,"Yes"))</f>
        <v/>
      </c>
      <c r="G158" s="53"/>
      <c r="H158" s="270" t="str">
        <f>IF(OR('Data-Qtr2'!G156="",'Data-Qtr2'!R156),"",COUNTIF('Data-Qtr2'!G156,"Yes"))</f>
        <v/>
      </c>
      <c r="I158" s="55">
        <f>COUNTIF('Data-Qtr2'!C156:G156,"")</f>
        <v>5</v>
      </c>
      <c r="J158" s="125">
        <f>IF('Data-Qtr2'!R156,0,IF((COUNTBLANK(C158)+COUNTBLANK(E158)+COUNTBLANK(F158)+COUNTBLANK(H158))=4,0,1))</f>
        <v>0</v>
      </c>
      <c r="K158" s="125">
        <f t="shared" si="22"/>
        <v>0</v>
      </c>
      <c r="L158" s="125">
        <f t="shared" si="23"/>
        <v>0</v>
      </c>
      <c r="M158" s="1">
        <f t="shared" si="24"/>
        <v>0</v>
      </c>
      <c r="N158" s="125">
        <f t="shared" si="25"/>
        <v>0</v>
      </c>
      <c r="O158" s="126">
        <f t="shared" si="26"/>
        <v>0</v>
      </c>
      <c r="P158" s="125">
        <f t="shared" si="27"/>
        <v>0</v>
      </c>
      <c r="Q158" s="1">
        <f t="shared" si="28"/>
        <v>0</v>
      </c>
      <c r="R158" s="1">
        <f t="shared" si="32"/>
        <v>0</v>
      </c>
      <c r="S158" s="1">
        <f t="shared" si="29"/>
        <v>0</v>
      </c>
      <c r="T158" s="1">
        <f t="shared" si="30"/>
        <v>0</v>
      </c>
      <c r="U158" s="126">
        <f t="shared" si="31"/>
        <v>0</v>
      </c>
    </row>
    <row r="159" spans="2:21" x14ac:dyDescent="0.3">
      <c r="B159" s="125">
        <v>144</v>
      </c>
      <c r="C159" s="34" t="str">
        <f>IF(OR('Data-Qtr2'!C157="",'Data-Qtr2'!R157),"",(COUNTIF('Data-Qtr2'!C157,"Yes")))</f>
        <v/>
      </c>
      <c r="D159" s="267" t="str">
        <f>IF('Data-Qtr2'!D157="","",IF(C159=1,'Data-Qtr2'!D157,""))</f>
        <v/>
      </c>
      <c r="E159" s="53" t="str">
        <f>IF(OR('Data-Qtr2'!E157="",'Data-Qtr2'!R157),"",COUNTIF('Data-Qtr2'!E157,"Yes"))</f>
        <v/>
      </c>
      <c r="F159" s="53" t="str">
        <f>IF(OR('Data-Qtr2'!F157="",'Data-Qtr2'!R157),"",COUNTIF('Data-Qtr2'!F157,"Yes"))</f>
        <v/>
      </c>
      <c r="G159" s="53"/>
      <c r="H159" s="270" t="str">
        <f>IF(OR('Data-Qtr2'!G157="",'Data-Qtr2'!R157),"",COUNTIF('Data-Qtr2'!G157,"Yes"))</f>
        <v/>
      </c>
      <c r="I159" s="55">
        <f>COUNTIF('Data-Qtr2'!C157:G157,"")</f>
        <v>5</v>
      </c>
      <c r="J159" s="125">
        <f>IF('Data-Qtr2'!R157,0,IF((COUNTBLANK(C159)+COUNTBLANK(E159)+COUNTBLANK(F159)+COUNTBLANK(H159))=4,0,1))</f>
        <v>0</v>
      </c>
      <c r="K159" s="125">
        <f t="shared" si="22"/>
        <v>0</v>
      </c>
      <c r="L159" s="125">
        <f t="shared" si="23"/>
        <v>0</v>
      </c>
      <c r="M159" s="1">
        <f t="shared" si="24"/>
        <v>0</v>
      </c>
      <c r="N159" s="125">
        <f t="shared" si="25"/>
        <v>0</v>
      </c>
      <c r="O159" s="126">
        <f t="shared" si="26"/>
        <v>0</v>
      </c>
      <c r="P159" s="125">
        <f t="shared" si="27"/>
        <v>0</v>
      </c>
      <c r="Q159" s="1">
        <f t="shared" si="28"/>
        <v>0</v>
      </c>
      <c r="R159" s="1">
        <f t="shared" si="32"/>
        <v>0</v>
      </c>
      <c r="S159" s="1">
        <f t="shared" si="29"/>
        <v>0</v>
      </c>
      <c r="T159" s="1">
        <f t="shared" si="30"/>
        <v>0</v>
      </c>
      <c r="U159" s="126">
        <f t="shared" si="31"/>
        <v>0</v>
      </c>
    </row>
    <row r="160" spans="2:21" x14ac:dyDescent="0.3">
      <c r="B160" s="125">
        <v>145</v>
      </c>
      <c r="C160" s="34" t="str">
        <f>IF(OR('Data-Qtr2'!C158="",'Data-Qtr2'!R158),"",(COUNTIF('Data-Qtr2'!C158,"Yes")))</f>
        <v/>
      </c>
      <c r="D160" s="267" t="str">
        <f>IF('Data-Qtr2'!D158="","",IF(C160=1,'Data-Qtr2'!D158,""))</f>
        <v/>
      </c>
      <c r="E160" s="53" t="str">
        <f>IF(OR('Data-Qtr2'!E158="",'Data-Qtr2'!R158),"",COUNTIF('Data-Qtr2'!E158,"Yes"))</f>
        <v/>
      </c>
      <c r="F160" s="53" t="str">
        <f>IF(OR('Data-Qtr2'!F158="",'Data-Qtr2'!R158),"",COUNTIF('Data-Qtr2'!F158,"Yes"))</f>
        <v/>
      </c>
      <c r="G160" s="53"/>
      <c r="H160" s="270" t="str">
        <f>IF(OR('Data-Qtr2'!G158="",'Data-Qtr2'!R158),"",COUNTIF('Data-Qtr2'!G158,"Yes"))</f>
        <v/>
      </c>
      <c r="I160" s="55">
        <f>COUNTIF('Data-Qtr2'!C158:G158,"")</f>
        <v>5</v>
      </c>
      <c r="J160" s="125">
        <f>IF('Data-Qtr2'!R158,0,IF((COUNTBLANK(C160)+COUNTBLANK(E160)+COUNTBLANK(F160)+COUNTBLANK(H160))=4,0,1))</f>
        <v>0</v>
      </c>
      <c r="K160" s="125">
        <f t="shared" si="22"/>
        <v>0</v>
      </c>
      <c r="L160" s="125">
        <f t="shared" si="23"/>
        <v>0</v>
      </c>
      <c r="M160" s="1">
        <f t="shared" si="24"/>
        <v>0</v>
      </c>
      <c r="N160" s="125">
        <f t="shared" si="25"/>
        <v>0</v>
      </c>
      <c r="O160" s="126">
        <f t="shared" si="26"/>
        <v>0</v>
      </c>
      <c r="P160" s="125">
        <f t="shared" si="27"/>
        <v>0</v>
      </c>
      <c r="Q160" s="1">
        <f t="shared" si="28"/>
        <v>0</v>
      </c>
      <c r="R160" s="1">
        <f t="shared" si="32"/>
        <v>0</v>
      </c>
      <c r="S160" s="1">
        <f t="shared" si="29"/>
        <v>0</v>
      </c>
      <c r="T160" s="1">
        <f t="shared" si="30"/>
        <v>0</v>
      </c>
      <c r="U160" s="126">
        <f t="shared" si="31"/>
        <v>0</v>
      </c>
    </row>
    <row r="161" spans="2:21" x14ac:dyDescent="0.3">
      <c r="B161" s="125">
        <v>146</v>
      </c>
      <c r="C161" s="34" t="str">
        <f>IF(OR('Data-Qtr2'!C159="",'Data-Qtr2'!R159),"",(COUNTIF('Data-Qtr2'!C159,"Yes")))</f>
        <v/>
      </c>
      <c r="D161" s="267" t="str">
        <f>IF('Data-Qtr2'!D159="","",IF(C161=1,'Data-Qtr2'!D159,""))</f>
        <v/>
      </c>
      <c r="E161" s="53" t="str">
        <f>IF(OR('Data-Qtr2'!E159="",'Data-Qtr2'!R159),"",COUNTIF('Data-Qtr2'!E159,"Yes"))</f>
        <v/>
      </c>
      <c r="F161" s="53" t="str">
        <f>IF(OR('Data-Qtr2'!F159="",'Data-Qtr2'!R159),"",COUNTIF('Data-Qtr2'!F159,"Yes"))</f>
        <v/>
      </c>
      <c r="G161" s="53"/>
      <c r="H161" s="270" t="str">
        <f>IF(OR('Data-Qtr2'!G159="",'Data-Qtr2'!R159),"",COUNTIF('Data-Qtr2'!G159,"Yes"))</f>
        <v/>
      </c>
      <c r="I161" s="55">
        <f>COUNTIF('Data-Qtr2'!C159:G159,"")</f>
        <v>5</v>
      </c>
      <c r="J161" s="125">
        <f>IF('Data-Qtr2'!R159,0,IF((COUNTBLANK(C161)+COUNTBLANK(E161)+COUNTBLANK(F161)+COUNTBLANK(H161))=4,0,1))</f>
        <v>0</v>
      </c>
      <c r="K161" s="125">
        <f t="shared" si="22"/>
        <v>0</v>
      </c>
      <c r="L161" s="125">
        <f t="shared" si="23"/>
        <v>0</v>
      </c>
      <c r="M161" s="1">
        <f t="shared" si="24"/>
        <v>0</v>
      </c>
      <c r="N161" s="125">
        <f t="shared" si="25"/>
        <v>0</v>
      </c>
      <c r="O161" s="126">
        <f t="shared" si="26"/>
        <v>0</v>
      </c>
      <c r="P161" s="125">
        <f t="shared" si="27"/>
        <v>0</v>
      </c>
      <c r="Q161" s="1">
        <f t="shared" si="28"/>
        <v>0</v>
      </c>
      <c r="R161" s="1">
        <f t="shared" si="32"/>
        <v>0</v>
      </c>
      <c r="S161" s="1">
        <f t="shared" si="29"/>
        <v>0</v>
      </c>
      <c r="T161" s="1">
        <f t="shared" si="30"/>
        <v>0</v>
      </c>
      <c r="U161" s="126">
        <f t="shared" si="31"/>
        <v>0</v>
      </c>
    </row>
    <row r="162" spans="2:21" x14ac:dyDescent="0.3">
      <c r="B162" s="125">
        <v>147</v>
      </c>
      <c r="C162" s="34" t="str">
        <f>IF(OR('Data-Qtr2'!C160="",'Data-Qtr2'!R160),"",(COUNTIF('Data-Qtr2'!C160,"Yes")))</f>
        <v/>
      </c>
      <c r="D162" s="267" t="str">
        <f>IF('Data-Qtr2'!D160="","",IF(C162=1,'Data-Qtr2'!D160,""))</f>
        <v/>
      </c>
      <c r="E162" s="53" t="str">
        <f>IF(OR('Data-Qtr2'!E160="",'Data-Qtr2'!R160),"",COUNTIF('Data-Qtr2'!E160,"Yes"))</f>
        <v/>
      </c>
      <c r="F162" s="53" t="str">
        <f>IF(OR('Data-Qtr2'!F160="",'Data-Qtr2'!R160),"",COUNTIF('Data-Qtr2'!F160,"Yes"))</f>
        <v/>
      </c>
      <c r="G162" s="53"/>
      <c r="H162" s="270" t="str">
        <f>IF(OR('Data-Qtr2'!G160="",'Data-Qtr2'!R160),"",COUNTIF('Data-Qtr2'!G160,"Yes"))</f>
        <v/>
      </c>
      <c r="I162" s="55">
        <f>COUNTIF('Data-Qtr2'!C160:G160,"")</f>
        <v>5</v>
      </c>
      <c r="J162" s="125">
        <f>IF('Data-Qtr2'!R160,0,IF((COUNTBLANK(C162)+COUNTBLANK(E162)+COUNTBLANK(F162)+COUNTBLANK(H162))=4,0,1))</f>
        <v>0</v>
      </c>
      <c r="K162" s="125">
        <f t="shared" si="22"/>
        <v>0</v>
      </c>
      <c r="L162" s="125">
        <f t="shared" si="23"/>
        <v>0</v>
      </c>
      <c r="M162" s="1">
        <f t="shared" si="24"/>
        <v>0</v>
      </c>
      <c r="N162" s="125">
        <f t="shared" si="25"/>
        <v>0</v>
      </c>
      <c r="O162" s="126">
        <f t="shared" si="26"/>
        <v>0</v>
      </c>
      <c r="P162" s="125">
        <f t="shared" si="27"/>
        <v>0</v>
      </c>
      <c r="Q162" s="1">
        <f t="shared" si="28"/>
        <v>0</v>
      </c>
      <c r="R162" s="1">
        <f t="shared" si="32"/>
        <v>0</v>
      </c>
      <c r="S162" s="1">
        <f t="shared" si="29"/>
        <v>0</v>
      </c>
      <c r="T162" s="1">
        <f t="shared" si="30"/>
        <v>0</v>
      </c>
      <c r="U162" s="126">
        <f t="shared" si="31"/>
        <v>0</v>
      </c>
    </row>
    <row r="163" spans="2:21" x14ac:dyDescent="0.3">
      <c r="B163" s="125">
        <v>148</v>
      </c>
      <c r="C163" s="34" t="str">
        <f>IF(OR('Data-Qtr2'!C161="",'Data-Qtr2'!R161),"",(COUNTIF('Data-Qtr2'!C161,"Yes")))</f>
        <v/>
      </c>
      <c r="D163" s="267" t="str">
        <f>IF('Data-Qtr2'!D161="","",IF(C163=1,'Data-Qtr2'!D161,""))</f>
        <v/>
      </c>
      <c r="E163" s="53" t="str">
        <f>IF(OR('Data-Qtr2'!E161="",'Data-Qtr2'!R161),"",COUNTIF('Data-Qtr2'!E161,"Yes"))</f>
        <v/>
      </c>
      <c r="F163" s="53" t="str">
        <f>IF(OR('Data-Qtr2'!F161="",'Data-Qtr2'!R161),"",COUNTIF('Data-Qtr2'!F161,"Yes"))</f>
        <v/>
      </c>
      <c r="G163" s="53"/>
      <c r="H163" s="270" t="str">
        <f>IF(OR('Data-Qtr2'!G161="",'Data-Qtr2'!R161),"",COUNTIF('Data-Qtr2'!G161,"Yes"))</f>
        <v/>
      </c>
      <c r="I163" s="55">
        <f>COUNTIF('Data-Qtr2'!C161:G161,"")</f>
        <v>5</v>
      </c>
      <c r="J163" s="125">
        <f>IF('Data-Qtr2'!R161,0,IF((COUNTBLANK(C163)+COUNTBLANK(E163)+COUNTBLANK(F163)+COUNTBLANK(H163))=4,0,1))</f>
        <v>0</v>
      </c>
      <c r="K163" s="125">
        <f t="shared" si="22"/>
        <v>0</v>
      </c>
      <c r="L163" s="125">
        <f t="shared" si="23"/>
        <v>0</v>
      </c>
      <c r="M163" s="1">
        <f t="shared" si="24"/>
        <v>0</v>
      </c>
      <c r="N163" s="125">
        <f t="shared" si="25"/>
        <v>0</v>
      </c>
      <c r="O163" s="126">
        <f t="shared" si="26"/>
        <v>0</v>
      </c>
      <c r="P163" s="125">
        <f t="shared" si="27"/>
        <v>0</v>
      </c>
      <c r="Q163" s="1">
        <f t="shared" si="28"/>
        <v>0</v>
      </c>
      <c r="R163" s="1">
        <f t="shared" si="32"/>
        <v>0</v>
      </c>
      <c r="S163" s="1">
        <f t="shared" si="29"/>
        <v>0</v>
      </c>
      <c r="T163" s="1">
        <f t="shared" si="30"/>
        <v>0</v>
      </c>
      <c r="U163" s="126">
        <f t="shared" si="31"/>
        <v>0</v>
      </c>
    </row>
    <row r="164" spans="2:21" x14ac:dyDescent="0.3">
      <c r="B164" s="125">
        <v>149</v>
      </c>
      <c r="C164" s="34" t="str">
        <f>IF(OR('Data-Qtr2'!C162="",'Data-Qtr2'!R162),"",(COUNTIF('Data-Qtr2'!C162,"Yes")))</f>
        <v/>
      </c>
      <c r="D164" s="267" t="str">
        <f>IF('Data-Qtr2'!D162="","",IF(C164=1,'Data-Qtr2'!D162,""))</f>
        <v/>
      </c>
      <c r="E164" s="53" t="str">
        <f>IF(OR('Data-Qtr2'!E162="",'Data-Qtr2'!R162),"",COUNTIF('Data-Qtr2'!E162,"Yes"))</f>
        <v/>
      </c>
      <c r="F164" s="53" t="str">
        <f>IF(OR('Data-Qtr2'!F162="",'Data-Qtr2'!R162),"",COUNTIF('Data-Qtr2'!F162,"Yes"))</f>
        <v/>
      </c>
      <c r="G164" s="53"/>
      <c r="H164" s="270" t="str">
        <f>IF(OR('Data-Qtr2'!G162="",'Data-Qtr2'!R162),"",COUNTIF('Data-Qtr2'!G162,"Yes"))</f>
        <v/>
      </c>
      <c r="I164" s="55">
        <f>COUNTIF('Data-Qtr2'!C162:G162,"")</f>
        <v>5</v>
      </c>
      <c r="J164" s="125">
        <f>IF('Data-Qtr2'!R162,0,IF((COUNTBLANK(C164)+COUNTBLANK(E164)+COUNTBLANK(F164)+COUNTBLANK(H164))=4,0,1))</f>
        <v>0</v>
      </c>
      <c r="K164" s="125">
        <f t="shared" si="22"/>
        <v>0</v>
      </c>
      <c r="L164" s="125">
        <f t="shared" si="23"/>
        <v>0</v>
      </c>
      <c r="M164" s="1">
        <f t="shared" si="24"/>
        <v>0</v>
      </c>
      <c r="N164" s="125">
        <f t="shared" si="25"/>
        <v>0</v>
      </c>
      <c r="O164" s="126">
        <f t="shared" si="26"/>
        <v>0</v>
      </c>
      <c r="P164" s="125">
        <f t="shared" si="27"/>
        <v>0</v>
      </c>
      <c r="Q164" s="1">
        <f t="shared" si="28"/>
        <v>0</v>
      </c>
      <c r="R164" s="1">
        <f t="shared" si="32"/>
        <v>0</v>
      </c>
      <c r="S164" s="1">
        <f t="shared" si="29"/>
        <v>0</v>
      </c>
      <c r="T164" s="1">
        <f t="shared" si="30"/>
        <v>0</v>
      </c>
      <c r="U164" s="126">
        <f t="shared" si="31"/>
        <v>0</v>
      </c>
    </row>
    <row r="165" spans="2:21" ht="15" thickBot="1" x14ac:dyDescent="0.35">
      <c r="B165" s="125">
        <v>150</v>
      </c>
      <c r="C165" s="35" t="str">
        <f>IF(OR('Data-Qtr2'!C163="",'Data-Qtr2'!R163),"",(COUNTIF('Data-Qtr2'!C163,"Yes")))</f>
        <v/>
      </c>
      <c r="D165" s="271" t="str">
        <f>IF('Data-Qtr2'!D163="","",IF(C165=1,'Data-Qtr2'!D163,""))</f>
        <v/>
      </c>
      <c r="E165" s="36" t="str">
        <f>IF(OR('Data-Qtr2'!E163="",'Data-Qtr2'!R163),"",COUNTIF('Data-Qtr2'!E163,"Yes"))</f>
        <v/>
      </c>
      <c r="F165" s="36" t="str">
        <f>IF(OR('Data-Qtr2'!F163="",'Data-Qtr2'!R163),"",COUNTIF('Data-Qtr2'!F163,"Yes"))</f>
        <v/>
      </c>
      <c r="G165" s="36"/>
      <c r="H165" s="272" t="str">
        <f>IF(OR('Data-Qtr2'!G163="",'Data-Qtr2'!R163),"",COUNTIF('Data-Qtr2'!G163,"Yes"))</f>
        <v/>
      </c>
      <c r="I165" s="56">
        <f>COUNTIF('Data-Qtr2'!C163:G163,"")</f>
        <v>5</v>
      </c>
      <c r="J165" s="125">
        <f>IF('Data-Qtr2'!R163,0,IF((COUNTBLANK(C165)+COUNTBLANK(E165)+COUNTBLANK(F165)+COUNTBLANK(H165))=4,0,1))</f>
        <v>0</v>
      </c>
      <c r="K165" s="125">
        <f t="shared" si="22"/>
        <v>0</v>
      </c>
      <c r="L165" s="125">
        <f t="shared" si="23"/>
        <v>0</v>
      </c>
      <c r="M165" s="1">
        <f t="shared" si="24"/>
        <v>0</v>
      </c>
      <c r="N165" s="125">
        <f t="shared" si="25"/>
        <v>0</v>
      </c>
      <c r="O165" s="126">
        <f t="shared" si="26"/>
        <v>0</v>
      </c>
      <c r="P165" s="125">
        <f t="shared" si="27"/>
        <v>0</v>
      </c>
      <c r="Q165" s="1">
        <f t="shared" si="28"/>
        <v>0</v>
      </c>
      <c r="R165" s="1">
        <f t="shared" si="32"/>
        <v>0</v>
      </c>
      <c r="S165" s="1">
        <f t="shared" si="29"/>
        <v>0</v>
      </c>
      <c r="T165" s="1">
        <f t="shared" si="30"/>
        <v>0</v>
      </c>
      <c r="U165" s="126">
        <f t="shared" si="31"/>
        <v>0</v>
      </c>
    </row>
    <row r="166" spans="2:21" x14ac:dyDescent="0.3">
      <c r="B166" s="124">
        <v>151</v>
      </c>
      <c r="C166" s="32" t="str">
        <f>IF(OR('Data-Qtr2'!C164="",'Data-Qtr2'!R164),"",(COUNTIF('Data-Qtr2'!C164,"Yes")))</f>
        <v/>
      </c>
      <c r="D166" s="268" t="str">
        <f>IF('Data-Qtr2'!D164="","",IF(C166=1,'Data-Qtr2'!D164,""))</f>
        <v/>
      </c>
      <c r="E166" s="33" t="str">
        <f>IF(OR('Data-Qtr2'!E164="",'Data-Qtr2'!R164),"",COUNTIF('Data-Qtr2'!E164,"Yes"))</f>
        <v/>
      </c>
      <c r="F166" s="33" t="str">
        <f>IF(OR('Data-Qtr2'!F164="",'Data-Qtr2'!R164),"",COUNTIF('Data-Qtr2'!F164,"Yes"))</f>
        <v/>
      </c>
      <c r="G166" s="33"/>
      <c r="H166" s="269" t="str">
        <f>IF(OR('Data-Qtr2'!G164="",'Data-Qtr2'!R164),"",COUNTIF('Data-Qtr2'!G164,"Yes"))</f>
        <v/>
      </c>
      <c r="I166" s="55">
        <f>COUNTIF('Data-Qtr2'!C164:G164,"")</f>
        <v>5</v>
      </c>
      <c r="J166" s="125">
        <f>IF('Data-Qtr2'!R164,0,IF((COUNTBLANK(C166)+COUNTBLANK(E166)+COUNTBLANK(F166)+COUNTBLANK(H166))=4,0,1))</f>
        <v>0</v>
      </c>
      <c r="K166" s="125">
        <f t="shared" si="22"/>
        <v>0</v>
      </c>
      <c r="L166" s="125">
        <f t="shared" si="23"/>
        <v>0</v>
      </c>
      <c r="M166" s="1">
        <f t="shared" si="24"/>
        <v>0</v>
      </c>
      <c r="N166" s="125">
        <f t="shared" si="25"/>
        <v>0</v>
      </c>
      <c r="O166" s="126">
        <f t="shared" si="26"/>
        <v>0</v>
      </c>
      <c r="P166" s="125">
        <f t="shared" si="27"/>
        <v>0</v>
      </c>
      <c r="Q166" s="1">
        <f t="shared" si="28"/>
        <v>0</v>
      </c>
      <c r="R166" s="1">
        <f t="shared" si="32"/>
        <v>0</v>
      </c>
      <c r="S166" s="1">
        <f t="shared" si="29"/>
        <v>0</v>
      </c>
      <c r="T166" s="1">
        <f t="shared" si="30"/>
        <v>0</v>
      </c>
      <c r="U166" s="126">
        <f t="shared" si="31"/>
        <v>0</v>
      </c>
    </row>
    <row r="167" spans="2:21" x14ac:dyDescent="0.3">
      <c r="B167" s="125">
        <v>152</v>
      </c>
      <c r="C167" s="34" t="str">
        <f>IF(OR('Data-Qtr2'!C165="",'Data-Qtr2'!R165),"",(COUNTIF('Data-Qtr2'!C165,"Yes")))</f>
        <v/>
      </c>
      <c r="D167" s="267" t="str">
        <f>IF('Data-Qtr2'!D165="","",IF(C167=1,'Data-Qtr2'!D165,""))</f>
        <v/>
      </c>
      <c r="E167" s="53" t="str">
        <f>IF(OR('Data-Qtr2'!E165="",'Data-Qtr2'!R165),"",COUNTIF('Data-Qtr2'!E165,"Yes"))</f>
        <v/>
      </c>
      <c r="F167" s="53" t="str">
        <f>IF(OR('Data-Qtr2'!F165="",'Data-Qtr2'!R165),"",COUNTIF('Data-Qtr2'!F165,"Yes"))</f>
        <v/>
      </c>
      <c r="G167" s="53"/>
      <c r="H167" s="270" t="str">
        <f>IF(OR('Data-Qtr2'!G165="",'Data-Qtr2'!R165),"",COUNTIF('Data-Qtr2'!G165,"Yes"))</f>
        <v/>
      </c>
      <c r="I167" s="55">
        <f>COUNTIF('Data-Qtr2'!C165:G165,"")</f>
        <v>5</v>
      </c>
      <c r="J167" s="125">
        <f>IF('Data-Qtr2'!R165,0,IF((COUNTBLANK(C167)+COUNTBLANK(E167)+COUNTBLANK(F167)+COUNTBLANK(H167))=4,0,1))</f>
        <v>0</v>
      </c>
      <c r="K167" s="125">
        <f t="shared" si="22"/>
        <v>0</v>
      </c>
      <c r="L167" s="125">
        <f t="shared" si="23"/>
        <v>0</v>
      </c>
      <c r="M167" s="1">
        <f t="shared" si="24"/>
        <v>0</v>
      </c>
      <c r="N167" s="125">
        <f t="shared" si="25"/>
        <v>0</v>
      </c>
      <c r="O167" s="126">
        <f t="shared" si="26"/>
        <v>0</v>
      </c>
      <c r="P167" s="125">
        <f t="shared" si="27"/>
        <v>0</v>
      </c>
      <c r="Q167" s="1">
        <f t="shared" si="28"/>
        <v>0</v>
      </c>
      <c r="R167" s="1">
        <f t="shared" si="32"/>
        <v>0</v>
      </c>
      <c r="S167" s="1">
        <f t="shared" si="29"/>
        <v>0</v>
      </c>
      <c r="T167" s="1">
        <f t="shared" si="30"/>
        <v>0</v>
      </c>
      <c r="U167" s="126">
        <f t="shared" si="31"/>
        <v>0</v>
      </c>
    </row>
    <row r="168" spans="2:21" x14ac:dyDescent="0.3">
      <c r="B168" s="125">
        <v>153</v>
      </c>
      <c r="C168" s="34" t="str">
        <f>IF(OR('Data-Qtr2'!C166="",'Data-Qtr2'!R166),"",(COUNTIF('Data-Qtr2'!C166,"Yes")))</f>
        <v/>
      </c>
      <c r="D168" s="267" t="str">
        <f>IF('Data-Qtr2'!D166="","",IF(C168=1,'Data-Qtr2'!D166,""))</f>
        <v/>
      </c>
      <c r="E168" s="53" t="str">
        <f>IF(OR('Data-Qtr2'!E166="",'Data-Qtr2'!R166),"",COUNTIF('Data-Qtr2'!E166,"Yes"))</f>
        <v/>
      </c>
      <c r="F168" s="53" t="str">
        <f>IF(OR('Data-Qtr2'!F166="",'Data-Qtr2'!R166),"",COUNTIF('Data-Qtr2'!F166,"Yes"))</f>
        <v/>
      </c>
      <c r="G168" s="53"/>
      <c r="H168" s="270" t="str">
        <f>IF(OR('Data-Qtr2'!G166="",'Data-Qtr2'!R166),"",COUNTIF('Data-Qtr2'!G166,"Yes"))</f>
        <v/>
      </c>
      <c r="I168" s="55">
        <f>COUNTIF('Data-Qtr2'!C166:G166,"")</f>
        <v>5</v>
      </c>
      <c r="J168" s="125">
        <f>IF('Data-Qtr2'!R166,0,IF((COUNTBLANK(C168)+COUNTBLANK(E168)+COUNTBLANK(F168)+COUNTBLANK(H168))=4,0,1))</f>
        <v>0</v>
      </c>
      <c r="K168" s="125">
        <f t="shared" si="22"/>
        <v>0</v>
      </c>
      <c r="L168" s="125">
        <f t="shared" si="23"/>
        <v>0</v>
      </c>
      <c r="M168" s="1">
        <f t="shared" si="24"/>
        <v>0</v>
      </c>
      <c r="N168" s="125">
        <f t="shared" si="25"/>
        <v>0</v>
      </c>
      <c r="O168" s="126">
        <f t="shared" si="26"/>
        <v>0</v>
      </c>
      <c r="P168" s="125">
        <f t="shared" si="27"/>
        <v>0</v>
      </c>
      <c r="Q168" s="1">
        <f t="shared" si="28"/>
        <v>0</v>
      </c>
      <c r="R168" s="1">
        <f t="shared" si="32"/>
        <v>0</v>
      </c>
      <c r="S168" s="1">
        <f t="shared" si="29"/>
        <v>0</v>
      </c>
      <c r="T168" s="1">
        <f t="shared" si="30"/>
        <v>0</v>
      </c>
      <c r="U168" s="126">
        <f t="shared" si="31"/>
        <v>0</v>
      </c>
    </row>
    <row r="169" spans="2:21" x14ac:dyDescent="0.3">
      <c r="B169" s="125">
        <v>154</v>
      </c>
      <c r="C169" s="34" t="str">
        <f>IF(OR('Data-Qtr2'!C167="",'Data-Qtr2'!R167),"",(COUNTIF('Data-Qtr2'!C167,"Yes")))</f>
        <v/>
      </c>
      <c r="D169" s="267" t="str">
        <f>IF('Data-Qtr2'!D167="","",IF(C169=1,'Data-Qtr2'!D167,""))</f>
        <v/>
      </c>
      <c r="E169" s="53" t="str">
        <f>IF(OR('Data-Qtr2'!E167="",'Data-Qtr2'!R167),"",COUNTIF('Data-Qtr2'!E167,"Yes"))</f>
        <v/>
      </c>
      <c r="F169" s="53" t="str">
        <f>IF(OR('Data-Qtr2'!F167="",'Data-Qtr2'!R167),"",COUNTIF('Data-Qtr2'!F167,"Yes"))</f>
        <v/>
      </c>
      <c r="G169" s="53"/>
      <c r="H169" s="270" t="str">
        <f>IF(OR('Data-Qtr2'!G167="",'Data-Qtr2'!R167),"",COUNTIF('Data-Qtr2'!G167,"Yes"))</f>
        <v/>
      </c>
      <c r="I169" s="55">
        <f>COUNTIF('Data-Qtr2'!C167:G167,"")</f>
        <v>5</v>
      </c>
      <c r="J169" s="125">
        <f>IF('Data-Qtr2'!R167,0,IF((COUNTBLANK(C169)+COUNTBLANK(E169)+COUNTBLANK(F169)+COUNTBLANK(H169))=4,0,1))</f>
        <v>0</v>
      </c>
      <c r="K169" s="125">
        <f t="shared" si="22"/>
        <v>0</v>
      </c>
      <c r="L169" s="125">
        <f t="shared" si="23"/>
        <v>0</v>
      </c>
      <c r="M169" s="1">
        <f t="shared" si="24"/>
        <v>0</v>
      </c>
      <c r="N169" s="125">
        <f t="shared" si="25"/>
        <v>0</v>
      </c>
      <c r="O169" s="126">
        <f t="shared" si="26"/>
        <v>0</v>
      </c>
      <c r="P169" s="125">
        <f t="shared" si="27"/>
        <v>0</v>
      </c>
      <c r="Q169" s="1">
        <f t="shared" si="28"/>
        <v>0</v>
      </c>
      <c r="R169" s="1">
        <f t="shared" si="32"/>
        <v>0</v>
      </c>
      <c r="S169" s="1">
        <f t="shared" si="29"/>
        <v>0</v>
      </c>
      <c r="T169" s="1">
        <f t="shared" si="30"/>
        <v>0</v>
      </c>
      <c r="U169" s="126">
        <f t="shared" si="31"/>
        <v>0</v>
      </c>
    </row>
    <row r="170" spans="2:21" x14ac:dyDescent="0.3">
      <c r="B170" s="125">
        <v>155</v>
      </c>
      <c r="C170" s="34" t="str">
        <f>IF(OR('Data-Qtr2'!C168="",'Data-Qtr2'!R168),"",(COUNTIF('Data-Qtr2'!C168,"Yes")))</f>
        <v/>
      </c>
      <c r="D170" s="267" t="str">
        <f>IF('Data-Qtr2'!D168="","",IF(C170=1,'Data-Qtr2'!D168,""))</f>
        <v/>
      </c>
      <c r="E170" s="53" t="str">
        <f>IF(OR('Data-Qtr2'!E168="",'Data-Qtr2'!R168),"",COUNTIF('Data-Qtr2'!E168,"Yes"))</f>
        <v/>
      </c>
      <c r="F170" s="53" t="str">
        <f>IF(OR('Data-Qtr2'!F168="",'Data-Qtr2'!R168),"",COUNTIF('Data-Qtr2'!F168,"Yes"))</f>
        <v/>
      </c>
      <c r="G170" s="53"/>
      <c r="H170" s="270" t="str">
        <f>IF(OR('Data-Qtr2'!G168="",'Data-Qtr2'!R168),"",COUNTIF('Data-Qtr2'!G168,"Yes"))</f>
        <v/>
      </c>
      <c r="I170" s="55">
        <f>COUNTIF('Data-Qtr2'!C168:G168,"")</f>
        <v>5</v>
      </c>
      <c r="J170" s="125">
        <f>IF('Data-Qtr2'!R168,0,IF((COUNTBLANK(C170)+COUNTBLANK(E170)+COUNTBLANK(F170)+COUNTBLANK(H170))=4,0,1))</f>
        <v>0</v>
      </c>
      <c r="K170" s="125">
        <f t="shared" si="22"/>
        <v>0</v>
      </c>
      <c r="L170" s="125">
        <f t="shared" si="23"/>
        <v>0</v>
      </c>
      <c r="M170" s="1">
        <f t="shared" si="24"/>
        <v>0</v>
      </c>
      <c r="N170" s="125">
        <f t="shared" si="25"/>
        <v>0</v>
      </c>
      <c r="O170" s="126">
        <f t="shared" si="26"/>
        <v>0</v>
      </c>
      <c r="P170" s="125">
        <f t="shared" si="27"/>
        <v>0</v>
      </c>
      <c r="Q170" s="1">
        <f t="shared" si="28"/>
        <v>0</v>
      </c>
      <c r="R170" s="1">
        <f t="shared" si="32"/>
        <v>0</v>
      </c>
      <c r="S170" s="1">
        <f t="shared" si="29"/>
        <v>0</v>
      </c>
      <c r="T170" s="1">
        <f t="shared" si="30"/>
        <v>0</v>
      </c>
      <c r="U170" s="126">
        <f t="shared" si="31"/>
        <v>0</v>
      </c>
    </row>
    <row r="171" spans="2:21" x14ac:dyDescent="0.3">
      <c r="B171" s="125">
        <v>156</v>
      </c>
      <c r="C171" s="34" t="str">
        <f>IF(OR('Data-Qtr2'!C169="",'Data-Qtr2'!R169),"",(COUNTIF('Data-Qtr2'!C169,"Yes")))</f>
        <v/>
      </c>
      <c r="D171" s="267" t="str">
        <f>IF('Data-Qtr2'!D169="","",IF(C171=1,'Data-Qtr2'!D169,""))</f>
        <v/>
      </c>
      <c r="E171" s="53" t="str">
        <f>IF(OR('Data-Qtr2'!E169="",'Data-Qtr2'!R169),"",COUNTIF('Data-Qtr2'!E169,"Yes"))</f>
        <v/>
      </c>
      <c r="F171" s="53" t="str">
        <f>IF(OR('Data-Qtr2'!F169="",'Data-Qtr2'!R169),"",COUNTIF('Data-Qtr2'!F169,"Yes"))</f>
        <v/>
      </c>
      <c r="G171" s="53"/>
      <c r="H171" s="270" t="str">
        <f>IF(OR('Data-Qtr2'!G169="",'Data-Qtr2'!R169),"",COUNTIF('Data-Qtr2'!G169,"Yes"))</f>
        <v/>
      </c>
      <c r="I171" s="55">
        <f>COUNTIF('Data-Qtr2'!C169:G169,"")</f>
        <v>5</v>
      </c>
      <c r="J171" s="125">
        <f>IF('Data-Qtr2'!R169,0,IF((COUNTBLANK(C171)+COUNTBLANK(E171)+COUNTBLANK(F171)+COUNTBLANK(H171))=4,0,1))</f>
        <v>0</v>
      </c>
      <c r="K171" s="125">
        <f t="shared" si="22"/>
        <v>0</v>
      </c>
      <c r="L171" s="125">
        <f t="shared" si="23"/>
        <v>0</v>
      </c>
      <c r="M171" s="1">
        <f t="shared" si="24"/>
        <v>0</v>
      </c>
      <c r="N171" s="125">
        <f t="shared" si="25"/>
        <v>0</v>
      </c>
      <c r="O171" s="126">
        <f t="shared" si="26"/>
        <v>0</v>
      </c>
      <c r="P171" s="125">
        <f t="shared" si="27"/>
        <v>0</v>
      </c>
      <c r="Q171" s="1">
        <f t="shared" si="28"/>
        <v>0</v>
      </c>
      <c r="R171" s="1">
        <f t="shared" si="32"/>
        <v>0</v>
      </c>
      <c r="S171" s="1">
        <f t="shared" si="29"/>
        <v>0</v>
      </c>
      <c r="T171" s="1">
        <f t="shared" si="30"/>
        <v>0</v>
      </c>
      <c r="U171" s="126">
        <f t="shared" si="31"/>
        <v>0</v>
      </c>
    </row>
    <row r="172" spans="2:21" x14ac:dyDescent="0.3">
      <c r="B172" s="125">
        <v>157</v>
      </c>
      <c r="C172" s="34" t="str">
        <f>IF(OR('Data-Qtr2'!C170="",'Data-Qtr2'!R170),"",(COUNTIF('Data-Qtr2'!C170,"Yes")))</f>
        <v/>
      </c>
      <c r="D172" s="267" t="str">
        <f>IF('Data-Qtr2'!D170="","",IF(C172=1,'Data-Qtr2'!D170,""))</f>
        <v/>
      </c>
      <c r="E172" s="53" t="str">
        <f>IF(OR('Data-Qtr2'!E170="",'Data-Qtr2'!R170),"",COUNTIF('Data-Qtr2'!E170,"Yes"))</f>
        <v/>
      </c>
      <c r="F172" s="53" t="str">
        <f>IF(OR('Data-Qtr2'!F170="",'Data-Qtr2'!R170),"",COUNTIF('Data-Qtr2'!F170,"Yes"))</f>
        <v/>
      </c>
      <c r="G172" s="53"/>
      <c r="H172" s="270" t="str">
        <f>IF(OR('Data-Qtr2'!G170="",'Data-Qtr2'!R170),"",COUNTIF('Data-Qtr2'!G170,"Yes"))</f>
        <v/>
      </c>
      <c r="I172" s="55">
        <f>COUNTIF('Data-Qtr2'!C170:G170,"")</f>
        <v>5</v>
      </c>
      <c r="J172" s="125">
        <f>IF('Data-Qtr2'!R170,0,IF((COUNTBLANK(C172)+COUNTBLANK(E172)+COUNTBLANK(F172)+COUNTBLANK(H172))=4,0,1))</f>
        <v>0</v>
      </c>
      <c r="K172" s="125">
        <f t="shared" si="22"/>
        <v>0</v>
      </c>
      <c r="L172" s="125">
        <f t="shared" si="23"/>
        <v>0</v>
      </c>
      <c r="M172" s="1">
        <f t="shared" si="24"/>
        <v>0</v>
      </c>
      <c r="N172" s="125">
        <f t="shared" si="25"/>
        <v>0</v>
      </c>
      <c r="O172" s="126">
        <f t="shared" si="26"/>
        <v>0</v>
      </c>
      <c r="P172" s="125">
        <f t="shared" si="27"/>
        <v>0</v>
      </c>
      <c r="Q172" s="1">
        <f t="shared" si="28"/>
        <v>0</v>
      </c>
      <c r="R172" s="1">
        <f t="shared" si="32"/>
        <v>0</v>
      </c>
      <c r="S172" s="1">
        <f t="shared" si="29"/>
        <v>0</v>
      </c>
      <c r="T172" s="1">
        <f t="shared" si="30"/>
        <v>0</v>
      </c>
      <c r="U172" s="126">
        <f t="shared" si="31"/>
        <v>0</v>
      </c>
    </row>
    <row r="173" spans="2:21" x14ac:dyDescent="0.3">
      <c r="B173" s="125">
        <v>158</v>
      </c>
      <c r="C173" s="34" t="str">
        <f>IF(OR('Data-Qtr2'!C171="",'Data-Qtr2'!R171),"",(COUNTIF('Data-Qtr2'!C171,"Yes")))</f>
        <v/>
      </c>
      <c r="D173" s="267" t="str">
        <f>IF('Data-Qtr2'!D171="","",IF(C173=1,'Data-Qtr2'!D171,""))</f>
        <v/>
      </c>
      <c r="E173" s="53" t="str">
        <f>IF(OR('Data-Qtr2'!E171="",'Data-Qtr2'!R171),"",COUNTIF('Data-Qtr2'!E171,"Yes"))</f>
        <v/>
      </c>
      <c r="F173" s="53" t="str">
        <f>IF(OR('Data-Qtr2'!F171="",'Data-Qtr2'!R171),"",COUNTIF('Data-Qtr2'!F171,"Yes"))</f>
        <v/>
      </c>
      <c r="G173" s="53"/>
      <c r="H173" s="270" t="str">
        <f>IF(OR('Data-Qtr2'!G171="",'Data-Qtr2'!R171),"",COUNTIF('Data-Qtr2'!G171,"Yes"))</f>
        <v/>
      </c>
      <c r="I173" s="55">
        <f>COUNTIF('Data-Qtr2'!C171:G171,"")</f>
        <v>5</v>
      </c>
      <c r="J173" s="125">
        <f>IF('Data-Qtr2'!R171,0,IF((COUNTBLANK(C173)+COUNTBLANK(E173)+COUNTBLANK(F173)+COUNTBLANK(H173))=4,0,1))</f>
        <v>0</v>
      </c>
      <c r="K173" s="125">
        <f t="shared" si="22"/>
        <v>0</v>
      </c>
      <c r="L173" s="125">
        <f t="shared" si="23"/>
        <v>0</v>
      </c>
      <c r="M173" s="1">
        <f t="shared" si="24"/>
        <v>0</v>
      </c>
      <c r="N173" s="125">
        <f t="shared" si="25"/>
        <v>0</v>
      </c>
      <c r="O173" s="126">
        <f t="shared" si="26"/>
        <v>0</v>
      </c>
      <c r="P173" s="125">
        <f t="shared" si="27"/>
        <v>0</v>
      </c>
      <c r="Q173" s="1">
        <f t="shared" si="28"/>
        <v>0</v>
      </c>
      <c r="R173" s="1">
        <f t="shared" si="32"/>
        <v>0</v>
      </c>
      <c r="S173" s="1">
        <f t="shared" si="29"/>
        <v>0</v>
      </c>
      <c r="T173" s="1">
        <f t="shared" si="30"/>
        <v>0</v>
      </c>
      <c r="U173" s="126">
        <f t="shared" si="31"/>
        <v>0</v>
      </c>
    </row>
    <row r="174" spans="2:21" x14ac:dyDescent="0.3">
      <c r="B174" s="125">
        <v>159</v>
      </c>
      <c r="C174" s="34" t="str">
        <f>IF(OR('Data-Qtr2'!C172="",'Data-Qtr2'!R172),"",(COUNTIF('Data-Qtr2'!C172,"Yes")))</f>
        <v/>
      </c>
      <c r="D174" s="267" t="str">
        <f>IF('Data-Qtr2'!D172="","",IF(C174=1,'Data-Qtr2'!D172,""))</f>
        <v/>
      </c>
      <c r="E174" s="53" t="str">
        <f>IF(OR('Data-Qtr2'!E172="",'Data-Qtr2'!R172),"",COUNTIF('Data-Qtr2'!E172,"Yes"))</f>
        <v/>
      </c>
      <c r="F174" s="53" t="str">
        <f>IF(OR('Data-Qtr2'!F172="",'Data-Qtr2'!R172),"",COUNTIF('Data-Qtr2'!F172,"Yes"))</f>
        <v/>
      </c>
      <c r="G174" s="53"/>
      <c r="H174" s="270" t="str">
        <f>IF(OR('Data-Qtr2'!G172="",'Data-Qtr2'!R172),"",COUNTIF('Data-Qtr2'!G172,"Yes"))</f>
        <v/>
      </c>
      <c r="I174" s="55">
        <f>COUNTIF('Data-Qtr2'!C172:G172,"")</f>
        <v>5</v>
      </c>
      <c r="J174" s="125">
        <f>IF('Data-Qtr2'!R172,0,IF((COUNTBLANK(C174)+COUNTBLANK(E174)+COUNTBLANK(F174)+COUNTBLANK(H174))=4,0,1))</f>
        <v>0</v>
      </c>
      <c r="K174" s="125">
        <f t="shared" si="22"/>
        <v>0</v>
      </c>
      <c r="L174" s="125">
        <f t="shared" si="23"/>
        <v>0</v>
      </c>
      <c r="M174" s="1">
        <f t="shared" si="24"/>
        <v>0</v>
      </c>
      <c r="N174" s="125">
        <f t="shared" si="25"/>
        <v>0</v>
      </c>
      <c r="O174" s="126">
        <f t="shared" si="26"/>
        <v>0</v>
      </c>
      <c r="P174" s="125">
        <f t="shared" si="27"/>
        <v>0</v>
      </c>
      <c r="Q174" s="1">
        <f t="shared" si="28"/>
        <v>0</v>
      </c>
      <c r="R174" s="1">
        <f t="shared" si="32"/>
        <v>0</v>
      </c>
      <c r="S174" s="1">
        <f t="shared" si="29"/>
        <v>0</v>
      </c>
      <c r="T174" s="1">
        <f t="shared" si="30"/>
        <v>0</v>
      </c>
      <c r="U174" s="126">
        <f t="shared" si="31"/>
        <v>0</v>
      </c>
    </row>
    <row r="175" spans="2:21" ht="15" thickBot="1" x14ac:dyDescent="0.35">
      <c r="B175" s="127">
        <v>160</v>
      </c>
      <c r="C175" s="35" t="str">
        <f>IF(OR('Data-Qtr2'!C173="",'Data-Qtr2'!R173),"",(COUNTIF('Data-Qtr2'!C173,"Yes")))</f>
        <v/>
      </c>
      <c r="D175" s="271" t="str">
        <f>IF('Data-Qtr2'!D173="","",IF(C175=1,'Data-Qtr2'!D173,""))</f>
        <v/>
      </c>
      <c r="E175" s="36" t="str">
        <f>IF(OR('Data-Qtr2'!E173="",'Data-Qtr2'!R173),"",COUNTIF('Data-Qtr2'!E173,"Yes"))</f>
        <v/>
      </c>
      <c r="F175" s="36" t="str">
        <f>IF(OR('Data-Qtr2'!F173="",'Data-Qtr2'!R173),"",COUNTIF('Data-Qtr2'!F173,"Yes"))</f>
        <v/>
      </c>
      <c r="G175" s="36"/>
      <c r="H175" s="272" t="str">
        <f>IF(OR('Data-Qtr2'!G173="",'Data-Qtr2'!R173),"",COUNTIF('Data-Qtr2'!G173,"Yes"))</f>
        <v/>
      </c>
      <c r="I175" s="56">
        <f>COUNTIF('Data-Qtr2'!C173:G173,"")</f>
        <v>5</v>
      </c>
      <c r="J175" s="125">
        <f>IF('Data-Qtr2'!R173,0,IF((COUNTBLANK(C175)+COUNTBLANK(E175)+COUNTBLANK(F175)+COUNTBLANK(H175))=4,0,1))</f>
        <v>0</v>
      </c>
      <c r="K175" s="125">
        <f t="shared" si="22"/>
        <v>0</v>
      </c>
      <c r="L175" s="125">
        <f t="shared" si="23"/>
        <v>0</v>
      </c>
      <c r="M175" s="1">
        <f t="shared" si="24"/>
        <v>0</v>
      </c>
      <c r="N175" s="125">
        <f t="shared" si="25"/>
        <v>0</v>
      </c>
      <c r="O175" s="126">
        <f t="shared" si="26"/>
        <v>0</v>
      </c>
      <c r="P175" s="125">
        <f t="shared" si="27"/>
        <v>0</v>
      </c>
      <c r="Q175" s="1">
        <f t="shared" si="28"/>
        <v>0</v>
      </c>
      <c r="R175" s="1">
        <f t="shared" si="32"/>
        <v>0</v>
      </c>
      <c r="S175" s="1">
        <f t="shared" si="29"/>
        <v>0</v>
      </c>
      <c r="T175" s="1">
        <f t="shared" si="30"/>
        <v>0</v>
      </c>
      <c r="U175" s="126">
        <f t="shared" si="31"/>
        <v>0</v>
      </c>
    </row>
    <row r="176" spans="2:21" x14ac:dyDescent="0.3">
      <c r="B176" s="124">
        <v>161</v>
      </c>
      <c r="C176" s="32" t="str">
        <f>IF(OR('Data-Qtr2'!C174="",'Data-Qtr2'!R174),"",(COUNTIF('Data-Qtr2'!C174,"Yes")))</f>
        <v/>
      </c>
      <c r="D176" s="268" t="str">
        <f>IF('Data-Qtr2'!D174="","",IF(C176=1,'Data-Qtr2'!D174,""))</f>
        <v/>
      </c>
      <c r="E176" s="33" t="str">
        <f>IF(OR('Data-Qtr2'!E174="",'Data-Qtr2'!R174),"",COUNTIF('Data-Qtr2'!E174,"Yes"))</f>
        <v/>
      </c>
      <c r="F176" s="33" t="str">
        <f>IF(OR('Data-Qtr2'!F174="",'Data-Qtr2'!R174),"",COUNTIF('Data-Qtr2'!F174,"Yes"))</f>
        <v/>
      </c>
      <c r="G176" s="33"/>
      <c r="H176" s="269" t="str">
        <f>IF(OR('Data-Qtr2'!G174="",'Data-Qtr2'!R174),"",COUNTIF('Data-Qtr2'!G174,"Yes"))</f>
        <v/>
      </c>
      <c r="I176" s="54">
        <f>COUNTIF('Data-Qtr2'!C174:G174,"")</f>
        <v>5</v>
      </c>
      <c r="J176" s="125">
        <f>IF('Data-Qtr2'!R174,0,IF((COUNTBLANK(C176)+COUNTBLANK(E176)+COUNTBLANK(F176)+COUNTBLANK(H176))=4,0,1))</f>
        <v>0</v>
      </c>
      <c r="K176" s="125">
        <f t="shared" si="22"/>
        <v>0</v>
      </c>
      <c r="L176" s="125">
        <f t="shared" si="23"/>
        <v>0</v>
      </c>
      <c r="M176" s="1">
        <f t="shared" si="24"/>
        <v>0</v>
      </c>
      <c r="N176" s="125">
        <f t="shared" si="25"/>
        <v>0</v>
      </c>
      <c r="O176" s="126">
        <f t="shared" si="26"/>
        <v>0</v>
      </c>
      <c r="P176" s="125">
        <f t="shared" si="27"/>
        <v>0</v>
      </c>
      <c r="Q176" s="1">
        <f t="shared" si="28"/>
        <v>0</v>
      </c>
      <c r="R176" s="1">
        <f t="shared" si="32"/>
        <v>0</v>
      </c>
      <c r="S176" s="1">
        <f t="shared" si="29"/>
        <v>0</v>
      </c>
      <c r="T176" s="1">
        <f t="shared" si="30"/>
        <v>0</v>
      </c>
      <c r="U176" s="126">
        <f t="shared" si="31"/>
        <v>0</v>
      </c>
    </row>
    <row r="177" spans="2:21" x14ac:dyDescent="0.3">
      <c r="B177" s="125">
        <v>162</v>
      </c>
      <c r="C177" s="34" t="str">
        <f>IF(OR('Data-Qtr2'!C175="",'Data-Qtr2'!R175),"",(COUNTIF('Data-Qtr2'!C175,"Yes")))</f>
        <v/>
      </c>
      <c r="D177" s="267" t="str">
        <f>IF('Data-Qtr2'!D175="","",IF(C177=1,'Data-Qtr2'!D175,""))</f>
        <v/>
      </c>
      <c r="E177" s="53" t="str">
        <f>IF(OR('Data-Qtr2'!E175="",'Data-Qtr2'!R175),"",COUNTIF('Data-Qtr2'!E175,"Yes"))</f>
        <v/>
      </c>
      <c r="F177" s="53" t="str">
        <f>IF(OR('Data-Qtr2'!F175="",'Data-Qtr2'!R175),"",COUNTIF('Data-Qtr2'!F175,"Yes"))</f>
        <v/>
      </c>
      <c r="G177" s="53"/>
      <c r="H177" s="270" t="str">
        <f>IF(OR('Data-Qtr2'!G175="",'Data-Qtr2'!R175),"",COUNTIF('Data-Qtr2'!G175,"Yes"))</f>
        <v/>
      </c>
      <c r="I177" s="55">
        <f>COUNTIF('Data-Qtr2'!C175:G175,"")</f>
        <v>5</v>
      </c>
      <c r="J177" s="125">
        <f>IF('Data-Qtr2'!R175,0,IF((COUNTBLANK(C177)+COUNTBLANK(E177)+COUNTBLANK(F177)+COUNTBLANK(H177))=4,0,1))</f>
        <v>0</v>
      </c>
      <c r="K177" s="125">
        <f t="shared" si="22"/>
        <v>0</v>
      </c>
      <c r="L177" s="125">
        <f t="shared" si="23"/>
        <v>0</v>
      </c>
      <c r="M177" s="1">
        <f t="shared" si="24"/>
        <v>0</v>
      </c>
      <c r="N177" s="125">
        <f t="shared" si="25"/>
        <v>0</v>
      </c>
      <c r="O177" s="126">
        <f t="shared" si="26"/>
        <v>0</v>
      </c>
      <c r="P177" s="125">
        <f t="shared" si="27"/>
        <v>0</v>
      </c>
      <c r="Q177" s="1">
        <f t="shared" si="28"/>
        <v>0</v>
      </c>
      <c r="R177" s="1">
        <f t="shared" si="32"/>
        <v>0</v>
      </c>
      <c r="S177" s="1">
        <f t="shared" si="29"/>
        <v>0</v>
      </c>
      <c r="T177" s="1">
        <f t="shared" si="30"/>
        <v>0</v>
      </c>
      <c r="U177" s="126">
        <f t="shared" si="31"/>
        <v>0</v>
      </c>
    </row>
    <row r="178" spans="2:21" x14ac:dyDescent="0.3">
      <c r="B178" s="125">
        <v>163</v>
      </c>
      <c r="C178" s="34" t="str">
        <f>IF(OR('Data-Qtr2'!C176="",'Data-Qtr2'!R176),"",(COUNTIF('Data-Qtr2'!C176,"Yes")))</f>
        <v/>
      </c>
      <c r="D178" s="267" t="str">
        <f>IF('Data-Qtr2'!D176="","",IF(C178=1,'Data-Qtr2'!D176,""))</f>
        <v/>
      </c>
      <c r="E178" s="53" t="str">
        <f>IF(OR('Data-Qtr2'!E176="",'Data-Qtr2'!R176),"",COUNTIF('Data-Qtr2'!E176,"Yes"))</f>
        <v/>
      </c>
      <c r="F178" s="53" t="str">
        <f>IF(OR('Data-Qtr2'!F176="",'Data-Qtr2'!R176),"",COUNTIF('Data-Qtr2'!F176,"Yes"))</f>
        <v/>
      </c>
      <c r="G178" s="53"/>
      <c r="H178" s="270" t="str">
        <f>IF(OR('Data-Qtr2'!G176="",'Data-Qtr2'!R176),"",COUNTIF('Data-Qtr2'!G176,"Yes"))</f>
        <v/>
      </c>
      <c r="I178" s="55">
        <f>COUNTIF('Data-Qtr2'!C176:G176,"")</f>
        <v>5</v>
      </c>
      <c r="J178" s="125">
        <f>IF('Data-Qtr2'!R176,0,IF((COUNTBLANK(C178)+COUNTBLANK(E178)+COUNTBLANK(F178)+COUNTBLANK(H178))=4,0,1))</f>
        <v>0</v>
      </c>
      <c r="K178" s="125">
        <f t="shared" si="22"/>
        <v>0</v>
      </c>
      <c r="L178" s="125">
        <f t="shared" si="23"/>
        <v>0</v>
      </c>
      <c r="M178" s="1">
        <f t="shared" si="24"/>
        <v>0</v>
      </c>
      <c r="N178" s="125">
        <f t="shared" si="25"/>
        <v>0</v>
      </c>
      <c r="O178" s="126">
        <f t="shared" si="26"/>
        <v>0</v>
      </c>
      <c r="P178" s="125">
        <f t="shared" si="27"/>
        <v>0</v>
      </c>
      <c r="Q178" s="1">
        <f t="shared" si="28"/>
        <v>0</v>
      </c>
      <c r="R178" s="1">
        <f t="shared" si="32"/>
        <v>0</v>
      </c>
      <c r="S178" s="1">
        <f t="shared" si="29"/>
        <v>0</v>
      </c>
      <c r="T178" s="1">
        <f t="shared" si="30"/>
        <v>0</v>
      </c>
      <c r="U178" s="126">
        <f t="shared" si="31"/>
        <v>0</v>
      </c>
    </row>
    <row r="179" spans="2:21" x14ac:dyDescent="0.3">
      <c r="B179" s="125">
        <v>164</v>
      </c>
      <c r="C179" s="34" t="str">
        <f>IF(OR('Data-Qtr2'!C177="",'Data-Qtr2'!R177),"",(COUNTIF('Data-Qtr2'!C177,"Yes")))</f>
        <v/>
      </c>
      <c r="D179" s="267" t="str">
        <f>IF('Data-Qtr2'!D177="","",IF(C179=1,'Data-Qtr2'!D177,""))</f>
        <v/>
      </c>
      <c r="E179" s="53" t="str">
        <f>IF(OR('Data-Qtr2'!E177="",'Data-Qtr2'!R177),"",COUNTIF('Data-Qtr2'!E177,"Yes"))</f>
        <v/>
      </c>
      <c r="F179" s="53" t="str">
        <f>IF(OR('Data-Qtr2'!F177="",'Data-Qtr2'!R177),"",COUNTIF('Data-Qtr2'!F177,"Yes"))</f>
        <v/>
      </c>
      <c r="G179" s="53"/>
      <c r="H179" s="270" t="str">
        <f>IF(OR('Data-Qtr2'!G177="",'Data-Qtr2'!R177),"",COUNTIF('Data-Qtr2'!G177,"Yes"))</f>
        <v/>
      </c>
      <c r="I179" s="55">
        <f>COUNTIF('Data-Qtr2'!C177:G177,"")</f>
        <v>5</v>
      </c>
      <c r="J179" s="125">
        <f>IF('Data-Qtr2'!R177,0,IF((COUNTBLANK(C179)+COUNTBLANK(E179)+COUNTBLANK(F179)+COUNTBLANK(H179))=4,0,1))</f>
        <v>0</v>
      </c>
      <c r="K179" s="125">
        <f t="shared" si="22"/>
        <v>0</v>
      </c>
      <c r="L179" s="125">
        <f t="shared" si="23"/>
        <v>0</v>
      </c>
      <c r="M179" s="1">
        <f t="shared" si="24"/>
        <v>0</v>
      </c>
      <c r="N179" s="125">
        <f t="shared" si="25"/>
        <v>0</v>
      </c>
      <c r="O179" s="126">
        <f t="shared" si="26"/>
        <v>0</v>
      </c>
      <c r="P179" s="125">
        <f t="shared" si="27"/>
        <v>0</v>
      </c>
      <c r="Q179" s="1">
        <f t="shared" si="28"/>
        <v>0</v>
      </c>
      <c r="R179" s="1">
        <f t="shared" si="32"/>
        <v>0</v>
      </c>
      <c r="S179" s="1">
        <f t="shared" si="29"/>
        <v>0</v>
      </c>
      <c r="T179" s="1">
        <f t="shared" si="30"/>
        <v>0</v>
      </c>
      <c r="U179" s="126">
        <f t="shared" si="31"/>
        <v>0</v>
      </c>
    </row>
    <row r="180" spans="2:21" x14ac:dyDescent="0.3">
      <c r="B180" s="125">
        <v>165</v>
      </c>
      <c r="C180" s="34" t="str">
        <f>IF(OR('Data-Qtr2'!C178="",'Data-Qtr2'!R178),"",(COUNTIF('Data-Qtr2'!C178,"Yes")))</f>
        <v/>
      </c>
      <c r="D180" s="267" t="str">
        <f>IF('Data-Qtr2'!D178="","",IF(C180=1,'Data-Qtr2'!D178,""))</f>
        <v/>
      </c>
      <c r="E180" s="53" t="str">
        <f>IF(OR('Data-Qtr2'!E178="",'Data-Qtr2'!R178),"",COUNTIF('Data-Qtr2'!E178,"Yes"))</f>
        <v/>
      </c>
      <c r="F180" s="53" t="str">
        <f>IF(OR('Data-Qtr2'!F178="",'Data-Qtr2'!R178),"",COUNTIF('Data-Qtr2'!F178,"Yes"))</f>
        <v/>
      </c>
      <c r="G180" s="53"/>
      <c r="H180" s="270" t="str">
        <f>IF(OR('Data-Qtr2'!G178="",'Data-Qtr2'!R178),"",COUNTIF('Data-Qtr2'!G178,"Yes"))</f>
        <v/>
      </c>
      <c r="I180" s="55">
        <f>COUNTIF('Data-Qtr2'!C178:G178,"")</f>
        <v>5</v>
      </c>
      <c r="J180" s="125">
        <f>IF('Data-Qtr2'!R178,0,IF((COUNTBLANK(C180)+COUNTBLANK(E180)+COUNTBLANK(F180)+COUNTBLANK(H180))=4,0,1))</f>
        <v>0</v>
      </c>
      <c r="K180" s="125">
        <f t="shared" si="22"/>
        <v>0</v>
      </c>
      <c r="L180" s="125">
        <f t="shared" si="23"/>
        <v>0</v>
      </c>
      <c r="M180" s="1">
        <f t="shared" si="24"/>
        <v>0</v>
      </c>
      <c r="N180" s="125">
        <f t="shared" si="25"/>
        <v>0</v>
      </c>
      <c r="O180" s="126">
        <f t="shared" si="26"/>
        <v>0</v>
      </c>
      <c r="P180" s="125">
        <f t="shared" si="27"/>
        <v>0</v>
      </c>
      <c r="Q180" s="1">
        <f t="shared" si="28"/>
        <v>0</v>
      </c>
      <c r="R180" s="1">
        <f t="shared" si="32"/>
        <v>0</v>
      </c>
      <c r="S180" s="1">
        <f t="shared" si="29"/>
        <v>0</v>
      </c>
      <c r="T180" s="1">
        <f t="shared" si="30"/>
        <v>0</v>
      </c>
      <c r="U180" s="126">
        <f t="shared" si="31"/>
        <v>0</v>
      </c>
    </row>
    <row r="181" spans="2:21" x14ac:dyDescent="0.3">
      <c r="B181" s="125">
        <v>166</v>
      </c>
      <c r="C181" s="34" t="str">
        <f>IF(OR('Data-Qtr2'!C179="",'Data-Qtr2'!R179),"",(COUNTIF('Data-Qtr2'!C179,"Yes")))</f>
        <v/>
      </c>
      <c r="D181" s="267" t="str">
        <f>IF('Data-Qtr2'!D179="","",IF(C181=1,'Data-Qtr2'!D179,""))</f>
        <v/>
      </c>
      <c r="E181" s="53" t="str">
        <f>IF(OR('Data-Qtr2'!E179="",'Data-Qtr2'!R179),"",COUNTIF('Data-Qtr2'!E179,"Yes"))</f>
        <v/>
      </c>
      <c r="F181" s="53" t="str">
        <f>IF(OR('Data-Qtr2'!F179="",'Data-Qtr2'!R179),"",COUNTIF('Data-Qtr2'!F179,"Yes"))</f>
        <v/>
      </c>
      <c r="G181" s="53"/>
      <c r="H181" s="270" t="str">
        <f>IF(OR('Data-Qtr2'!G179="",'Data-Qtr2'!R179),"",COUNTIF('Data-Qtr2'!G179,"Yes"))</f>
        <v/>
      </c>
      <c r="I181" s="55">
        <f>COUNTIF('Data-Qtr2'!C179:G179,"")</f>
        <v>5</v>
      </c>
      <c r="J181" s="125">
        <f>IF('Data-Qtr2'!R179,0,IF((COUNTBLANK(C181)+COUNTBLANK(E181)+COUNTBLANK(F181)+COUNTBLANK(H181))=4,0,1))</f>
        <v>0</v>
      </c>
      <c r="K181" s="125">
        <f t="shared" si="22"/>
        <v>0</v>
      </c>
      <c r="L181" s="125">
        <f t="shared" si="23"/>
        <v>0</v>
      </c>
      <c r="M181" s="1">
        <f t="shared" si="24"/>
        <v>0</v>
      </c>
      <c r="N181" s="125">
        <f t="shared" si="25"/>
        <v>0</v>
      </c>
      <c r="O181" s="126">
        <f t="shared" si="26"/>
        <v>0</v>
      </c>
      <c r="P181" s="125">
        <f t="shared" si="27"/>
        <v>0</v>
      </c>
      <c r="Q181" s="1">
        <f t="shared" si="28"/>
        <v>0</v>
      </c>
      <c r="R181" s="1">
        <f t="shared" si="32"/>
        <v>0</v>
      </c>
      <c r="S181" s="1">
        <f t="shared" si="29"/>
        <v>0</v>
      </c>
      <c r="T181" s="1">
        <f t="shared" si="30"/>
        <v>0</v>
      </c>
      <c r="U181" s="126">
        <f t="shared" si="31"/>
        <v>0</v>
      </c>
    </row>
    <row r="182" spans="2:21" x14ac:dyDescent="0.3">
      <c r="B182" s="125">
        <v>167</v>
      </c>
      <c r="C182" s="34" t="str">
        <f>IF(OR('Data-Qtr2'!C180="",'Data-Qtr2'!R180),"",(COUNTIF('Data-Qtr2'!C180,"Yes")))</f>
        <v/>
      </c>
      <c r="D182" s="267" t="str">
        <f>IF('Data-Qtr2'!D180="","",IF(C182=1,'Data-Qtr2'!D180,""))</f>
        <v/>
      </c>
      <c r="E182" s="53" t="str">
        <f>IF(OR('Data-Qtr2'!E180="",'Data-Qtr2'!R180),"",COUNTIF('Data-Qtr2'!E180,"Yes"))</f>
        <v/>
      </c>
      <c r="F182" s="53" t="str">
        <f>IF(OR('Data-Qtr2'!F180="",'Data-Qtr2'!R180),"",COUNTIF('Data-Qtr2'!F180,"Yes"))</f>
        <v/>
      </c>
      <c r="G182" s="53"/>
      <c r="H182" s="270" t="str">
        <f>IF(OR('Data-Qtr2'!G180="",'Data-Qtr2'!R180),"",COUNTIF('Data-Qtr2'!G180,"Yes"))</f>
        <v/>
      </c>
      <c r="I182" s="55">
        <f>COUNTIF('Data-Qtr2'!C180:G180,"")</f>
        <v>5</v>
      </c>
      <c r="J182" s="125">
        <f>IF('Data-Qtr2'!R180,0,IF((COUNTBLANK(C182)+COUNTBLANK(E182)+COUNTBLANK(F182)+COUNTBLANK(H182))=4,0,1))</f>
        <v>0</v>
      </c>
      <c r="K182" s="125">
        <f t="shared" si="22"/>
        <v>0</v>
      </c>
      <c r="L182" s="125">
        <f t="shared" si="23"/>
        <v>0</v>
      </c>
      <c r="M182" s="1">
        <f t="shared" si="24"/>
        <v>0</v>
      </c>
      <c r="N182" s="125">
        <f t="shared" si="25"/>
        <v>0</v>
      </c>
      <c r="O182" s="126">
        <f t="shared" si="26"/>
        <v>0</v>
      </c>
      <c r="P182" s="125">
        <f t="shared" si="27"/>
        <v>0</v>
      </c>
      <c r="Q182" s="1">
        <f t="shared" si="28"/>
        <v>0</v>
      </c>
      <c r="R182" s="1">
        <f t="shared" si="32"/>
        <v>0</v>
      </c>
      <c r="S182" s="1">
        <f t="shared" si="29"/>
        <v>0</v>
      </c>
      <c r="T182" s="1">
        <f t="shared" si="30"/>
        <v>0</v>
      </c>
      <c r="U182" s="126">
        <f t="shared" si="31"/>
        <v>0</v>
      </c>
    </row>
    <row r="183" spans="2:21" x14ac:dyDescent="0.3">
      <c r="B183" s="125">
        <v>168</v>
      </c>
      <c r="C183" s="34" t="str">
        <f>IF(OR('Data-Qtr2'!C181="",'Data-Qtr2'!R181),"",(COUNTIF('Data-Qtr2'!C181,"Yes")))</f>
        <v/>
      </c>
      <c r="D183" s="267" t="str">
        <f>IF('Data-Qtr2'!D181="","",IF(C183=1,'Data-Qtr2'!D181,""))</f>
        <v/>
      </c>
      <c r="E183" s="53" t="str">
        <f>IF(OR('Data-Qtr2'!E181="",'Data-Qtr2'!R181),"",COUNTIF('Data-Qtr2'!E181,"Yes"))</f>
        <v/>
      </c>
      <c r="F183" s="53" t="str">
        <f>IF(OR('Data-Qtr2'!F181="",'Data-Qtr2'!R181),"",COUNTIF('Data-Qtr2'!F181,"Yes"))</f>
        <v/>
      </c>
      <c r="G183" s="53"/>
      <c r="H183" s="270" t="str">
        <f>IF(OR('Data-Qtr2'!G181="",'Data-Qtr2'!R181),"",COUNTIF('Data-Qtr2'!G181,"Yes"))</f>
        <v/>
      </c>
      <c r="I183" s="55">
        <f>COUNTIF('Data-Qtr2'!C181:G181,"")</f>
        <v>5</v>
      </c>
      <c r="J183" s="125">
        <f>IF('Data-Qtr2'!R181,0,IF((COUNTBLANK(C183)+COUNTBLANK(E183)+COUNTBLANK(F183)+COUNTBLANK(H183))=4,0,1))</f>
        <v>0</v>
      </c>
      <c r="K183" s="125">
        <f t="shared" si="22"/>
        <v>0</v>
      </c>
      <c r="L183" s="125">
        <f t="shared" si="23"/>
        <v>0</v>
      </c>
      <c r="M183" s="1">
        <f t="shared" si="24"/>
        <v>0</v>
      </c>
      <c r="N183" s="125">
        <f t="shared" si="25"/>
        <v>0</v>
      </c>
      <c r="O183" s="126">
        <f t="shared" si="26"/>
        <v>0</v>
      </c>
      <c r="P183" s="125">
        <f t="shared" si="27"/>
        <v>0</v>
      </c>
      <c r="Q183" s="1">
        <f t="shared" si="28"/>
        <v>0</v>
      </c>
      <c r="R183" s="1">
        <f t="shared" si="32"/>
        <v>0</v>
      </c>
      <c r="S183" s="1">
        <f t="shared" si="29"/>
        <v>0</v>
      </c>
      <c r="T183" s="1">
        <f t="shared" si="30"/>
        <v>0</v>
      </c>
      <c r="U183" s="126">
        <f t="shared" si="31"/>
        <v>0</v>
      </c>
    </row>
    <row r="184" spans="2:21" x14ac:dyDescent="0.3">
      <c r="B184" s="125">
        <v>169</v>
      </c>
      <c r="C184" s="34" t="str">
        <f>IF(OR('Data-Qtr2'!C182="",'Data-Qtr2'!R182),"",(COUNTIF('Data-Qtr2'!C182,"Yes")))</f>
        <v/>
      </c>
      <c r="D184" s="267" t="str">
        <f>IF('Data-Qtr2'!D182="","",IF(C184=1,'Data-Qtr2'!D182,""))</f>
        <v/>
      </c>
      <c r="E184" s="53" t="str">
        <f>IF(OR('Data-Qtr2'!E182="",'Data-Qtr2'!R182),"",COUNTIF('Data-Qtr2'!E182,"Yes"))</f>
        <v/>
      </c>
      <c r="F184" s="53" t="str">
        <f>IF(OR('Data-Qtr2'!F182="",'Data-Qtr2'!R182),"",COUNTIF('Data-Qtr2'!F182,"Yes"))</f>
        <v/>
      </c>
      <c r="G184" s="53"/>
      <c r="H184" s="270" t="str">
        <f>IF(OR('Data-Qtr2'!G182="",'Data-Qtr2'!R182),"",COUNTIF('Data-Qtr2'!G182,"Yes"))</f>
        <v/>
      </c>
      <c r="I184" s="55">
        <f>COUNTIF('Data-Qtr2'!C182:G182,"")</f>
        <v>5</v>
      </c>
      <c r="J184" s="125">
        <f>IF('Data-Qtr2'!R182,0,IF((COUNTBLANK(C184)+COUNTBLANK(E184)+COUNTBLANK(F184)+COUNTBLANK(H184))=4,0,1))</f>
        <v>0</v>
      </c>
      <c r="K184" s="125">
        <f t="shared" si="22"/>
        <v>0</v>
      </c>
      <c r="L184" s="125">
        <f t="shared" si="23"/>
        <v>0</v>
      </c>
      <c r="M184" s="1">
        <f t="shared" si="24"/>
        <v>0</v>
      </c>
      <c r="N184" s="125">
        <f t="shared" si="25"/>
        <v>0</v>
      </c>
      <c r="O184" s="126">
        <f t="shared" si="26"/>
        <v>0</v>
      </c>
      <c r="P184" s="125">
        <f t="shared" si="27"/>
        <v>0</v>
      </c>
      <c r="Q184" s="1">
        <f t="shared" si="28"/>
        <v>0</v>
      </c>
      <c r="R184" s="1">
        <f t="shared" si="32"/>
        <v>0</v>
      </c>
      <c r="S184" s="1">
        <f t="shared" si="29"/>
        <v>0</v>
      </c>
      <c r="T184" s="1">
        <f t="shared" si="30"/>
        <v>0</v>
      </c>
      <c r="U184" s="126">
        <f t="shared" si="31"/>
        <v>0</v>
      </c>
    </row>
    <row r="185" spans="2:21" ht="15" thickBot="1" x14ac:dyDescent="0.35">
      <c r="B185" s="125">
        <v>170</v>
      </c>
      <c r="C185" s="35" t="str">
        <f>IF(OR('Data-Qtr2'!C183="",'Data-Qtr2'!R183),"",(COUNTIF('Data-Qtr2'!C183,"Yes")))</f>
        <v/>
      </c>
      <c r="D185" s="271" t="str">
        <f>IF('Data-Qtr2'!D183="","",IF(C185=1,'Data-Qtr2'!D183,""))</f>
        <v/>
      </c>
      <c r="E185" s="36" t="str">
        <f>IF(OR('Data-Qtr2'!E183="",'Data-Qtr2'!R183),"",COUNTIF('Data-Qtr2'!E183,"Yes"))</f>
        <v/>
      </c>
      <c r="F185" s="36" t="str">
        <f>IF(OR('Data-Qtr2'!F183="",'Data-Qtr2'!R183),"",COUNTIF('Data-Qtr2'!F183,"Yes"))</f>
        <v/>
      </c>
      <c r="G185" s="36"/>
      <c r="H185" s="272" t="str">
        <f>IF(OR('Data-Qtr2'!G183="",'Data-Qtr2'!R183),"",COUNTIF('Data-Qtr2'!G183,"Yes"))</f>
        <v/>
      </c>
      <c r="I185" s="56">
        <f>COUNTIF('Data-Qtr2'!C183:G183,"")</f>
        <v>5</v>
      </c>
      <c r="J185" s="125">
        <f>IF('Data-Qtr2'!R183,0,IF((COUNTBLANK(C185)+COUNTBLANK(E185)+COUNTBLANK(F185)+COUNTBLANK(H185))=4,0,1))</f>
        <v>0</v>
      </c>
      <c r="K185" s="125">
        <f t="shared" si="22"/>
        <v>0</v>
      </c>
      <c r="L185" s="125">
        <f t="shared" si="23"/>
        <v>0</v>
      </c>
      <c r="M185" s="1">
        <f t="shared" si="24"/>
        <v>0</v>
      </c>
      <c r="N185" s="125">
        <f t="shared" si="25"/>
        <v>0</v>
      </c>
      <c r="O185" s="126">
        <f t="shared" si="26"/>
        <v>0</v>
      </c>
      <c r="P185" s="125">
        <f t="shared" si="27"/>
        <v>0</v>
      </c>
      <c r="Q185" s="1">
        <f t="shared" si="28"/>
        <v>0</v>
      </c>
      <c r="R185" s="1">
        <f t="shared" si="32"/>
        <v>0</v>
      </c>
      <c r="S185" s="1">
        <f t="shared" si="29"/>
        <v>0</v>
      </c>
      <c r="T185" s="1">
        <f t="shared" si="30"/>
        <v>0</v>
      </c>
      <c r="U185" s="126">
        <f t="shared" si="31"/>
        <v>0</v>
      </c>
    </row>
    <row r="186" spans="2:21" x14ac:dyDescent="0.3">
      <c r="B186" s="124">
        <v>171</v>
      </c>
      <c r="C186" s="32" t="str">
        <f>IF(OR('Data-Qtr2'!C184="",'Data-Qtr2'!R184),"",(COUNTIF('Data-Qtr2'!C184,"Yes")))</f>
        <v/>
      </c>
      <c r="D186" s="268" t="str">
        <f>IF('Data-Qtr2'!D184="","",IF(C186=1,'Data-Qtr2'!D184,""))</f>
        <v/>
      </c>
      <c r="E186" s="33" t="str">
        <f>IF(OR('Data-Qtr2'!E184="",'Data-Qtr2'!R184),"",COUNTIF('Data-Qtr2'!E184,"Yes"))</f>
        <v/>
      </c>
      <c r="F186" s="33" t="str">
        <f>IF(OR('Data-Qtr2'!F184="",'Data-Qtr2'!R184),"",COUNTIF('Data-Qtr2'!F184,"Yes"))</f>
        <v/>
      </c>
      <c r="G186" s="33"/>
      <c r="H186" s="269" t="str">
        <f>IF(OR('Data-Qtr2'!G184="",'Data-Qtr2'!R184),"",COUNTIF('Data-Qtr2'!G184,"Yes"))</f>
        <v/>
      </c>
      <c r="I186" s="55">
        <f>COUNTIF('Data-Qtr2'!C184:G184,"")</f>
        <v>5</v>
      </c>
      <c r="J186" s="125">
        <f>IF('Data-Qtr2'!R184,0,IF((COUNTBLANK(C186)+COUNTBLANK(E186)+COUNTBLANK(F186)+COUNTBLANK(H186))=4,0,1))</f>
        <v>0</v>
      </c>
      <c r="K186" s="125">
        <f t="shared" si="22"/>
        <v>0</v>
      </c>
      <c r="L186" s="125">
        <f t="shared" si="23"/>
        <v>0</v>
      </c>
      <c r="M186" s="1">
        <f t="shared" si="24"/>
        <v>0</v>
      </c>
      <c r="N186" s="125">
        <f t="shared" si="25"/>
        <v>0</v>
      </c>
      <c r="O186" s="126">
        <f t="shared" si="26"/>
        <v>0</v>
      </c>
      <c r="P186" s="125">
        <f t="shared" si="27"/>
        <v>0</v>
      </c>
      <c r="Q186" s="1">
        <f t="shared" si="28"/>
        <v>0</v>
      </c>
      <c r="R186" s="1">
        <f t="shared" si="32"/>
        <v>0</v>
      </c>
      <c r="S186" s="1">
        <f t="shared" si="29"/>
        <v>0</v>
      </c>
      <c r="T186" s="1">
        <f t="shared" si="30"/>
        <v>0</v>
      </c>
      <c r="U186" s="126">
        <f t="shared" si="31"/>
        <v>0</v>
      </c>
    </row>
    <row r="187" spans="2:21" x14ac:dyDescent="0.3">
      <c r="B187" s="125">
        <v>172</v>
      </c>
      <c r="C187" s="34" t="str">
        <f>IF(OR('Data-Qtr2'!C185="",'Data-Qtr2'!R185),"",(COUNTIF('Data-Qtr2'!C185,"Yes")))</f>
        <v/>
      </c>
      <c r="D187" s="267" t="str">
        <f>IF('Data-Qtr2'!D185="","",IF(C187=1,'Data-Qtr2'!D185,""))</f>
        <v/>
      </c>
      <c r="E187" s="53" t="str">
        <f>IF(OR('Data-Qtr2'!E185="",'Data-Qtr2'!R185),"",COUNTIF('Data-Qtr2'!E185,"Yes"))</f>
        <v/>
      </c>
      <c r="F187" s="53" t="str">
        <f>IF(OR('Data-Qtr2'!F185="",'Data-Qtr2'!R185),"",COUNTIF('Data-Qtr2'!F185,"Yes"))</f>
        <v/>
      </c>
      <c r="G187" s="53"/>
      <c r="H187" s="270" t="str">
        <f>IF(OR('Data-Qtr2'!G185="",'Data-Qtr2'!R185),"",COUNTIF('Data-Qtr2'!G185,"Yes"))</f>
        <v/>
      </c>
      <c r="I187" s="55">
        <f>COUNTIF('Data-Qtr2'!C185:G185,"")</f>
        <v>5</v>
      </c>
      <c r="J187" s="125">
        <f>IF('Data-Qtr2'!R185,0,IF((COUNTBLANK(C187)+COUNTBLANK(E187)+COUNTBLANK(F187)+COUNTBLANK(H187))=4,0,1))</f>
        <v>0</v>
      </c>
      <c r="K187" s="125">
        <f t="shared" si="22"/>
        <v>0</v>
      </c>
      <c r="L187" s="125">
        <f t="shared" si="23"/>
        <v>0</v>
      </c>
      <c r="M187" s="1">
        <f t="shared" si="24"/>
        <v>0</v>
      </c>
      <c r="N187" s="125">
        <f t="shared" si="25"/>
        <v>0</v>
      </c>
      <c r="O187" s="126">
        <f t="shared" si="26"/>
        <v>0</v>
      </c>
      <c r="P187" s="125">
        <f t="shared" si="27"/>
        <v>0</v>
      </c>
      <c r="Q187" s="1">
        <f t="shared" si="28"/>
        <v>0</v>
      </c>
      <c r="R187" s="1">
        <f t="shared" si="32"/>
        <v>0</v>
      </c>
      <c r="S187" s="1">
        <f t="shared" si="29"/>
        <v>0</v>
      </c>
      <c r="T187" s="1">
        <f t="shared" si="30"/>
        <v>0</v>
      </c>
      <c r="U187" s="126">
        <f t="shared" si="31"/>
        <v>0</v>
      </c>
    </row>
    <row r="188" spans="2:21" x14ac:dyDescent="0.3">
      <c r="B188" s="125">
        <v>173</v>
      </c>
      <c r="C188" s="34" t="str">
        <f>IF(OR('Data-Qtr2'!C186="",'Data-Qtr2'!R186),"",(COUNTIF('Data-Qtr2'!C186,"Yes")))</f>
        <v/>
      </c>
      <c r="D188" s="267" t="str">
        <f>IF('Data-Qtr2'!D186="","",IF(C188=1,'Data-Qtr2'!D186,""))</f>
        <v/>
      </c>
      <c r="E188" s="53" t="str">
        <f>IF(OR('Data-Qtr2'!E186="",'Data-Qtr2'!R186),"",COUNTIF('Data-Qtr2'!E186,"Yes"))</f>
        <v/>
      </c>
      <c r="F188" s="53" t="str">
        <f>IF(OR('Data-Qtr2'!F186="",'Data-Qtr2'!R186),"",COUNTIF('Data-Qtr2'!F186,"Yes"))</f>
        <v/>
      </c>
      <c r="G188" s="53"/>
      <c r="H188" s="270" t="str">
        <f>IF(OR('Data-Qtr2'!G186="",'Data-Qtr2'!R186),"",COUNTIF('Data-Qtr2'!G186,"Yes"))</f>
        <v/>
      </c>
      <c r="I188" s="55">
        <f>COUNTIF('Data-Qtr2'!C186:G186,"")</f>
        <v>5</v>
      </c>
      <c r="J188" s="125">
        <f>IF('Data-Qtr2'!R186,0,IF((COUNTBLANK(C188)+COUNTBLANK(E188)+COUNTBLANK(F188)+COUNTBLANK(H188))=4,0,1))</f>
        <v>0</v>
      </c>
      <c r="K188" s="125">
        <f t="shared" si="22"/>
        <v>0</v>
      </c>
      <c r="L188" s="125">
        <f t="shared" si="23"/>
        <v>0</v>
      </c>
      <c r="M188" s="1">
        <f t="shared" si="24"/>
        <v>0</v>
      </c>
      <c r="N188" s="125">
        <f t="shared" si="25"/>
        <v>0</v>
      </c>
      <c r="O188" s="126">
        <f t="shared" si="26"/>
        <v>0</v>
      </c>
      <c r="P188" s="125">
        <f t="shared" si="27"/>
        <v>0</v>
      </c>
      <c r="Q188" s="1">
        <f t="shared" si="28"/>
        <v>0</v>
      </c>
      <c r="R188" s="1">
        <f t="shared" si="32"/>
        <v>0</v>
      </c>
      <c r="S188" s="1">
        <f t="shared" si="29"/>
        <v>0</v>
      </c>
      <c r="T188" s="1">
        <f t="shared" si="30"/>
        <v>0</v>
      </c>
      <c r="U188" s="126">
        <f t="shared" si="31"/>
        <v>0</v>
      </c>
    </row>
    <row r="189" spans="2:21" x14ac:dyDescent="0.3">
      <c r="B189" s="125">
        <v>174</v>
      </c>
      <c r="C189" s="34" t="str">
        <f>IF(OR('Data-Qtr2'!C187="",'Data-Qtr2'!R187),"",(COUNTIF('Data-Qtr2'!C187,"Yes")))</f>
        <v/>
      </c>
      <c r="D189" s="267" t="str">
        <f>IF('Data-Qtr2'!D187="","",IF(C189=1,'Data-Qtr2'!D187,""))</f>
        <v/>
      </c>
      <c r="E189" s="53" t="str">
        <f>IF(OR('Data-Qtr2'!E187="",'Data-Qtr2'!R187),"",COUNTIF('Data-Qtr2'!E187,"Yes"))</f>
        <v/>
      </c>
      <c r="F189" s="53" t="str">
        <f>IF(OR('Data-Qtr2'!F187="",'Data-Qtr2'!R187),"",COUNTIF('Data-Qtr2'!F187,"Yes"))</f>
        <v/>
      </c>
      <c r="G189" s="53"/>
      <c r="H189" s="270" t="str">
        <f>IF(OR('Data-Qtr2'!G187="",'Data-Qtr2'!R187),"",COUNTIF('Data-Qtr2'!G187,"Yes"))</f>
        <v/>
      </c>
      <c r="I189" s="55">
        <f>COUNTIF('Data-Qtr2'!C187:G187,"")</f>
        <v>5</v>
      </c>
      <c r="J189" s="125">
        <f>IF('Data-Qtr2'!R187,0,IF((COUNTBLANK(C189)+COUNTBLANK(E189)+COUNTBLANK(F189)+COUNTBLANK(H189))=4,0,1))</f>
        <v>0</v>
      </c>
      <c r="K189" s="125">
        <f t="shared" si="22"/>
        <v>0</v>
      </c>
      <c r="L189" s="125">
        <f t="shared" si="23"/>
        <v>0</v>
      </c>
      <c r="M189" s="1">
        <f t="shared" si="24"/>
        <v>0</v>
      </c>
      <c r="N189" s="125">
        <f t="shared" si="25"/>
        <v>0</v>
      </c>
      <c r="O189" s="126">
        <f t="shared" si="26"/>
        <v>0</v>
      </c>
      <c r="P189" s="125">
        <f t="shared" si="27"/>
        <v>0</v>
      </c>
      <c r="Q189" s="1">
        <f t="shared" si="28"/>
        <v>0</v>
      </c>
      <c r="R189" s="1">
        <f t="shared" si="32"/>
        <v>0</v>
      </c>
      <c r="S189" s="1">
        <f t="shared" si="29"/>
        <v>0</v>
      </c>
      <c r="T189" s="1">
        <f t="shared" si="30"/>
        <v>0</v>
      </c>
      <c r="U189" s="126">
        <f t="shared" si="31"/>
        <v>0</v>
      </c>
    </row>
    <row r="190" spans="2:21" x14ac:dyDescent="0.3">
      <c r="B190" s="125">
        <v>175</v>
      </c>
      <c r="C190" s="34" t="str">
        <f>IF(OR('Data-Qtr2'!C188="",'Data-Qtr2'!R188),"",(COUNTIF('Data-Qtr2'!C188,"Yes")))</f>
        <v/>
      </c>
      <c r="D190" s="267" t="str">
        <f>IF('Data-Qtr2'!D188="","",IF(C190=1,'Data-Qtr2'!D188,""))</f>
        <v/>
      </c>
      <c r="E190" s="53" t="str">
        <f>IF(OR('Data-Qtr2'!E188="",'Data-Qtr2'!R188),"",COUNTIF('Data-Qtr2'!E188,"Yes"))</f>
        <v/>
      </c>
      <c r="F190" s="53" t="str">
        <f>IF(OR('Data-Qtr2'!F188="",'Data-Qtr2'!R188),"",COUNTIF('Data-Qtr2'!F188,"Yes"))</f>
        <v/>
      </c>
      <c r="G190" s="53"/>
      <c r="H190" s="270" t="str">
        <f>IF(OR('Data-Qtr2'!G188="",'Data-Qtr2'!R188),"",COUNTIF('Data-Qtr2'!G188,"Yes"))</f>
        <v/>
      </c>
      <c r="I190" s="55">
        <f>COUNTIF('Data-Qtr2'!C188:G188,"")</f>
        <v>5</v>
      </c>
      <c r="J190" s="125">
        <f>IF('Data-Qtr2'!R188,0,IF((COUNTBLANK(C190)+COUNTBLANK(E190)+COUNTBLANK(F190)+COUNTBLANK(H190))=4,0,1))</f>
        <v>0</v>
      </c>
      <c r="K190" s="125">
        <f t="shared" si="22"/>
        <v>0</v>
      </c>
      <c r="L190" s="125">
        <f t="shared" si="23"/>
        <v>0</v>
      </c>
      <c r="M190" s="1">
        <f t="shared" si="24"/>
        <v>0</v>
      </c>
      <c r="N190" s="125">
        <f t="shared" si="25"/>
        <v>0</v>
      </c>
      <c r="O190" s="126">
        <f t="shared" si="26"/>
        <v>0</v>
      </c>
      <c r="P190" s="125">
        <f t="shared" si="27"/>
        <v>0</v>
      </c>
      <c r="Q190" s="1">
        <f t="shared" si="28"/>
        <v>0</v>
      </c>
      <c r="R190" s="1">
        <f t="shared" si="32"/>
        <v>0</v>
      </c>
      <c r="S190" s="1">
        <f t="shared" si="29"/>
        <v>0</v>
      </c>
      <c r="T190" s="1">
        <f t="shared" si="30"/>
        <v>0</v>
      </c>
      <c r="U190" s="126">
        <f t="shared" si="31"/>
        <v>0</v>
      </c>
    </row>
    <row r="191" spans="2:21" x14ac:dyDescent="0.3">
      <c r="B191" s="125">
        <v>176</v>
      </c>
      <c r="C191" s="34" t="str">
        <f>IF(OR('Data-Qtr2'!C189="",'Data-Qtr2'!R189),"",(COUNTIF('Data-Qtr2'!C189,"Yes")))</f>
        <v/>
      </c>
      <c r="D191" s="267" t="str">
        <f>IF('Data-Qtr2'!D189="","",IF(C191=1,'Data-Qtr2'!D189,""))</f>
        <v/>
      </c>
      <c r="E191" s="53" t="str">
        <f>IF(OR('Data-Qtr2'!E189="",'Data-Qtr2'!R189),"",COUNTIF('Data-Qtr2'!E189,"Yes"))</f>
        <v/>
      </c>
      <c r="F191" s="53" t="str">
        <f>IF(OR('Data-Qtr2'!F189="",'Data-Qtr2'!R189),"",COUNTIF('Data-Qtr2'!F189,"Yes"))</f>
        <v/>
      </c>
      <c r="G191" s="53"/>
      <c r="H191" s="270" t="str">
        <f>IF(OR('Data-Qtr2'!G189="",'Data-Qtr2'!R189),"",COUNTIF('Data-Qtr2'!G189,"Yes"))</f>
        <v/>
      </c>
      <c r="I191" s="55">
        <f>COUNTIF('Data-Qtr2'!C189:G189,"")</f>
        <v>5</v>
      </c>
      <c r="J191" s="125">
        <f>IF('Data-Qtr2'!R189,0,IF((COUNTBLANK(C191)+COUNTBLANK(E191)+COUNTBLANK(F191)+COUNTBLANK(H191))=4,0,1))</f>
        <v>0</v>
      </c>
      <c r="K191" s="125">
        <f t="shared" si="22"/>
        <v>0</v>
      </c>
      <c r="L191" s="125">
        <f t="shared" si="23"/>
        <v>0</v>
      </c>
      <c r="M191" s="1">
        <f t="shared" si="24"/>
        <v>0</v>
      </c>
      <c r="N191" s="125">
        <f t="shared" si="25"/>
        <v>0</v>
      </c>
      <c r="O191" s="126">
        <f t="shared" si="26"/>
        <v>0</v>
      </c>
      <c r="P191" s="125">
        <f t="shared" si="27"/>
        <v>0</v>
      </c>
      <c r="Q191" s="1">
        <f t="shared" si="28"/>
        <v>0</v>
      </c>
      <c r="R191" s="1">
        <f t="shared" si="32"/>
        <v>0</v>
      </c>
      <c r="S191" s="1">
        <f t="shared" si="29"/>
        <v>0</v>
      </c>
      <c r="T191" s="1">
        <f t="shared" si="30"/>
        <v>0</v>
      </c>
      <c r="U191" s="126">
        <f t="shared" si="31"/>
        <v>0</v>
      </c>
    </row>
    <row r="192" spans="2:21" x14ac:dyDescent="0.3">
      <c r="B192" s="125">
        <v>177</v>
      </c>
      <c r="C192" s="34" t="str">
        <f>IF(OR('Data-Qtr2'!C190="",'Data-Qtr2'!R190),"",(COUNTIF('Data-Qtr2'!C190,"Yes")))</f>
        <v/>
      </c>
      <c r="D192" s="267" t="str">
        <f>IF('Data-Qtr2'!D190="","",IF(C192=1,'Data-Qtr2'!D190,""))</f>
        <v/>
      </c>
      <c r="E192" s="53" t="str">
        <f>IF(OR('Data-Qtr2'!E190="",'Data-Qtr2'!R190),"",COUNTIF('Data-Qtr2'!E190,"Yes"))</f>
        <v/>
      </c>
      <c r="F192" s="53" t="str">
        <f>IF(OR('Data-Qtr2'!F190="",'Data-Qtr2'!R190),"",COUNTIF('Data-Qtr2'!F190,"Yes"))</f>
        <v/>
      </c>
      <c r="G192" s="53"/>
      <c r="H192" s="270" t="str">
        <f>IF(OR('Data-Qtr2'!G190="",'Data-Qtr2'!R190),"",COUNTIF('Data-Qtr2'!G190,"Yes"))</f>
        <v/>
      </c>
      <c r="I192" s="55">
        <f>COUNTIF('Data-Qtr2'!C190:G190,"")</f>
        <v>5</v>
      </c>
      <c r="J192" s="125">
        <f>IF('Data-Qtr2'!R190,0,IF((COUNTBLANK(C192)+COUNTBLANK(E192)+COUNTBLANK(F192)+COUNTBLANK(H192))=4,0,1))</f>
        <v>0</v>
      </c>
      <c r="K192" s="125">
        <f t="shared" si="22"/>
        <v>0</v>
      </c>
      <c r="L192" s="125">
        <f t="shared" si="23"/>
        <v>0</v>
      </c>
      <c r="M192" s="1">
        <f t="shared" si="24"/>
        <v>0</v>
      </c>
      <c r="N192" s="125">
        <f t="shared" si="25"/>
        <v>0</v>
      </c>
      <c r="O192" s="126">
        <f t="shared" si="26"/>
        <v>0</v>
      </c>
      <c r="P192" s="125">
        <f t="shared" si="27"/>
        <v>0</v>
      </c>
      <c r="Q192" s="1">
        <f t="shared" si="28"/>
        <v>0</v>
      </c>
      <c r="R192" s="1">
        <f t="shared" si="32"/>
        <v>0</v>
      </c>
      <c r="S192" s="1">
        <f t="shared" si="29"/>
        <v>0</v>
      </c>
      <c r="T192" s="1">
        <f t="shared" si="30"/>
        <v>0</v>
      </c>
      <c r="U192" s="126">
        <f t="shared" si="31"/>
        <v>0</v>
      </c>
    </row>
    <row r="193" spans="2:21" x14ac:dyDescent="0.3">
      <c r="B193" s="125">
        <v>178</v>
      </c>
      <c r="C193" s="34" t="str">
        <f>IF(OR('Data-Qtr2'!C191="",'Data-Qtr2'!R191),"",(COUNTIF('Data-Qtr2'!C191,"Yes")))</f>
        <v/>
      </c>
      <c r="D193" s="267" t="str">
        <f>IF('Data-Qtr2'!D191="","",IF(C193=1,'Data-Qtr2'!D191,""))</f>
        <v/>
      </c>
      <c r="E193" s="53" t="str">
        <f>IF(OR('Data-Qtr2'!E191="",'Data-Qtr2'!R191),"",COUNTIF('Data-Qtr2'!E191,"Yes"))</f>
        <v/>
      </c>
      <c r="F193" s="53" t="str">
        <f>IF(OR('Data-Qtr2'!F191="",'Data-Qtr2'!R191),"",COUNTIF('Data-Qtr2'!F191,"Yes"))</f>
        <v/>
      </c>
      <c r="G193" s="53"/>
      <c r="H193" s="270" t="str">
        <f>IF(OR('Data-Qtr2'!G191="",'Data-Qtr2'!R191),"",COUNTIF('Data-Qtr2'!G191,"Yes"))</f>
        <v/>
      </c>
      <c r="I193" s="55">
        <f>COUNTIF('Data-Qtr2'!C191:G191,"")</f>
        <v>5</v>
      </c>
      <c r="J193" s="125">
        <f>IF('Data-Qtr2'!R191,0,IF((COUNTBLANK(C193)+COUNTBLANK(E193)+COUNTBLANK(F193)+COUNTBLANK(H193))=4,0,1))</f>
        <v>0</v>
      </c>
      <c r="K193" s="125">
        <f t="shared" si="22"/>
        <v>0</v>
      </c>
      <c r="L193" s="125">
        <f t="shared" si="23"/>
        <v>0</v>
      </c>
      <c r="M193" s="1">
        <f t="shared" si="24"/>
        <v>0</v>
      </c>
      <c r="N193" s="125">
        <f t="shared" si="25"/>
        <v>0</v>
      </c>
      <c r="O193" s="126">
        <f t="shared" si="26"/>
        <v>0</v>
      </c>
      <c r="P193" s="125">
        <f t="shared" si="27"/>
        <v>0</v>
      </c>
      <c r="Q193" s="1">
        <f t="shared" si="28"/>
        <v>0</v>
      </c>
      <c r="R193" s="1">
        <f t="shared" si="32"/>
        <v>0</v>
      </c>
      <c r="S193" s="1">
        <f t="shared" si="29"/>
        <v>0</v>
      </c>
      <c r="T193" s="1">
        <f t="shared" si="30"/>
        <v>0</v>
      </c>
      <c r="U193" s="126">
        <f t="shared" si="31"/>
        <v>0</v>
      </c>
    </row>
    <row r="194" spans="2:21" x14ac:dyDescent="0.3">
      <c r="B194" s="125">
        <v>179</v>
      </c>
      <c r="C194" s="34" t="str">
        <f>IF(OR('Data-Qtr2'!C192="",'Data-Qtr2'!R192),"",(COUNTIF('Data-Qtr2'!C192,"Yes")))</f>
        <v/>
      </c>
      <c r="D194" s="267" t="str">
        <f>IF('Data-Qtr2'!D192="","",IF(C194=1,'Data-Qtr2'!D192,""))</f>
        <v/>
      </c>
      <c r="E194" s="53" t="str">
        <f>IF(OR('Data-Qtr2'!E192="",'Data-Qtr2'!R192),"",COUNTIF('Data-Qtr2'!E192,"Yes"))</f>
        <v/>
      </c>
      <c r="F194" s="53" t="str">
        <f>IF(OR('Data-Qtr2'!F192="",'Data-Qtr2'!R192),"",COUNTIF('Data-Qtr2'!F192,"Yes"))</f>
        <v/>
      </c>
      <c r="G194" s="53"/>
      <c r="H194" s="270" t="str">
        <f>IF(OR('Data-Qtr2'!G192="",'Data-Qtr2'!R192),"",COUNTIF('Data-Qtr2'!G192,"Yes"))</f>
        <v/>
      </c>
      <c r="I194" s="55">
        <f>COUNTIF('Data-Qtr2'!C192:G192,"")</f>
        <v>5</v>
      </c>
      <c r="J194" s="125">
        <f>IF('Data-Qtr2'!R192,0,IF((COUNTBLANK(C194)+COUNTBLANK(E194)+COUNTBLANK(F194)+COUNTBLANK(H194))=4,0,1))</f>
        <v>0</v>
      </c>
      <c r="K194" s="125">
        <f t="shared" si="22"/>
        <v>0</v>
      </c>
      <c r="L194" s="125">
        <f t="shared" si="23"/>
        <v>0</v>
      </c>
      <c r="M194" s="1">
        <f t="shared" si="24"/>
        <v>0</v>
      </c>
      <c r="N194" s="125">
        <f t="shared" si="25"/>
        <v>0</v>
      </c>
      <c r="O194" s="126">
        <f t="shared" si="26"/>
        <v>0</v>
      </c>
      <c r="P194" s="125">
        <f t="shared" si="27"/>
        <v>0</v>
      </c>
      <c r="Q194" s="1">
        <f t="shared" si="28"/>
        <v>0</v>
      </c>
      <c r="R194" s="1">
        <f t="shared" si="32"/>
        <v>0</v>
      </c>
      <c r="S194" s="1">
        <f t="shared" si="29"/>
        <v>0</v>
      </c>
      <c r="T194" s="1">
        <f t="shared" si="30"/>
        <v>0</v>
      </c>
      <c r="U194" s="126">
        <f t="shared" si="31"/>
        <v>0</v>
      </c>
    </row>
    <row r="195" spans="2:21" ht="15" thickBot="1" x14ac:dyDescent="0.35">
      <c r="B195" s="127">
        <v>180</v>
      </c>
      <c r="C195" s="35" t="str">
        <f>IF(OR('Data-Qtr2'!C193="",'Data-Qtr2'!R193),"",(COUNTIF('Data-Qtr2'!C193,"Yes")))</f>
        <v/>
      </c>
      <c r="D195" s="271" t="str">
        <f>IF('Data-Qtr2'!D193="","",IF(C195=1,'Data-Qtr2'!D193,""))</f>
        <v/>
      </c>
      <c r="E195" s="36" t="str">
        <f>IF(OR('Data-Qtr2'!E193="",'Data-Qtr2'!R193),"",COUNTIF('Data-Qtr2'!E193,"Yes"))</f>
        <v/>
      </c>
      <c r="F195" s="36" t="str">
        <f>IF(OR('Data-Qtr2'!F193="",'Data-Qtr2'!R193),"",COUNTIF('Data-Qtr2'!F193,"Yes"))</f>
        <v/>
      </c>
      <c r="G195" s="36"/>
      <c r="H195" s="272" t="str">
        <f>IF(OR('Data-Qtr2'!G193="",'Data-Qtr2'!R193),"",COUNTIF('Data-Qtr2'!G193,"Yes"))</f>
        <v/>
      </c>
      <c r="I195" s="56">
        <f>COUNTIF('Data-Qtr2'!C193:G193,"")</f>
        <v>5</v>
      </c>
      <c r="J195" s="125">
        <f>IF('Data-Qtr2'!R193,0,IF((COUNTBLANK(C195)+COUNTBLANK(E195)+COUNTBLANK(F195)+COUNTBLANK(H195))=4,0,1))</f>
        <v>0</v>
      </c>
      <c r="K195" s="125">
        <f t="shared" si="22"/>
        <v>0</v>
      </c>
      <c r="L195" s="125">
        <f t="shared" si="23"/>
        <v>0</v>
      </c>
      <c r="M195" s="1">
        <f t="shared" si="24"/>
        <v>0</v>
      </c>
      <c r="N195" s="125">
        <f t="shared" si="25"/>
        <v>0</v>
      </c>
      <c r="O195" s="126">
        <f t="shared" si="26"/>
        <v>0</v>
      </c>
      <c r="P195" s="125">
        <f t="shared" si="27"/>
        <v>0</v>
      </c>
      <c r="Q195" s="1">
        <f t="shared" si="28"/>
        <v>0</v>
      </c>
      <c r="R195" s="1">
        <f t="shared" si="32"/>
        <v>0</v>
      </c>
      <c r="S195" s="1">
        <f t="shared" si="29"/>
        <v>0</v>
      </c>
      <c r="T195" s="1">
        <f t="shared" si="30"/>
        <v>0</v>
      </c>
      <c r="U195" s="126">
        <f t="shared" si="31"/>
        <v>0</v>
      </c>
    </row>
    <row r="196" spans="2:21" x14ac:dyDescent="0.3">
      <c r="B196" s="124">
        <v>181</v>
      </c>
      <c r="C196" s="32" t="str">
        <f>IF(OR('Data-Qtr2'!C194="",'Data-Qtr2'!R194),"",(COUNTIF('Data-Qtr2'!C194,"Yes")))</f>
        <v/>
      </c>
      <c r="D196" s="268" t="str">
        <f>IF('Data-Qtr2'!D194="","",IF(C196=1,'Data-Qtr2'!D194,""))</f>
        <v/>
      </c>
      <c r="E196" s="33" t="str">
        <f>IF(OR('Data-Qtr2'!E194="",'Data-Qtr2'!R194),"",COUNTIF('Data-Qtr2'!E194,"Yes"))</f>
        <v/>
      </c>
      <c r="F196" s="33" t="str">
        <f>IF(OR('Data-Qtr2'!F194="",'Data-Qtr2'!R194),"",COUNTIF('Data-Qtr2'!F194,"Yes"))</f>
        <v/>
      </c>
      <c r="G196" s="33"/>
      <c r="H196" s="269" t="str">
        <f>IF(OR('Data-Qtr2'!G194="",'Data-Qtr2'!R194),"",COUNTIF('Data-Qtr2'!G194,"Yes"))</f>
        <v/>
      </c>
      <c r="I196" s="54">
        <f>COUNTIF('Data-Qtr2'!C194:G194,"")</f>
        <v>5</v>
      </c>
      <c r="J196" s="125">
        <f>IF('Data-Qtr2'!R194,0,IF((COUNTBLANK(C196)+COUNTBLANK(E196)+COUNTBLANK(F196)+COUNTBLANK(H196))=4,0,1))</f>
        <v>0</v>
      </c>
      <c r="K196" s="125">
        <f t="shared" si="22"/>
        <v>0</v>
      </c>
      <c r="L196" s="125">
        <f t="shared" si="23"/>
        <v>0</v>
      </c>
      <c r="M196" s="1">
        <f t="shared" si="24"/>
        <v>0</v>
      </c>
      <c r="N196" s="125">
        <f t="shared" si="25"/>
        <v>0</v>
      </c>
      <c r="O196" s="126">
        <f t="shared" si="26"/>
        <v>0</v>
      </c>
      <c r="P196" s="125">
        <f t="shared" si="27"/>
        <v>0</v>
      </c>
      <c r="Q196" s="1">
        <f t="shared" si="28"/>
        <v>0</v>
      </c>
      <c r="R196" s="1">
        <f t="shared" si="32"/>
        <v>0</v>
      </c>
      <c r="S196" s="1">
        <f t="shared" si="29"/>
        <v>0</v>
      </c>
      <c r="T196" s="1">
        <f t="shared" si="30"/>
        <v>0</v>
      </c>
      <c r="U196" s="126">
        <f t="shared" si="31"/>
        <v>0</v>
      </c>
    </row>
    <row r="197" spans="2:21" x14ac:dyDescent="0.3">
      <c r="B197" s="125">
        <v>182</v>
      </c>
      <c r="C197" s="34" t="str">
        <f>IF(OR('Data-Qtr2'!C195="",'Data-Qtr2'!R195),"",(COUNTIF('Data-Qtr2'!C195,"Yes")))</f>
        <v/>
      </c>
      <c r="D197" s="267" t="str">
        <f>IF('Data-Qtr2'!D195="","",IF(C197=1,'Data-Qtr2'!D195,""))</f>
        <v/>
      </c>
      <c r="E197" s="53" t="str">
        <f>IF(OR('Data-Qtr2'!E195="",'Data-Qtr2'!R195),"",COUNTIF('Data-Qtr2'!E195,"Yes"))</f>
        <v/>
      </c>
      <c r="F197" s="53" t="str">
        <f>IF(OR('Data-Qtr2'!F195="",'Data-Qtr2'!R195),"",COUNTIF('Data-Qtr2'!F195,"Yes"))</f>
        <v/>
      </c>
      <c r="G197" s="53"/>
      <c r="H197" s="270" t="str">
        <f>IF(OR('Data-Qtr2'!G195="",'Data-Qtr2'!R195),"",COUNTIF('Data-Qtr2'!G195,"Yes"))</f>
        <v/>
      </c>
      <c r="I197" s="55">
        <f>COUNTIF('Data-Qtr2'!C195:G195,"")</f>
        <v>5</v>
      </c>
      <c r="J197" s="125">
        <f>IF('Data-Qtr2'!R195,0,IF((COUNTBLANK(C197)+COUNTBLANK(E197)+COUNTBLANK(F197)+COUNTBLANK(H197))=4,0,1))</f>
        <v>0</v>
      </c>
      <c r="K197" s="125">
        <f t="shared" si="22"/>
        <v>0</v>
      </c>
      <c r="L197" s="125">
        <f t="shared" si="23"/>
        <v>0</v>
      </c>
      <c r="M197" s="1">
        <f t="shared" si="24"/>
        <v>0</v>
      </c>
      <c r="N197" s="125">
        <f t="shared" si="25"/>
        <v>0</v>
      </c>
      <c r="O197" s="126">
        <f t="shared" si="26"/>
        <v>0</v>
      </c>
      <c r="P197" s="125">
        <f t="shared" si="27"/>
        <v>0</v>
      </c>
      <c r="Q197" s="1">
        <f t="shared" si="28"/>
        <v>0</v>
      </c>
      <c r="R197" s="1">
        <f t="shared" si="32"/>
        <v>0</v>
      </c>
      <c r="S197" s="1">
        <f t="shared" si="29"/>
        <v>0</v>
      </c>
      <c r="T197" s="1">
        <f t="shared" si="30"/>
        <v>0</v>
      </c>
      <c r="U197" s="126">
        <f t="shared" si="31"/>
        <v>0</v>
      </c>
    </row>
    <row r="198" spans="2:21" x14ac:dyDescent="0.3">
      <c r="B198" s="125">
        <v>183</v>
      </c>
      <c r="C198" s="34" t="str">
        <f>IF(OR('Data-Qtr2'!C196="",'Data-Qtr2'!R196),"",(COUNTIF('Data-Qtr2'!C196,"Yes")))</f>
        <v/>
      </c>
      <c r="D198" s="267" t="str">
        <f>IF('Data-Qtr2'!D196="","",IF(C198=1,'Data-Qtr2'!D196,""))</f>
        <v/>
      </c>
      <c r="E198" s="53" t="str">
        <f>IF(OR('Data-Qtr2'!E196="",'Data-Qtr2'!R196),"",COUNTIF('Data-Qtr2'!E196,"Yes"))</f>
        <v/>
      </c>
      <c r="F198" s="53" t="str">
        <f>IF(OR('Data-Qtr2'!F196="",'Data-Qtr2'!R196),"",COUNTIF('Data-Qtr2'!F196,"Yes"))</f>
        <v/>
      </c>
      <c r="G198" s="53"/>
      <c r="H198" s="270" t="str">
        <f>IF(OR('Data-Qtr2'!G196="",'Data-Qtr2'!R196),"",COUNTIF('Data-Qtr2'!G196,"Yes"))</f>
        <v/>
      </c>
      <c r="I198" s="55">
        <f>COUNTIF('Data-Qtr2'!C196:G196,"")</f>
        <v>5</v>
      </c>
      <c r="J198" s="125">
        <f>IF('Data-Qtr2'!R196,0,IF((COUNTBLANK(C198)+COUNTBLANK(E198)+COUNTBLANK(F198)+COUNTBLANK(H198))=4,0,1))</f>
        <v>0</v>
      </c>
      <c r="K198" s="125">
        <f t="shared" si="22"/>
        <v>0</v>
      </c>
      <c r="L198" s="125">
        <f t="shared" si="23"/>
        <v>0</v>
      </c>
      <c r="M198" s="1">
        <f t="shared" si="24"/>
        <v>0</v>
      </c>
      <c r="N198" s="125">
        <f t="shared" si="25"/>
        <v>0</v>
      </c>
      <c r="O198" s="126">
        <f t="shared" si="26"/>
        <v>0</v>
      </c>
      <c r="P198" s="125">
        <f t="shared" si="27"/>
        <v>0</v>
      </c>
      <c r="Q198" s="1">
        <f t="shared" si="28"/>
        <v>0</v>
      </c>
      <c r="R198" s="1">
        <f t="shared" si="32"/>
        <v>0</v>
      </c>
      <c r="S198" s="1">
        <f t="shared" si="29"/>
        <v>0</v>
      </c>
      <c r="T198" s="1">
        <f t="shared" si="30"/>
        <v>0</v>
      </c>
      <c r="U198" s="126">
        <f t="shared" si="31"/>
        <v>0</v>
      </c>
    </row>
    <row r="199" spans="2:21" x14ac:dyDescent="0.3">
      <c r="B199" s="125">
        <v>184</v>
      </c>
      <c r="C199" s="34" t="str">
        <f>IF(OR('Data-Qtr2'!C197="",'Data-Qtr2'!R197),"",(COUNTIF('Data-Qtr2'!C197,"Yes")))</f>
        <v/>
      </c>
      <c r="D199" s="267" t="str">
        <f>IF('Data-Qtr2'!D197="","",IF(C199=1,'Data-Qtr2'!D197,""))</f>
        <v/>
      </c>
      <c r="E199" s="53" t="str">
        <f>IF(OR('Data-Qtr2'!E197="",'Data-Qtr2'!R197),"",COUNTIF('Data-Qtr2'!E197,"Yes"))</f>
        <v/>
      </c>
      <c r="F199" s="53" t="str">
        <f>IF(OR('Data-Qtr2'!F197="",'Data-Qtr2'!R197),"",COUNTIF('Data-Qtr2'!F197,"Yes"))</f>
        <v/>
      </c>
      <c r="G199" s="53"/>
      <c r="H199" s="270" t="str">
        <f>IF(OR('Data-Qtr2'!G197="",'Data-Qtr2'!R197),"",COUNTIF('Data-Qtr2'!G197,"Yes"))</f>
        <v/>
      </c>
      <c r="I199" s="55">
        <f>COUNTIF('Data-Qtr2'!C197:G197,"")</f>
        <v>5</v>
      </c>
      <c r="J199" s="125">
        <f>IF('Data-Qtr2'!R197,0,IF((COUNTBLANK(C199)+COUNTBLANK(E199)+COUNTBLANK(F199)+COUNTBLANK(H199))=4,0,1))</f>
        <v>0</v>
      </c>
      <c r="K199" s="125">
        <f t="shared" si="22"/>
        <v>0</v>
      </c>
      <c r="L199" s="125">
        <f t="shared" si="23"/>
        <v>0</v>
      </c>
      <c r="M199" s="1">
        <f t="shared" si="24"/>
        <v>0</v>
      </c>
      <c r="N199" s="125">
        <f t="shared" si="25"/>
        <v>0</v>
      </c>
      <c r="O199" s="126">
        <f t="shared" si="26"/>
        <v>0</v>
      </c>
      <c r="P199" s="125">
        <f t="shared" si="27"/>
        <v>0</v>
      </c>
      <c r="Q199" s="1">
        <f t="shared" si="28"/>
        <v>0</v>
      </c>
      <c r="R199" s="1">
        <f t="shared" si="32"/>
        <v>0</v>
      </c>
      <c r="S199" s="1">
        <f t="shared" si="29"/>
        <v>0</v>
      </c>
      <c r="T199" s="1">
        <f t="shared" si="30"/>
        <v>0</v>
      </c>
      <c r="U199" s="126">
        <f t="shared" si="31"/>
        <v>0</v>
      </c>
    </row>
    <row r="200" spans="2:21" x14ac:dyDescent="0.3">
      <c r="B200" s="125">
        <v>185</v>
      </c>
      <c r="C200" s="34" t="str">
        <f>IF(OR('Data-Qtr2'!C198="",'Data-Qtr2'!R198),"",(COUNTIF('Data-Qtr2'!C198,"Yes")))</f>
        <v/>
      </c>
      <c r="D200" s="267" t="str">
        <f>IF('Data-Qtr2'!D198="","",IF(C200=1,'Data-Qtr2'!D198,""))</f>
        <v/>
      </c>
      <c r="E200" s="53" t="str">
        <f>IF(OR('Data-Qtr2'!E198="",'Data-Qtr2'!R198),"",COUNTIF('Data-Qtr2'!E198,"Yes"))</f>
        <v/>
      </c>
      <c r="F200" s="53" t="str">
        <f>IF(OR('Data-Qtr2'!F198="",'Data-Qtr2'!R198),"",COUNTIF('Data-Qtr2'!F198,"Yes"))</f>
        <v/>
      </c>
      <c r="G200" s="53"/>
      <c r="H200" s="270" t="str">
        <f>IF(OR('Data-Qtr2'!G198="",'Data-Qtr2'!R198),"",COUNTIF('Data-Qtr2'!G198,"Yes"))</f>
        <v/>
      </c>
      <c r="I200" s="55">
        <f>COUNTIF('Data-Qtr2'!C198:G198,"")</f>
        <v>5</v>
      </c>
      <c r="J200" s="125">
        <f>IF('Data-Qtr2'!R198,0,IF((COUNTBLANK(C200)+COUNTBLANK(E200)+COUNTBLANK(F200)+COUNTBLANK(H200))=4,0,1))</f>
        <v>0</v>
      </c>
      <c r="K200" s="125">
        <f t="shared" si="22"/>
        <v>0</v>
      </c>
      <c r="L200" s="125">
        <f t="shared" si="23"/>
        <v>0</v>
      </c>
      <c r="M200" s="1">
        <f t="shared" si="24"/>
        <v>0</v>
      </c>
      <c r="N200" s="125">
        <f t="shared" si="25"/>
        <v>0</v>
      </c>
      <c r="O200" s="126">
        <f t="shared" si="26"/>
        <v>0</v>
      </c>
      <c r="P200" s="125">
        <f t="shared" si="27"/>
        <v>0</v>
      </c>
      <c r="Q200" s="1">
        <f t="shared" si="28"/>
        <v>0</v>
      </c>
      <c r="R200" s="1">
        <f t="shared" si="32"/>
        <v>0</v>
      </c>
      <c r="S200" s="1">
        <f t="shared" si="29"/>
        <v>0</v>
      </c>
      <c r="T200" s="1">
        <f t="shared" si="30"/>
        <v>0</v>
      </c>
      <c r="U200" s="126">
        <f t="shared" si="31"/>
        <v>0</v>
      </c>
    </row>
    <row r="201" spans="2:21" x14ac:dyDescent="0.3">
      <c r="B201" s="125">
        <v>186</v>
      </c>
      <c r="C201" s="34" t="str">
        <f>IF(OR('Data-Qtr2'!C199="",'Data-Qtr2'!R199),"",(COUNTIF('Data-Qtr2'!C199,"Yes")))</f>
        <v/>
      </c>
      <c r="D201" s="267" t="str">
        <f>IF('Data-Qtr2'!D199="","",IF(C201=1,'Data-Qtr2'!D199,""))</f>
        <v/>
      </c>
      <c r="E201" s="53" t="str">
        <f>IF(OR('Data-Qtr2'!E199="",'Data-Qtr2'!R199),"",COUNTIF('Data-Qtr2'!E199,"Yes"))</f>
        <v/>
      </c>
      <c r="F201" s="53" t="str">
        <f>IF(OR('Data-Qtr2'!F199="",'Data-Qtr2'!R199),"",COUNTIF('Data-Qtr2'!F199,"Yes"))</f>
        <v/>
      </c>
      <c r="G201" s="53"/>
      <c r="H201" s="270" t="str">
        <f>IF(OR('Data-Qtr2'!G199="",'Data-Qtr2'!R199),"",COUNTIF('Data-Qtr2'!G199,"Yes"))</f>
        <v/>
      </c>
      <c r="I201" s="55">
        <f>COUNTIF('Data-Qtr2'!C199:G199,"")</f>
        <v>5</v>
      </c>
      <c r="J201" s="125">
        <f>IF('Data-Qtr2'!R199,0,IF((COUNTBLANK(C201)+COUNTBLANK(E201)+COUNTBLANK(F201)+COUNTBLANK(H201))=4,0,1))</f>
        <v>0</v>
      </c>
      <c r="K201" s="125">
        <f t="shared" si="22"/>
        <v>0</v>
      </c>
      <c r="L201" s="125">
        <f t="shared" si="23"/>
        <v>0</v>
      </c>
      <c r="M201" s="1">
        <f t="shared" si="24"/>
        <v>0</v>
      </c>
      <c r="N201" s="125">
        <f t="shared" si="25"/>
        <v>0</v>
      </c>
      <c r="O201" s="126">
        <f t="shared" si="26"/>
        <v>0</v>
      </c>
      <c r="P201" s="125">
        <f t="shared" si="27"/>
        <v>0</v>
      </c>
      <c r="Q201" s="1">
        <f t="shared" si="28"/>
        <v>0</v>
      </c>
      <c r="R201" s="1">
        <f t="shared" si="32"/>
        <v>0</v>
      </c>
      <c r="S201" s="1">
        <f t="shared" si="29"/>
        <v>0</v>
      </c>
      <c r="T201" s="1">
        <f t="shared" si="30"/>
        <v>0</v>
      </c>
      <c r="U201" s="126">
        <f t="shared" si="31"/>
        <v>0</v>
      </c>
    </row>
    <row r="202" spans="2:21" x14ac:dyDescent="0.3">
      <c r="B202" s="125">
        <v>187</v>
      </c>
      <c r="C202" s="34" t="str">
        <f>IF(OR('Data-Qtr2'!C200="",'Data-Qtr2'!R200),"",(COUNTIF('Data-Qtr2'!C200,"Yes")))</f>
        <v/>
      </c>
      <c r="D202" s="267" t="str">
        <f>IF('Data-Qtr2'!D200="","",IF(C202=1,'Data-Qtr2'!D200,""))</f>
        <v/>
      </c>
      <c r="E202" s="53" t="str">
        <f>IF(OR('Data-Qtr2'!E200="",'Data-Qtr2'!R200),"",COUNTIF('Data-Qtr2'!E200,"Yes"))</f>
        <v/>
      </c>
      <c r="F202" s="53" t="str">
        <f>IF(OR('Data-Qtr2'!F200="",'Data-Qtr2'!R200),"",COUNTIF('Data-Qtr2'!F200,"Yes"))</f>
        <v/>
      </c>
      <c r="G202" s="53"/>
      <c r="H202" s="270" t="str">
        <f>IF(OR('Data-Qtr2'!G200="",'Data-Qtr2'!R200),"",COUNTIF('Data-Qtr2'!G200,"Yes"))</f>
        <v/>
      </c>
      <c r="I202" s="55">
        <f>COUNTIF('Data-Qtr2'!C200:G200,"")</f>
        <v>5</v>
      </c>
      <c r="J202" s="125">
        <f>IF('Data-Qtr2'!R200,0,IF((COUNTBLANK(C202)+COUNTBLANK(E202)+COUNTBLANK(F202)+COUNTBLANK(H202))=4,0,1))</f>
        <v>0</v>
      </c>
      <c r="K202" s="125">
        <f t="shared" si="22"/>
        <v>0</v>
      </c>
      <c r="L202" s="125">
        <f t="shared" si="23"/>
        <v>0</v>
      </c>
      <c r="M202" s="1">
        <f t="shared" si="24"/>
        <v>0</v>
      </c>
      <c r="N202" s="125">
        <f t="shared" si="25"/>
        <v>0</v>
      </c>
      <c r="O202" s="126">
        <f t="shared" si="26"/>
        <v>0</v>
      </c>
      <c r="P202" s="125">
        <f t="shared" si="27"/>
        <v>0</v>
      </c>
      <c r="Q202" s="1">
        <f t="shared" si="28"/>
        <v>0</v>
      </c>
      <c r="R202" s="1">
        <f t="shared" si="32"/>
        <v>0</v>
      </c>
      <c r="S202" s="1">
        <f t="shared" si="29"/>
        <v>0</v>
      </c>
      <c r="T202" s="1">
        <f t="shared" si="30"/>
        <v>0</v>
      </c>
      <c r="U202" s="126">
        <f t="shared" si="31"/>
        <v>0</v>
      </c>
    </row>
    <row r="203" spans="2:21" x14ac:dyDescent="0.3">
      <c r="B203" s="125">
        <v>188</v>
      </c>
      <c r="C203" s="34" t="str">
        <f>IF(OR('Data-Qtr2'!C201="",'Data-Qtr2'!R201),"",(COUNTIF('Data-Qtr2'!C201,"Yes")))</f>
        <v/>
      </c>
      <c r="D203" s="267" t="str">
        <f>IF('Data-Qtr2'!D201="","",IF(C203=1,'Data-Qtr2'!D201,""))</f>
        <v/>
      </c>
      <c r="E203" s="53" t="str">
        <f>IF(OR('Data-Qtr2'!E201="",'Data-Qtr2'!R201),"",COUNTIF('Data-Qtr2'!E201,"Yes"))</f>
        <v/>
      </c>
      <c r="F203" s="53" t="str">
        <f>IF(OR('Data-Qtr2'!F201="",'Data-Qtr2'!R201),"",COUNTIF('Data-Qtr2'!F201,"Yes"))</f>
        <v/>
      </c>
      <c r="G203" s="53"/>
      <c r="H203" s="270" t="str">
        <f>IF(OR('Data-Qtr2'!G201="",'Data-Qtr2'!R201),"",COUNTIF('Data-Qtr2'!G201,"Yes"))</f>
        <v/>
      </c>
      <c r="I203" s="55">
        <f>COUNTIF('Data-Qtr2'!C201:G201,"")</f>
        <v>5</v>
      </c>
      <c r="J203" s="125">
        <f>IF('Data-Qtr2'!R201,0,IF((COUNTBLANK(C203)+COUNTBLANK(E203)+COUNTBLANK(F203)+COUNTBLANK(H203))=4,0,1))</f>
        <v>0</v>
      </c>
      <c r="K203" s="125">
        <f t="shared" si="22"/>
        <v>0</v>
      </c>
      <c r="L203" s="125">
        <f t="shared" si="23"/>
        <v>0</v>
      </c>
      <c r="M203" s="1">
        <f t="shared" si="24"/>
        <v>0</v>
      </c>
      <c r="N203" s="125">
        <f t="shared" si="25"/>
        <v>0</v>
      </c>
      <c r="O203" s="126">
        <f t="shared" si="26"/>
        <v>0</v>
      </c>
      <c r="P203" s="125">
        <f t="shared" si="27"/>
        <v>0</v>
      </c>
      <c r="Q203" s="1">
        <f t="shared" si="28"/>
        <v>0</v>
      </c>
      <c r="R203" s="1">
        <f t="shared" si="32"/>
        <v>0</v>
      </c>
      <c r="S203" s="1">
        <f t="shared" si="29"/>
        <v>0</v>
      </c>
      <c r="T203" s="1">
        <f t="shared" si="30"/>
        <v>0</v>
      </c>
      <c r="U203" s="126">
        <f t="shared" si="31"/>
        <v>0</v>
      </c>
    </row>
    <row r="204" spans="2:21" x14ac:dyDescent="0.3">
      <c r="B204" s="125">
        <v>189</v>
      </c>
      <c r="C204" s="34" t="str">
        <f>IF(OR('Data-Qtr2'!C202="",'Data-Qtr2'!R202),"",(COUNTIF('Data-Qtr2'!C202,"Yes")))</f>
        <v/>
      </c>
      <c r="D204" s="267" t="str">
        <f>IF('Data-Qtr2'!D202="","",IF(C204=1,'Data-Qtr2'!D202,""))</f>
        <v/>
      </c>
      <c r="E204" s="53" t="str">
        <f>IF(OR('Data-Qtr2'!E202="",'Data-Qtr2'!R202),"",COUNTIF('Data-Qtr2'!E202,"Yes"))</f>
        <v/>
      </c>
      <c r="F204" s="53" t="str">
        <f>IF(OR('Data-Qtr2'!F202="",'Data-Qtr2'!R202),"",COUNTIF('Data-Qtr2'!F202,"Yes"))</f>
        <v/>
      </c>
      <c r="G204" s="53"/>
      <c r="H204" s="270" t="str">
        <f>IF(OR('Data-Qtr2'!G202="",'Data-Qtr2'!R202),"",COUNTIF('Data-Qtr2'!G202,"Yes"))</f>
        <v/>
      </c>
      <c r="I204" s="55">
        <f>COUNTIF('Data-Qtr2'!C202:G202,"")</f>
        <v>5</v>
      </c>
      <c r="J204" s="125">
        <f>IF('Data-Qtr2'!R202,0,IF((COUNTBLANK(C204)+COUNTBLANK(E204)+COUNTBLANK(F204)+COUNTBLANK(H204))=4,0,1))</f>
        <v>0</v>
      </c>
      <c r="K204" s="125">
        <f t="shared" ref="K204:K267" si="33">IF(J204=1,C204,0)</f>
        <v>0</v>
      </c>
      <c r="L204" s="125">
        <f t="shared" ref="L204:L267" si="34">IF(J204=1,IF((COUNTIF(C204,1)+COUNTIF(E204,1))=2,1,0),0)</f>
        <v>0</v>
      </c>
      <c r="M204" s="1">
        <f t="shared" ref="M204:M267" si="35">IF(J204=1,COUNTIF(E204,1),0)</f>
        <v>0</v>
      </c>
      <c r="N204" s="125">
        <f t="shared" ref="N204:N267" si="36">IF(J204=1,IF((COUNTIF(C204,1)+COUNTIF(F204,1))=2,1,0),0)</f>
        <v>0</v>
      </c>
      <c r="O204" s="126">
        <f t="shared" ref="O204:O267" si="37">IF(J204=1,COUNTIF(F204,1),0)</f>
        <v>0</v>
      </c>
      <c r="P204" s="125">
        <f t="shared" ref="P204:P267" si="38">IF(J204=1,IF((COUNTIF(C204,1)+COUNTIF(H204,1))=2,1,0),0)</f>
        <v>0</v>
      </c>
      <c r="Q204" s="1">
        <f t="shared" ref="Q204:Q267" si="39">IF(J204=1,COUNTIF(H204,1),0)</f>
        <v>0</v>
      </c>
      <c r="R204" s="1">
        <f t="shared" si="32"/>
        <v>0</v>
      </c>
      <c r="S204" s="1">
        <f t="shared" ref="S204:S267" si="40">IF(J204=1,COUNTIF(C204,1),0)</f>
        <v>0</v>
      </c>
      <c r="T204" s="1">
        <f t="shared" ref="T204:T267" si="41">IF(AND(C204=1,F204=1),1,0)</f>
        <v>0</v>
      </c>
      <c r="U204" s="126">
        <f t="shared" ref="U204:U267" si="42">IF(AND(C204=1,H204=1),1,0)</f>
        <v>0</v>
      </c>
    </row>
    <row r="205" spans="2:21" ht="15" thickBot="1" x14ac:dyDescent="0.35">
      <c r="B205" s="125">
        <v>190</v>
      </c>
      <c r="C205" s="35" t="str">
        <f>IF(OR('Data-Qtr2'!C203="",'Data-Qtr2'!R203),"",(COUNTIF('Data-Qtr2'!C203,"Yes")))</f>
        <v/>
      </c>
      <c r="D205" s="271" t="str">
        <f>IF('Data-Qtr2'!D203="","",IF(C205=1,'Data-Qtr2'!D203,""))</f>
        <v/>
      </c>
      <c r="E205" s="36" t="str">
        <f>IF(OR('Data-Qtr2'!E203="",'Data-Qtr2'!R203),"",COUNTIF('Data-Qtr2'!E203,"Yes"))</f>
        <v/>
      </c>
      <c r="F205" s="36" t="str">
        <f>IF(OR('Data-Qtr2'!F203="",'Data-Qtr2'!R203),"",COUNTIF('Data-Qtr2'!F203,"Yes"))</f>
        <v/>
      </c>
      <c r="G205" s="36"/>
      <c r="H205" s="272" t="str">
        <f>IF(OR('Data-Qtr2'!G203="",'Data-Qtr2'!R203),"",COUNTIF('Data-Qtr2'!G203,"Yes"))</f>
        <v/>
      </c>
      <c r="I205" s="56">
        <f>COUNTIF('Data-Qtr2'!C203:G203,"")</f>
        <v>5</v>
      </c>
      <c r="J205" s="125">
        <f>IF('Data-Qtr2'!R203,0,IF((COUNTBLANK(C205)+COUNTBLANK(E205)+COUNTBLANK(F205)+COUNTBLANK(H205))=4,0,1))</f>
        <v>0</v>
      </c>
      <c r="K205" s="125">
        <f t="shared" si="33"/>
        <v>0</v>
      </c>
      <c r="L205" s="125">
        <f t="shared" si="34"/>
        <v>0</v>
      </c>
      <c r="M205" s="1">
        <f t="shared" si="35"/>
        <v>0</v>
      </c>
      <c r="N205" s="125">
        <f t="shared" si="36"/>
        <v>0</v>
      </c>
      <c r="O205" s="126">
        <f t="shared" si="37"/>
        <v>0</v>
      </c>
      <c r="P205" s="125">
        <f t="shared" si="38"/>
        <v>0</v>
      </c>
      <c r="Q205" s="1">
        <f t="shared" si="39"/>
        <v>0</v>
      </c>
      <c r="R205" s="1">
        <f t="shared" si="32"/>
        <v>0</v>
      </c>
      <c r="S205" s="1">
        <f t="shared" si="40"/>
        <v>0</v>
      </c>
      <c r="T205" s="1">
        <f t="shared" si="41"/>
        <v>0</v>
      </c>
      <c r="U205" s="126">
        <f t="shared" si="42"/>
        <v>0</v>
      </c>
    </row>
    <row r="206" spans="2:21" x14ac:dyDescent="0.3">
      <c r="B206" s="124">
        <v>191</v>
      </c>
      <c r="C206" s="32" t="str">
        <f>IF(OR('Data-Qtr2'!C204="",'Data-Qtr2'!R204),"",(COUNTIF('Data-Qtr2'!C204,"Yes")))</f>
        <v/>
      </c>
      <c r="D206" s="268" t="str">
        <f>IF('Data-Qtr2'!D204="","",IF(C206=1,'Data-Qtr2'!D204,""))</f>
        <v/>
      </c>
      <c r="E206" s="33" t="str">
        <f>IF(OR('Data-Qtr2'!E204="",'Data-Qtr2'!R204),"",COUNTIF('Data-Qtr2'!E204,"Yes"))</f>
        <v/>
      </c>
      <c r="F206" s="33" t="str">
        <f>IF(OR('Data-Qtr2'!F204="",'Data-Qtr2'!R204),"",COUNTIF('Data-Qtr2'!F204,"Yes"))</f>
        <v/>
      </c>
      <c r="G206" s="33"/>
      <c r="H206" s="269" t="str">
        <f>IF(OR('Data-Qtr2'!G204="",'Data-Qtr2'!R204),"",COUNTIF('Data-Qtr2'!G204,"Yes"))</f>
        <v/>
      </c>
      <c r="I206" s="55">
        <f>COUNTIF('Data-Qtr2'!C204:G204,"")</f>
        <v>5</v>
      </c>
      <c r="J206" s="125">
        <f>IF('Data-Qtr2'!R204,0,IF((COUNTBLANK(C206)+COUNTBLANK(E206)+COUNTBLANK(F206)+COUNTBLANK(H206))=4,0,1))</f>
        <v>0</v>
      </c>
      <c r="K206" s="125">
        <f t="shared" si="33"/>
        <v>0</v>
      </c>
      <c r="L206" s="125">
        <f t="shared" si="34"/>
        <v>0</v>
      </c>
      <c r="M206" s="1">
        <f t="shared" si="35"/>
        <v>0</v>
      </c>
      <c r="N206" s="125">
        <f t="shared" si="36"/>
        <v>0</v>
      </c>
      <c r="O206" s="126">
        <f t="shared" si="37"/>
        <v>0</v>
      </c>
      <c r="P206" s="125">
        <f t="shared" si="38"/>
        <v>0</v>
      </c>
      <c r="Q206" s="1">
        <f t="shared" si="39"/>
        <v>0</v>
      </c>
      <c r="R206" s="1">
        <f t="shared" si="32"/>
        <v>0</v>
      </c>
      <c r="S206" s="1">
        <f t="shared" si="40"/>
        <v>0</v>
      </c>
      <c r="T206" s="1">
        <f t="shared" si="41"/>
        <v>0</v>
      </c>
      <c r="U206" s="126">
        <f t="shared" si="42"/>
        <v>0</v>
      </c>
    </row>
    <row r="207" spans="2:21" x14ac:dyDescent="0.3">
      <c r="B207" s="125">
        <v>192</v>
      </c>
      <c r="C207" s="34" t="str">
        <f>IF(OR('Data-Qtr2'!C205="",'Data-Qtr2'!R205),"",(COUNTIF('Data-Qtr2'!C205,"Yes")))</f>
        <v/>
      </c>
      <c r="D207" s="267" t="str">
        <f>IF('Data-Qtr2'!D205="","",IF(C207=1,'Data-Qtr2'!D205,""))</f>
        <v/>
      </c>
      <c r="E207" s="53" t="str">
        <f>IF(OR('Data-Qtr2'!E205="",'Data-Qtr2'!R205),"",COUNTIF('Data-Qtr2'!E205,"Yes"))</f>
        <v/>
      </c>
      <c r="F207" s="53" t="str">
        <f>IF(OR('Data-Qtr2'!F205="",'Data-Qtr2'!R205),"",COUNTIF('Data-Qtr2'!F205,"Yes"))</f>
        <v/>
      </c>
      <c r="G207" s="53"/>
      <c r="H207" s="270" t="str">
        <f>IF(OR('Data-Qtr2'!G205="",'Data-Qtr2'!R205),"",COUNTIF('Data-Qtr2'!G205,"Yes"))</f>
        <v/>
      </c>
      <c r="I207" s="55">
        <f>COUNTIF('Data-Qtr2'!C205:G205,"")</f>
        <v>5</v>
      </c>
      <c r="J207" s="125">
        <f>IF('Data-Qtr2'!R205,0,IF((COUNTBLANK(C207)+COUNTBLANK(E207)+COUNTBLANK(F207)+COUNTBLANK(H207))=4,0,1))</f>
        <v>0</v>
      </c>
      <c r="K207" s="125">
        <f t="shared" si="33"/>
        <v>0</v>
      </c>
      <c r="L207" s="125">
        <f t="shared" si="34"/>
        <v>0</v>
      </c>
      <c r="M207" s="1">
        <f t="shared" si="35"/>
        <v>0</v>
      </c>
      <c r="N207" s="125">
        <f t="shared" si="36"/>
        <v>0</v>
      </c>
      <c r="O207" s="126">
        <f t="shared" si="37"/>
        <v>0</v>
      </c>
      <c r="P207" s="125">
        <f t="shared" si="38"/>
        <v>0</v>
      </c>
      <c r="Q207" s="1">
        <f t="shared" si="39"/>
        <v>0</v>
      </c>
      <c r="R207" s="1">
        <f t="shared" si="32"/>
        <v>0</v>
      </c>
      <c r="S207" s="1">
        <f t="shared" si="40"/>
        <v>0</v>
      </c>
      <c r="T207" s="1">
        <f t="shared" si="41"/>
        <v>0</v>
      </c>
      <c r="U207" s="126">
        <f t="shared" si="42"/>
        <v>0</v>
      </c>
    </row>
    <row r="208" spans="2:21" x14ac:dyDescent="0.3">
      <c r="B208" s="125">
        <v>193</v>
      </c>
      <c r="C208" s="34" t="str">
        <f>IF(OR('Data-Qtr2'!C206="",'Data-Qtr2'!R206),"",(COUNTIF('Data-Qtr2'!C206,"Yes")))</f>
        <v/>
      </c>
      <c r="D208" s="267" t="str">
        <f>IF('Data-Qtr2'!D206="","",IF(C208=1,'Data-Qtr2'!D206,""))</f>
        <v/>
      </c>
      <c r="E208" s="53" t="str">
        <f>IF(OR('Data-Qtr2'!E206="",'Data-Qtr2'!R206),"",COUNTIF('Data-Qtr2'!E206,"Yes"))</f>
        <v/>
      </c>
      <c r="F208" s="53" t="str">
        <f>IF(OR('Data-Qtr2'!F206="",'Data-Qtr2'!R206),"",COUNTIF('Data-Qtr2'!F206,"Yes"))</f>
        <v/>
      </c>
      <c r="G208" s="53"/>
      <c r="H208" s="270" t="str">
        <f>IF(OR('Data-Qtr2'!G206="",'Data-Qtr2'!R206),"",COUNTIF('Data-Qtr2'!G206,"Yes"))</f>
        <v/>
      </c>
      <c r="I208" s="55">
        <f>COUNTIF('Data-Qtr2'!C206:G206,"")</f>
        <v>5</v>
      </c>
      <c r="J208" s="125">
        <f>IF('Data-Qtr2'!R206,0,IF((COUNTBLANK(C208)+COUNTBLANK(E208)+COUNTBLANK(F208)+COUNTBLANK(H208))=4,0,1))</f>
        <v>0</v>
      </c>
      <c r="K208" s="125">
        <f t="shared" si="33"/>
        <v>0</v>
      </c>
      <c r="L208" s="125">
        <f t="shared" si="34"/>
        <v>0</v>
      </c>
      <c r="M208" s="1">
        <f t="shared" si="35"/>
        <v>0</v>
      </c>
      <c r="N208" s="125">
        <f t="shared" si="36"/>
        <v>0</v>
      </c>
      <c r="O208" s="126">
        <f t="shared" si="37"/>
        <v>0</v>
      </c>
      <c r="P208" s="125">
        <f t="shared" si="38"/>
        <v>0</v>
      </c>
      <c r="Q208" s="1">
        <f t="shared" si="39"/>
        <v>0</v>
      </c>
      <c r="R208" s="1">
        <f t="shared" ref="R208:R271" si="43">IF(J208=1,IF(D208="","",IF(AND(D208&gt;=beg_date_qtr2,D208&lt;=end_date_qtr2),1,0)),0)</f>
        <v>0</v>
      </c>
      <c r="S208" s="1">
        <f t="shared" si="40"/>
        <v>0</v>
      </c>
      <c r="T208" s="1">
        <f t="shared" si="41"/>
        <v>0</v>
      </c>
      <c r="U208" s="126">
        <f t="shared" si="42"/>
        <v>0</v>
      </c>
    </row>
    <row r="209" spans="2:21" x14ac:dyDescent="0.3">
      <c r="B209" s="125">
        <v>194</v>
      </c>
      <c r="C209" s="34" t="str">
        <f>IF(OR('Data-Qtr2'!C207="",'Data-Qtr2'!R207),"",(COUNTIF('Data-Qtr2'!C207,"Yes")))</f>
        <v/>
      </c>
      <c r="D209" s="267" t="str">
        <f>IF('Data-Qtr2'!D207="","",IF(C209=1,'Data-Qtr2'!D207,""))</f>
        <v/>
      </c>
      <c r="E209" s="53" t="str">
        <f>IF(OR('Data-Qtr2'!E207="",'Data-Qtr2'!R207),"",COUNTIF('Data-Qtr2'!E207,"Yes"))</f>
        <v/>
      </c>
      <c r="F209" s="53" t="str">
        <f>IF(OR('Data-Qtr2'!F207="",'Data-Qtr2'!R207),"",COUNTIF('Data-Qtr2'!F207,"Yes"))</f>
        <v/>
      </c>
      <c r="G209" s="53"/>
      <c r="H209" s="270" t="str">
        <f>IF(OR('Data-Qtr2'!G207="",'Data-Qtr2'!R207),"",COUNTIF('Data-Qtr2'!G207,"Yes"))</f>
        <v/>
      </c>
      <c r="I209" s="55">
        <f>COUNTIF('Data-Qtr2'!C207:G207,"")</f>
        <v>5</v>
      </c>
      <c r="J209" s="125">
        <f>IF('Data-Qtr2'!R207,0,IF((COUNTBLANK(C209)+COUNTBLANK(E209)+COUNTBLANK(F209)+COUNTBLANK(H209))=4,0,1))</f>
        <v>0</v>
      </c>
      <c r="K209" s="125">
        <f t="shared" si="33"/>
        <v>0</v>
      </c>
      <c r="L209" s="125">
        <f t="shared" si="34"/>
        <v>0</v>
      </c>
      <c r="M209" s="1">
        <f t="shared" si="35"/>
        <v>0</v>
      </c>
      <c r="N209" s="125">
        <f t="shared" si="36"/>
        <v>0</v>
      </c>
      <c r="O209" s="126">
        <f t="shared" si="37"/>
        <v>0</v>
      </c>
      <c r="P209" s="125">
        <f t="shared" si="38"/>
        <v>0</v>
      </c>
      <c r="Q209" s="1">
        <f t="shared" si="39"/>
        <v>0</v>
      </c>
      <c r="R209" s="1">
        <f t="shared" si="43"/>
        <v>0</v>
      </c>
      <c r="S209" s="1">
        <f t="shared" si="40"/>
        <v>0</v>
      </c>
      <c r="T209" s="1">
        <f t="shared" si="41"/>
        <v>0</v>
      </c>
      <c r="U209" s="126">
        <f t="shared" si="42"/>
        <v>0</v>
      </c>
    </row>
    <row r="210" spans="2:21" x14ac:dyDescent="0.3">
      <c r="B210" s="125">
        <v>195</v>
      </c>
      <c r="C210" s="34" t="str">
        <f>IF(OR('Data-Qtr2'!C208="",'Data-Qtr2'!R208),"",(COUNTIF('Data-Qtr2'!C208,"Yes")))</f>
        <v/>
      </c>
      <c r="D210" s="267" t="str">
        <f>IF('Data-Qtr2'!D208="","",IF(C210=1,'Data-Qtr2'!D208,""))</f>
        <v/>
      </c>
      <c r="E210" s="53" t="str">
        <f>IF(OR('Data-Qtr2'!E208="",'Data-Qtr2'!R208),"",COUNTIF('Data-Qtr2'!E208,"Yes"))</f>
        <v/>
      </c>
      <c r="F210" s="53" t="str">
        <f>IF(OR('Data-Qtr2'!F208="",'Data-Qtr2'!R208),"",COUNTIF('Data-Qtr2'!F208,"Yes"))</f>
        <v/>
      </c>
      <c r="G210" s="53"/>
      <c r="H210" s="270" t="str">
        <f>IF(OR('Data-Qtr2'!G208="",'Data-Qtr2'!R208),"",COUNTIF('Data-Qtr2'!G208,"Yes"))</f>
        <v/>
      </c>
      <c r="I210" s="55">
        <f>COUNTIF('Data-Qtr2'!C208:G208,"")</f>
        <v>5</v>
      </c>
      <c r="J210" s="125">
        <f>IF('Data-Qtr2'!R208,0,IF((COUNTBLANK(C210)+COUNTBLANK(E210)+COUNTBLANK(F210)+COUNTBLANK(H210))=4,0,1))</f>
        <v>0</v>
      </c>
      <c r="K210" s="125">
        <f t="shared" si="33"/>
        <v>0</v>
      </c>
      <c r="L210" s="125">
        <f t="shared" si="34"/>
        <v>0</v>
      </c>
      <c r="M210" s="1">
        <f t="shared" si="35"/>
        <v>0</v>
      </c>
      <c r="N210" s="125">
        <f t="shared" si="36"/>
        <v>0</v>
      </c>
      <c r="O210" s="126">
        <f t="shared" si="37"/>
        <v>0</v>
      </c>
      <c r="P210" s="125">
        <f t="shared" si="38"/>
        <v>0</v>
      </c>
      <c r="Q210" s="1">
        <f t="shared" si="39"/>
        <v>0</v>
      </c>
      <c r="R210" s="1">
        <f t="shared" si="43"/>
        <v>0</v>
      </c>
      <c r="S210" s="1">
        <f t="shared" si="40"/>
        <v>0</v>
      </c>
      <c r="T210" s="1">
        <f t="shared" si="41"/>
        <v>0</v>
      </c>
      <c r="U210" s="126">
        <f t="shared" si="42"/>
        <v>0</v>
      </c>
    </row>
    <row r="211" spans="2:21" x14ac:dyDescent="0.3">
      <c r="B211" s="125">
        <v>196</v>
      </c>
      <c r="C211" s="34" t="str">
        <f>IF(OR('Data-Qtr2'!C209="",'Data-Qtr2'!R209),"",(COUNTIF('Data-Qtr2'!C209,"Yes")))</f>
        <v/>
      </c>
      <c r="D211" s="267" t="str">
        <f>IF('Data-Qtr2'!D209="","",IF(C211=1,'Data-Qtr2'!D209,""))</f>
        <v/>
      </c>
      <c r="E211" s="53" t="str">
        <f>IF(OR('Data-Qtr2'!E209="",'Data-Qtr2'!R209),"",COUNTIF('Data-Qtr2'!E209,"Yes"))</f>
        <v/>
      </c>
      <c r="F211" s="53" t="str">
        <f>IF(OR('Data-Qtr2'!F209="",'Data-Qtr2'!R209),"",COUNTIF('Data-Qtr2'!F209,"Yes"))</f>
        <v/>
      </c>
      <c r="G211" s="53"/>
      <c r="H211" s="270" t="str">
        <f>IF(OR('Data-Qtr2'!G209="",'Data-Qtr2'!R209),"",COUNTIF('Data-Qtr2'!G209,"Yes"))</f>
        <v/>
      </c>
      <c r="I211" s="55">
        <f>COUNTIF('Data-Qtr2'!C209:G209,"")</f>
        <v>5</v>
      </c>
      <c r="J211" s="125">
        <f>IF('Data-Qtr2'!R209,0,IF((COUNTBLANK(C211)+COUNTBLANK(E211)+COUNTBLANK(F211)+COUNTBLANK(H211))=4,0,1))</f>
        <v>0</v>
      </c>
      <c r="K211" s="125">
        <f t="shared" si="33"/>
        <v>0</v>
      </c>
      <c r="L211" s="125">
        <f t="shared" si="34"/>
        <v>0</v>
      </c>
      <c r="M211" s="1">
        <f t="shared" si="35"/>
        <v>0</v>
      </c>
      <c r="N211" s="125">
        <f t="shared" si="36"/>
        <v>0</v>
      </c>
      <c r="O211" s="126">
        <f t="shared" si="37"/>
        <v>0</v>
      </c>
      <c r="P211" s="125">
        <f t="shared" si="38"/>
        <v>0</v>
      </c>
      <c r="Q211" s="1">
        <f t="shared" si="39"/>
        <v>0</v>
      </c>
      <c r="R211" s="1">
        <f t="shared" si="43"/>
        <v>0</v>
      </c>
      <c r="S211" s="1">
        <f t="shared" si="40"/>
        <v>0</v>
      </c>
      <c r="T211" s="1">
        <f t="shared" si="41"/>
        <v>0</v>
      </c>
      <c r="U211" s="126">
        <f t="shared" si="42"/>
        <v>0</v>
      </c>
    </row>
    <row r="212" spans="2:21" x14ac:dyDescent="0.3">
      <c r="B212" s="125">
        <v>197</v>
      </c>
      <c r="C212" s="34" t="str">
        <f>IF(OR('Data-Qtr2'!C210="",'Data-Qtr2'!R210),"",(COUNTIF('Data-Qtr2'!C210,"Yes")))</f>
        <v/>
      </c>
      <c r="D212" s="267" t="str">
        <f>IF('Data-Qtr2'!D210="","",IF(C212=1,'Data-Qtr2'!D210,""))</f>
        <v/>
      </c>
      <c r="E212" s="53" t="str">
        <f>IF(OR('Data-Qtr2'!E210="",'Data-Qtr2'!R210),"",COUNTIF('Data-Qtr2'!E210,"Yes"))</f>
        <v/>
      </c>
      <c r="F212" s="53" t="str">
        <f>IF(OR('Data-Qtr2'!F210="",'Data-Qtr2'!R210),"",COUNTIF('Data-Qtr2'!F210,"Yes"))</f>
        <v/>
      </c>
      <c r="G212" s="53"/>
      <c r="H212" s="270" t="str">
        <f>IF(OR('Data-Qtr2'!G210="",'Data-Qtr2'!R210),"",COUNTIF('Data-Qtr2'!G210,"Yes"))</f>
        <v/>
      </c>
      <c r="I212" s="55">
        <f>COUNTIF('Data-Qtr2'!C210:G210,"")</f>
        <v>5</v>
      </c>
      <c r="J212" s="125">
        <f>IF('Data-Qtr2'!R210,0,IF((COUNTBLANK(C212)+COUNTBLANK(E212)+COUNTBLANK(F212)+COUNTBLANK(H212))=4,0,1))</f>
        <v>0</v>
      </c>
      <c r="K212" s="125">
        <f t="shared" si="33"/>
        <v>0</v>
      </c>
      <c r="L212" s="125">
        <f t="shared" si="34"/>
        <v>0</v>
      </c>
      <c r="M212" s="1">
        <f t="shared" si="35"/>
        <v>0</v>
      </c>
      <c r="N212" s="125">
        <f t="shared" si="36"/>
        <v>0</v>
      </c>
      <c r="O212" s="126">
        <f t="shared" si="37"/>
        <v>0</v>
      </c>
      <c r="P212" s="125">
        <f t="shared" si="38"/>
        <v>0</v>
      </c>
      <c r="Q212" s="1">
        <f t="shared" si="39"/>
        <v>0</v>
      </c>
      <c r="R212" s="1">
        <f t="shared" si="43"/>
        <v>0</v>
      </c>
      <c r="S212" s="1">
        <f t="shared" si="40"/>
        <v>0</v>
      </c>
      <c r="T212" s="1">
        <f t="shared" si="41"/>
        <v>0</v>
      </c>
      <c r="U212" s="126">
        <f t="shared" si="42"/>
        <v>0</v>
      </c>
    </row>
    <row r="213" spans="2:21" x14ac:dyDescent="0.3">
      <c r="B213" s="125">
        <v>198</v>
      </c>
      <c r="C213" s="34" t="str">
        <f>IF(OR('Data-Qtr2'!C211="",'Data-Qtr2'!R211),"",(COUNTIF('Data-Qtr2'!C211,"Yes")))</f>
        <v/>
      </c>
      <c r="D213" s="267" t="str">
        <f>IF('Data-Qtr2'!D211="","",IF(C213=1,'Data-Qtr2'!D211,""))</f>
        <v/>
      </c>
      <c r="E213" s="53" t="str">
        <f>IF(OR('Data-Qtr2'!E211="",'Data-Qtr2'!R211),"",COUNTIF('Data-Qtr2'!E211,"Yes"))</f>
        <v/>
      </c>
      <c r="F213" s="53" t="str">
        <f>IF(OR('Data-Qtr2'!F211="",'Data-Qtr2'!R211),"",COUNTIF('Data-Qtr2'!F211,"Yes"))</f>
        <v/>
      </c>
      <c r="G213" s="53"/>
      <c r="H213" s="270" t="str">
        <f>IF(OR('Data-Qtr2'!G211="",'Data-Qtr2'!R211),"",COUNTIF('Data-Qtr2'!G211,"Yes"))</f>
        <v/>
      </c>
      <c r="I213" s="55">
        <f>COUNTIF('Data-Qtr2'!C211:G211,"")</f>
        <v>5</v>
      </c>
      <c r="J213" s="125">
        <f>IF('Data-Qtr2'!R211,0,IF((COUNTBLANK(C213)+COUNTBLANK(E213)+COUNTBLANK(F213)+COUNTBLANK(H213))=4,0,1))</f>
        <v>0</v>
      </c>
      <c r="K213" s="125">
        <f t="shared" si="33"/>
        <v>0</v>
      </c>
      <c r="L213" s="125">
        <f t="shared" si="34"/>
        <v>0</v>
      </c>
      <c r="M213" s="1">
        <f t="shared" si="35"/>
        <v>0</v>
      </c>
      <c r="N213" s="125">
        <f t="shared" si="36"/>
        <v>0</v>
      </c>
      <c r="O213" s="126">
        <f t="shared" si="37"/>
        <v>0</v>
      </c>
      <c r="P213" s="125">
        <f t="shared" si="38"/>
        <v>0</v>
      </c>
      <c r="Q213" s="1">
        <f t="shared" si="39"/>
        <v>0</v>
      </c>
      <c r="R213" s="1">
        <f t="shared" si="43"/>
        <v>0</v>
      </c>
      <c r="S213" s="1">
        <f t="shared" si="40"/>
        <v>0</v>
      </c>
      <c r="T213" s="1">
        <f t="shared" si="41"/>
        <v>0</v>
      </c>
      <c r="U213" s="126">
        <f t="shared" si="42"/>
        <v>0</v>
      </c>
    </row>
    <row r="214" spans="2:21" x14ac:dyDescent="0.3">
      <c r="B214" s="125">
        <v>199</v>
      </c>
      <c r="C214" s="34" t="str">
        <f>IF(OR('Data-Qtr2'!C212="",'Data-Qtr2'!R212),"",(COUNTIF('Data-Qtr2'!C212,"Yes")))</f>
        <v/>
      </c>
      <c r="D214" s="267" t="str">
        <f>IF('Data-Qtr2'!D212="","",IF(C214=1,'Data-Qtr2'!D212,""))</f>
        <v/>
      </c>
      <c r="E214" s="53" t="str">
        <f>IF(OR('Data-Qtr2'!E212="",'Data-Qtr2'!R212),"",COUNTIF('Data-Qtr2'!E212,"Yes"))</f>
        <v/>
      </c>
      <c r="F214" s="53" t="str">
        <f>IF(OR('Data-Qtr2'!F212="",'Data-Qtr2'!R212),"",COUNTIF('Data-Qtr2'!F212,"Yes"))</f>
        <v/>
      </c>
      <c r="G214" s="53"/>
      <c r="H214" s="270" t="str">
        <f>IF(OR('Data-Qtr2'!G212="",'Data-Qtr2'!R212),"",COUNTIF('Data-Qtr2'!G212,"Yes"))</f>
        <v/>
      </c>
      <c r="I214" s="55">
        <f>COUNTIF('Data-Qtr2'!C212:G212,"")</f>
        <v>5</v>
      </c>
      <c r="J214" s="125">
        <f>IF('Data-Qtr2'!R212,0,IF((COUNTBLANK(C214)+COUNTBLANK(E214)+COUNTBLANK(F214)+COUNTBLANK(H214))=4,0,1))</f>
        <v>0</v>
      </c>
      <c r="K214" s="125">
        <f t="shared" si="33"/>
        <v>0</v>
      </c>
      <c r="L214" s="125">
        <f t="shared" si="34"/>
        <v>0</v>
      </c>
      <c r="M214" s="1">
        <f t="shared" si="35"/>
        <v>0</v>
      </c>
      <c r="N214" s="125">
        <f t="shared" si="36"/>
        <v>0</v>
      </c>
      <c r="O214" s="126">
        <f t="shared" si="37"/>
        <v>0</v>
      </c>
      <c r="P214" s="125">
        <f t="shared" si="38"/>
        <v>0</v>
      </c>
      <c r="Q214" s="1">
        <f t="shared" si="39"/>
        <v>0</v>
      </c>
      <c r="R214" s="1">
        <f t="shared" si="43"/>
        <v>0</v>
      </c>
      <c r="S214" s="1">
        <f t="shared" si="40"/>
        <v>0</v>
      </c>
      <c r="T214" s="1">
        <f t="shared" si="41"/>
        <v>0</v>
      </c>
      <c r="U214" s="126">
        <f t="shared" si="42"/>
        <v>0</v>
      </c>
    </row>
    <row r="215" spans="2:21" ht="15" thickBot="1" x14ac:dyDescent="0.35">
      <c r="B215" s="127">
        <v>200</v>
      </c>
      <c r="C215" s="35" t="str">
        <f>IF(OR('Data-Qtr2'!C213="",'Data-Qtr2'!R213),"",(COUNTIF('Data-Qtr2'!C213,"Yes")))</f>
        <v/>
      </c>
      <c r="D215" s="271" t="str">
        <f>IF('Data-Qtr2'!D213="","",IF(C215=1,'Data-Qtr2'!D213,""))</f>
        <v/>
      </c>
      <c r="E215" s="36" t="str">
        <f>IF(OR('Data-Qtr2'!E213="",'Data-Qtr2'!R213),"",COUNTIF('Data-Qtr2'!E213,"Yes"))</f>
        <v/>
      </c>
      <c r="F215" s="36" t="str">
        <f>IF(OR('Data-Qtr2'!F213="",'Data-Qtr2'!R213),"",COUNTIF('Data-Qtr2'!F213,"Yes"))</f>
        <v/>
      </c>
      <c r="G215" s="36"/>
      <c r="H215" s="272" t="str">
        <f>IF(OR('Data-Qtr2'!G213="",'Data-Qtr2'!R213),"",COUNTIF('Data-Qtr2'!G213,"Yes"))</f>
        <v/>
      </c>
      <c r="I215" s="56">
        <f>COUNTIF('Data-Qtr2'!C213:G213,"")</f>
        <v>5</v>
      </c>
      <c r="J215" s="125">
        <f>IF('Data-Qtr2'!R213,0,IF((COUNTBLANK(C215)+COUNTBLANK(E215)+COUNTBLANK(F215)+COUNTBLANK(H215))=4,0,1))</f>
        <v>0</v>
      </c>
      <c r="K215" s="125">
        <f t="shared" si="33"/>
        <v>0</v>
      </c>
      <c r="L215" s="125">
        <f t="shared" si="34"/>
        <v>0</v>
      </c>
      <c r="M215" s="1">
        <f t="shared" si="35"/>
        <v>0</v>
      </c>
      <c r="N215" s="125">
        <f t="shared" si="36"/>
        <v>0</v>
      </c>
      <c r="O215" s="126">
        <f t="shared" si="37"/>
        <v>0</v>
      </c>
      <c r="P215" s="125">
        <f t="shared" si="38"/>
        <v>0</v>
      </c>
      <c r="Q215" s="1">
        <f t="shared" si="39"/>
        <v>0</v>
      </c>
      <c r="R215" s="1">
        <f t="shared" si="43"/>
        <v>0</v>
      </c>
      <c r="S215" s="1">
        <f t="shared" si="40"/>
        <v>0</v>
      </c>
      <c r="T215" s="1">
        <f t="shared" si="41"/>
        <v>0</v>
      </c>
      <c r="U215" s="126">
        <f t="shared" si="42"/>
        <v>0</v>
      </c>
    </row>
    <row r="216" spans="2:21" x14ac:dyDescent="0.3">
      <c r="B216" s="124">
        <v>201</v>
      </c>
      <c r="C216" s="32" t="str">
        <f>IF(OR('Data-Qtr2'!C214="",'Data-Qtr2'!R214),"",(COUNTIF('Data-Qtr2'!C214,"Yes")))</f>
        <v/>
      </c>
      <c r="D216" s="268" t="str">
        <f>IF('Data-Qtr2'!D214="","",IF(C216=1,'Data-Qtr2'!D214,""))</f>
        <v/>
      </c>
      <c r="E216" s="33" t="str">
        <f>IF(OR('Data-Qtr2'!E214="",'Data-Qtr2'!R214),"",COUNTIF('Data-Qtr2'!E214,"Yes"))</f>
        <v/>
      </c>
      <c r="F216" s="33" t="str">
        <f>IF(OR('Data-Qtr2'!F214="",'Data-Qtr2'!R214),"",COUNTIF('Data-Qtr2'!F214,"Yes"))</f>
        <v/>
      </c>
      <c r="G216" s="33"/>
      <c r="H216" s="269" t="str">
        <f>IF(OR('Data-Qtr2'!G214="",'Data-Qtr2'!R214),"",COUNTIF('Data-Qtr2'!G214,"Yes"))</f>
        <v/>
      </c>
      <c r="I216" s="54">
        <f>COUNTIF('Data-Qtr2'!C214:G214,"")</f>
        <v>5</v>
      </c>
      <c r="J216" s="125">
        <f>IF('Data-Qtr2'!R214,0,IF((COUNTBLANK(C216)+COUNTBLANK(E216)+COUNTBLANK(F216)+COUNTBLANK(H216))=4,0,1))</f>
        <v>0</v>
      </c>
      <c r="K216" s="125">
        <f t="shared" si="33"/>
        <v>0</v>
      </c>
      <c r="L216" s="125">
        <f t="shared" si="34"/>
        <v>0</v>
      </c>
      <c r="M216" s="1">
        <f t="shared" si="35"/>
        <v>0</v>
      </c>
      <c r="N216" s="125">
        <f t="shared" si="36"/>
        <v>0</v>
      </c>
      <c r="O216" s="126">
        <f t="shared" si="37"/>
        <v>0</v>
      </c>
      <c r="P216" s="125">
        <f t="shared" si="38"/>
        <v>0</v>
      </c>
      <c r="Q216" s="1">
        <f t="shared" si="39"/>
        <v>0</v>
      </c>
      <c r="R216" s="1">
        <f t="shared" si="43"/>
        <v>0</v>
      </c>
      <c r="S216" s="1">
        <f t="shared" si="40"/>
        <v>0</v>
      </c>
      <c r="T216" s="1">
        <f t="shared" si="41"/>
        <v>0</v>
      </c>
      <c r="U216" s="126">
        <f t="shared" si="42"/>
        <v>0</v>
      </c>
    </row>
    <row r="217" spans="2:21" x14ac:dyDescent="0.3">
      <c r="B217" s="125">
        <v>202</v>
      </c>
      <c r="C217" s="34" t="str">
        <f>IF(OR('Data-Qtr2'!C215="",'Data-Qtr2'!R215),"",(COUNTIF('Data-Qtr2'!C215,"Yes")))</f>
        <v/>
      </c>
      <c r="D217" s="267" t="str">
        <f>IF('Data-Qtr2'!D215="","",IF(C217=1,'Data-Qtr2'!D215,""))</f>
        <v/>
      </c>
      <c r="E217" s="53" t="str">
        <f>IF(OR('Data-Qtr2'!E215="",'Data-Qtr2'!R215),"",COUNTIF('Data-Qtr2'!E215,"Yes"))</f>
        <v/>
      </c>
      <c r="F217" s="53" t="str">
        <f>IF(OR('Data-Qtr2'!F215="",'Data-Qtr2'!R215),"",COUNTIF('Data-Qtr2'!F215,"Yes"))</f>
        <v/>
      </c>
      <c r="G217" s="53"/>
      <c r="H217" s="270" t="str">
        <f>IF(OR('Data-Qtr2'!G215="",'Data-Qtr2'!R215),"",COUNTIF('Data-Qtr2'!G215,"Yes"))</f>
        <v/>
      </c>
      <c r="I217" s="55">
        <f>COUNTIF('Data-Qtr2'!C215:G215,"")</f>
        <v>5</v>
      </c>
      <c r="J217" s="125">
        <f>IF('Data-Qtr2'!R215,0,IF((COUNTBLANK(C217)+COUNTBLANK(E217)+COUNTBLANK(F217)+COUNTBLANK(H217))=4,0,1))</f>
        <v>0</v>
      </c>
      <c r="K217" s="125">
        <f t="shared" si="33"/>
        <v>0</v>
      </c>
      <c r="L217" s="125">
        <f t="shared" si="34"/>
        <v>0</v>
      </c>
      <c r="M217" s="1">
        <f t="shared" si="35"/>
        <v>0</v>
      </c>
      <c r="N217" s="125">
        <f t="shared" si="36"/>
        <v>0</v>
      </c>
      <c r="O217" s="126">
        <f t="shared" si="37"/>
        <v>0</v>
      </c>
      <c r="P217" s="125">
        <f t="shared" si="38"/>
        <v>0</v>
      </c>
      <c r="Q217" s="1">
        <f t="shared" si="39"/>
        <v>0</v>
      </c>
      <c r="R217" s="1">
        <f t="shared" si="43"/>
        <v>0</v>
      </c>
      <c r="S217" s="1">
        <f t="shared" si="40"/>
        <v>0</v>
      </c>
      <c r="T217" s="1">
        <f t="shared" si="41"/>
        <v>0</v>
      </c>
      <c r="U217" s="126">
        <f t="shared" si="42"/>
        <v>0</v>
      </c>
    </row>
    <row r="218" spans="2:21" x14ac:dyDescent="0.3">
      <c r="B218" s="125">
        <v>203</v>
      </c>
      <c r="C218" s="34" t="str">
        <f>IF(OR('Data-Qtr2'!C216="",'Data-Qtr2'!R216),"",(COUNTIF('Data-Qtr2'!C216,"Yes")))</f>
        <v/>
      </c>
      <c r="D218" s="267" t="str">
        <f>IF('Data-Qtr2'!D216="","",IF(C218=1,'Data-Qtr2'!D216,""))</f>
        <v/>
      </c>
      <c r="E218" s="53" t="str">
        <f>IF(OR('Data-Qtr2'!E216="",'Data-Qtr2'!R216),"",COUNTIF('Data-Qtr2'!E216,"Yes"))</f>
        <v/>
      </c>
      <c r="F218" s="53" t="str">
        <f>IF(OR('Data-Qtr2'!F216="",'Data-Qtr2'!R216),"",COUNTIF('Data-Qtr2'!F216,"Yes"))</f>
        <v/>
      </c>
      <c r="G218" s="53"/>
      <c r="H218" s="270" t="str">
        <f>IF(OR('Data-Qtr2'!G216="",'Data-Qtr2'!R216),"",COUNTIF('Data-Qtr2'!G216,"Yes"))</f>
        <v/>
      </c>
      <c r="I218" s="55">
        <f>COUNTIF('Data-Qtr2'!C216:G216,"")</f>
        <v>5</v>
      </c>
      <c r="J218" s="125">
        <f>IF('Data-Qtr2'!R216,0,IF((COUNTBLANK(C218)+COUNTBLANK(E218)+COUNTBLANK(F218)+COUNTBLANK(H218))=4,0,1))</f>
        <v>0</v>
      </c>
      <c r="K218" s="125">
        <f t="shared" si="33"/>
        <v>0</v>
      </c>
      <c r="L218" s="125">
        <f t="shared" si="34"/>
        <v>0</v>
      </c>
      <c r="M218" s="1">
        <f t="shared" si="35"/>
        <v>0</v>
      </c>
      <c r="N218" s="125">
        <f t="shared" si="36"/>
        <v>0</v>
      </c>
      <c r="O218" s="126">
        <f t="shared" si="37"/>
        <v>0</v>
      </c>
      <c r="P218" s="125">
        <f t="shared" si="38"/>
        <v>0</v>
      </c>
      <c r="Q218" s="1">
        <f t="shared" si="39"/>
        <v>0</v>
      </c>
      <c r="R218" s="1">
        <f t="shared" si="43"/>
        <v>0</v>
      </c>
      <c r="S218" s="1">
        <f t="shared" si="40"/>
        <v>0</v>
      </c>
      <c r="T218" s="1">
        <f t="shared" si="41"/>
        <v>0</v>
      </c>
      <c r="U218" s="126">
        <f t="shared" si="42"/>
        <v>0</v>
      </c>
    </row>
    <row r="219" spans="2:21" x14ac:dyDescent="0.3">
      <c r="B219" s="125">
        <v>204</v>
      </c>
      <c r="C219" s="34" t="str">
        <f>IF(OR('Data-Qtr2'!C217="",'Data-Qtr2'!R217),"",(COUNTIF('Data-Qtr2'!C217,"Yes")))</f>
        <v/>
      </c>
      <c r="D219" s="267" t="str">
        <f>IF('Data-Qtr2'!D217="","",IF(C219=1,'Data-Qtr2'!D217,""))</f>
        <v/>
      </c>
      <c r="E219" s="53" t="str">
        <f>IF(OR('Data-Qtr2'!E217="",'Data-Qtr2'!R217),"",COUNTIF('Data-Qtr2'!E217,"Yes"))</f>
        <v/>
      </c>
      <c r="F219" s="53" t="str">
        <f>IF(OR('Data-Qtr2'!F217="",'Data-Qtr2'!R217),"",COUNTIF('Data-Qtr2'!F217,"Yes"))</f>
        <v/>
      </c>
      <c r="G219" s="53"/>
      <c r="H219" s="270" t="str">
        <f>IF(OR('Data-Qtr2'!G217="",'Data-Qtr2'!R217),"",COUNTIF('Data-Qtr2'!G217,"Yes"))</f>
        <v/>
      </c>
      <c r="I219" s="55">
        <f>COUNTIF('Data-Qtr2'!C217:G217,"")</f>
        <v>5</v>
      </c>
      <c r="J219" s="125">
        <f>IF('Data-Qtr2'!R217,0,IF((COUNTBLANK(C219)+COUNTBLANK(E219)+COUNTBLANK(F219)+COUNTBLANK(H219))=4,0,1))</f>
        <v>0</v>
      </c>
      <c r="K219" s="125">
        <f t="shared" si="33"/>
        <v>0</v>
      </c>
      <c r="L219" s="125">
        <f t="shared" si="34"/>
        <v>0</v>
      </c>
      <c r="M219" s="1">
        <f t="shared" si="35"/>
        <v>0</v>
      </c>
      <c r="N219" s="125">
        <f t="shared" si="36"/>
        <v>0</v>
      </c>
      <c r="O219" s="126">
        <f t="shared" si="37"/>
        <v>0</v>
      </c>
      <c r="P219" s="125">
        <f t="shared" si="38"/>
        <v>0</v>
      </c>
      <c r="Q219" s="1">
        <f t="shared" si="39"/>
        <v>0</v>
      </c>
      <c r="R219" s="1">
        <f t="shared" si="43"/>
        <v>0</v>
      </c>
      <c r="S219" s="1">
        <f t="shared" si="40"/>
        <v>0</v>
      </c>
      <c r="T219" s="1">
        <f t="shared" si="41"/>
        <v>0</v>
      </c>
      <c r="U219" s="126">
        <f t="shared" si="42"/>
        <v>0</v>
      </c>
    </row>
    <row r="220" spans="2:21" x14ac:dyDescent="0.3">
      <c r="B220" s="125">
        <v>205</v>
      </c>
      <c r="C220" s="34" t="str">
        <f>IF(OR('Data-Qtr2'!C218="",'Data-Qtr2'!R218),"",(COUNTIF('Data-Qtr2'!C218,"Yes")))</f>
        <v/>
      </c>
      <c r="D220" s="267" t="str">
        <f>IF('Data-Qtr2'!D218="","",IF(C220=1,'Data-Qtr2'!D218,""))</f>
        <v/>
      </c>
      <c r="E220" s="53" t="str">
        <f>IF(OR('Data-Qtr2'!E218="",'Data-Qtr2'!R218),"",COUNTIF('Data-Qtr2'!E218,"Yes"))</f>
        <v/>
      </c>
      <c r="F220" s="53" t="str">
        <f>IF(OR('Data-Qtr2'!F218="",'Data-Qtr2'!R218),"",COUNTIF('Data-Qtr2'!F218,"Yes"))</f>
        <v/>
      </c>
      <c r="G220" s="53"/>
      <c r="H220" s="270" t="str">
        <f>IF(OR('Data-Qtr2'!G218="",'Data-Qtr2'!R218),"",COUNTIF('Data-Qtr2'!G218,"Yes"))</f>
        <v/>
      </c>
      <c r="I220" s="55">
        <f>COUNTIF('Data-Qtr2'!C218:G218,"")</f>
        <v>5</v>
      </c>
      <c r="J220" s="125">
        <f>IF('Data-Qtr2'!R218,0,IF((COUNTBLANK(C220)+COUNTBLANK(E220)+COUNTBLANK(F220)+COUNTBLANK(H220))=4,0,1))</f>
        <v>0</v>
      </c>
      <c r="K220" s="125">
        <f t="shared" si="33"/>
        <v>0</v>
      </c>
      <c r="L220" s="125">
        <f t="shared" si="34"/>
        <v>0</v>
      </c>
      <c r="M220" s="1">
        <f t="shared" si="35"/>
        <v>0</v>
      </c>
      <c r="N220" s="125">
        <f t="shared" si="36"/>
        <v>0</v>
      </c>
      <c r="O220" s="126">
        <f t="shared" si="37"/>
        <v>0</v>
      </c>
      <c r="P220" s="125">
        <f t="shared" si="38"/>
        <v>0</v>
      </c>
      <c r="Q220" s="1">
        <f t="shared" si="39"/>
        <v>0</v>
      </c>
      <c r="R220" s="1">
        <f t="shared" si="43"/>
        <v>0</v>
      </c>
      <c r="S220" s="1">
        <f t="shared" si="40"/>
        <v>0</v>
      </c>
      <c r="T220" s="1">
        <f t="shared" si="41"/>
        <v>0</v>
      </c>
      <c r="U220" s="126">
        <f t="shared" si="42"/>
        <v>0</v>
      </c>
    </row>
    <row r="221" spans="2:21" x14ac:dyDescent="0.3">
      <c r="B221" s="125">
        <v>206</v>
      </c>
      <c r="C221" s="34" t="str">
        <f>IF(OR('Data-Qtr2'!C219="",'Data-Qtr2'!R219),"",(COUNTIF('Data-Qtr2'!C219,"Yes")))</f>
        <v/>
      </c>
      <c r="D221" s="267" t="str">
        <f>IF('Data-Qtr2'!D219="","",IF(C221=1,'Data-Qtr2'!D219,""))</f>
        <v/>
      </c>
      <c r="E221" s="53" t="str">
        <f>IF(OR('Data-Qtr2'!E219="",'Data-Qtr2'!R219),"",COUNTIF('Data-Qtr2'!E219,"Yes"))</f>
        <v/>
      </c>
      <c r="F221" s="53" t="str">
        <f>IF(OR('Data-Qtr2'!F219="",'Data-Qtr2'!R219),"",COUNTIF('Data-Qtr2'!F219,"Yes"))</f>
        <v/>
      </c>
      <c r="G221" s="53"/>
      <c r="H221" s="270" t="str">
        <f>IF(OR('Data-Qtr2'!G219="",'Data-Qtr2'!R219),"",COUNTIF('Data-Qtr2'!G219,"Yes"))</f>
        <v/>
      </c>
      <c r="I221" s="55">
        <f>COUNTIF('Data-Qtr2'!C219:G219,"")</f>
        <v>5</v>
      </c>
      <c r="J221" s="125">
        <f>IF('Data-Qtr2'!R219,0,IF((COUNTBLANK(C221)+COUNTBLANK(E221)+COUNTBLANK(F221)+COUNTBLANK(H221))=4,0,1))</f>
        <v>0</v>
      </c>
      <c r="K221" s="125">
        <f t="shared" si="33"/>
        <v>0</v>
      </c>
      <c r="L221" s="125">
        <f t="shared" si="34"/>
        <v>0</v>
      </c>
      <c r="M221" s="1">
        <f t="shared" si="35"/>
        <v>0</v>
      </c>
      <c r="N221" s="125">
        <f t="shared" si="36"/>
        <v>0</v>
      </c>
      <c r="O221" s="126">
        <f t="shared" si="37"/>
        <v>0</v>
      </c>
      <c r="P221" s="125">
        <f t="shared" si="38"/>
        <v>0</v>
      </c>
      <c r="Q221" s="1">
        <f t="shared" si="39"/>
        <v>0</v>
      </c>
      <c r="R221" s="1">
        <f t="shared" si="43"/>
        <v>0</v>
      </c>
      <c r="S221" s="1">
        <f t="shared" si="40"/>
        <v>0</v>
      </c>
      <c r="T221" s="1">
        <f t="shared" si="41"/>
        <v>0</v>
      </c>
      <c r="U221" s="126">
        <f t="shared" si="42"/>
        <v>0</v>
      </c>
    </row>
    <row r="222" spans="2:21" x14ac:dyDescent="0.3">
      <c r="B222" s="125">
        <v>207</v>
      </c>
      <c r="C222" s="34" t="str">
        <f>IF(OR('Data-Qtr2'!C220="",'Data-Qtr2'!R220),"",(COUNTIF('Data-Qtr2'!C220,"Yes")))</f>
        <v/>
      </c>
      <c r="D222" s="267" t="str">
        <f>IF('Data-Qtr2'!D220="","",IF(C222=1,'Data-Qtr2'!D220,""))</f>
        <v/>
      </c>
      <c r="E222" s="53" t="str">
        <f>IF(OR('Data-Qtr2'!E220="",'Data-Qtr2'!R220),"",COUNTIF('Data-Qtr2'!E220,"Yes"))</f>
        <v/>
      </c>
      <c r="F222" s="53" t="str">
        <f>IF(OR('Data-Qtr2'!F220="",'Data-Qtr2'!R220),"",COUNTIF('Data-Qtr2'!F220,"Yes"))</f>
        <v/>
      </c>
      <c r="G222" s="53"/>
      <c r="H222" s="270" t="str">
        <f>IF(OR('Data-Qtr2'!G220="",'Data-Qtr2'!R220),"",COUNTIF('Data-Qtr2'!G220,"Yes"))</f>
        <v/>
      </c>
      <c r="I222" s="55">
        <f>COUNTIF('Data-Qtr2'!C220:G220,"")</f>
        <v>5</v>
      </c>
      <c r="J222" s="125">
        <f>IF('Data-Qtr2'!R220,0,IF((COUNTBLANK(C222)+COUNTBLANK(E222)+COUNTBLANK(F222)+COUNTBLANK(H222))=4,0,1))</f>
        <v>0</v>
      </c>
      <c r="K222" s="125">
        <f t="shared" si="33"/>
        <v>0</v>
      </c>
      <c r="L222" s="125">
        <f t="shared" si="34"/>
        <v>0</v>
      </c>
      <c r="M222" s="1">
        <f t="shared" si="35"/>
        <v>0</v>
      </c>
      <c r="N222" s="125">
        <f t="shared" si="36"/>
        <v>0</v>
      </c>
      <c r="O222" s="126">
        <f t="shared" si="37"/>
        <v>0</v>
      </c>
      <c r="P222" s="125">
        <f t="shared" si="38"/>
        <v>0</v>
      </c>
      <c r="Q222" s="1">
        <f t="shared" si="39"/>
        <v>0</v>
      </c>
      <c r="R222" s="1">
        <f t="shared" si="43"/>
        <v>0</v>
      </c>
      <c r="S222" s="1">
        <f t="shared" si="40"/>
        <v>0</v>
      </c>
      <c r="T222" s="1">
        <f t="shared" si="41"/>
        <v>0</v>
      </c>
      <c r="U222" s="126">
        <f t="shared" si="42"/>
        <v>0</v>
      </c>
    </row>
    <row r="223" spans="2:21" x14ac:dyDescent="0.3">
      <c r="B223" s="125">
        <v>208</v>
      </c>
      <c r="C223" s="34" t="str">
        <f>IF(OR('Data-Qtr2'!C221="",'Data-Qtr2'!R221),"",(COUNTIF('Data-Qtr2'!C221,"Yes")))</f>
        <v/>
      </c>
      <c r="D223" s="267" t="str">
        <f>IF('Data-Qtr2'!D221="","",IF(C223=1,'Data-Qtr2'!D221,""))</f>
        <v/>
      </c>
      <c r="E223" s="53" t="str">
        <f>IF(OR('Data-Qtr2'!E221="",'Data-Qtr2'!R221),"",COUNTIF('Data-Qtr2'!E221,"Yes"))</f>
        <v/>
      </c>
      <c r="F223" s="53" t="str">
        <f>IF(OR('Data-Qtr2'!F221="",'Data-Qtr2'!R221),"",COUNTIF('Data-Qtr2'!F221,"Yes"))</f>
        <v/>
      </c>
      <c r="G223" s="53"/>
      <c r="H223" s="270" t="str">
        <f>IF(OR('Data-Qtr2'!G221="",'Data-Qtr2'!R221),"",COUNTIF('Data-Qtr2'!G221,"Yes"))</f>
        <v/>
      </c>
      <c r="I223" s="55">
        <f>COUNTIF('Data-Qtr2'!C221:G221,"")</f>
        <v>5</v>
      </c>
      <c r="J223" s="125">
        <f>IF('Data-Qtr2'!R221,0,IF((COUNTBLANK(C223)+COUNTBLANK(E223)+COUNTBLANK(F223)+COUNTBLANK(H223))=4,0,1))</f>
        <v>0</v>
      </c>
      <c r="K223" s="125">
        <f t="shared" si="33"/>
        <v>0</v>
      </c>
      <c r="L223" s="125">
        <f t="shared" si="34"/>
        <v>0</v>
      </c>
      <c r="M223" s="1">
        <f t="shared" si="35"/>
        <v>0</v>
      </c>
      <c r="N223" s="125">
        <f t="shared" si="36"/>
        <v>0</v>
      </c>
      <c r="O223" s="126">
        <f t="shared" si="37"/>
        <v>0</v>
      </c>
      <c r="P223" s="125">
        <f t="shared" si="38"/>
        <v>0</v>
      </c>
      <c r="Q223" s="1">
        <f t="shared" si="39"/>
        <v>0</v>
      </c>
      <c r="R223" s="1">
        <f t="shared" si="43"/>
        <v>0</v>
      </c>
      <c r="S223" s="1">
        <f t="shared" si="40"/>
        <v>0</v>
      </c>
      <c r="T223" s="1">
        <f t="shared" si="41"/>
        <v>0</v>
      </c>
      <c r="U223" s="126">
        <f t="shared" si="42"/>
        <v>0</v>
      </c>
    </row>
    <row r="224" spans="2:21" x14ac:dyDescent="0.3">
      <c r="B224" s="125">
        <v>209</v>
      </c>
      <c r="C224" s="34" t="str">
        <f>IF(OR('Data-Qtr2'!C222="",'Data-Qtr2'!R222),"",(COUNTIF('Data-Qtr2'!C222,"Yes")))</f>
        <v/>
      </c>
      <c r="D224" s="267" t="str">
        <f>IF('Data-Qtr2'!D222="","",IF(C224=1,'Data-Qtr2'!D222,""))</f>
        <v/>
      </c>
      <c r="E224" s="53" t="str">
        <f>IF(OR('Data-Qtr2'!E222="",'Data-Qtr2'!R222),"",COUNTIF('Data-Qtr2'!E222,"Yes"))</f>
        <v/>
      </c>
      <c r="F224" s="53" t="str">
        <f>IF(OR('Data-Qtr2'!F222="",'Data-Qtr2'!R222),"",COUNTIF('Data-Qtr2'!F222,"Yes"))</f>
        <v/>
      </c>
      <c r="G224" s="53"/>
      <c r="H224" s="270" t="str">
        <f>IF(OR('Data-Qtr2'!G222="",'Data-Qtr2'!R222),"",COUNTIF('Data-Qtr2'!G222,"Yes"))</f>
        <v/>
      </c>
      <c r="I224" s="55">
        <f>COUNTIF('Data-Qtr2'!C222:G222,"")</f>
        <v>5</v>
      </c>
      <c r="J224" s="125">
        <f>IF('Data-Qtr2'!R222,0,IF((COUNTBLANK(C224)+COUNTBLANK(E224)+COUNTBLANK(F224)+COUNTBLANK(H224))=4,0,1))</f>
        <v>0</v>
      </c>
      <c r="K224" s="125">
        <f t="shared" si="33"/>
        <v>0</v>
      </c>
      <c r="L224" s="125">
        <f t="shared" si="34"/>
        <v>0</v>
      </c>
      <c r="M224" s="1">
        <f t="shared" si="35"/>
        <v>0</v>
      </c>
      <c r="N224" s="125">
        <f t="shared" si="36"/>
        <v>0</v>
      </c>
      <c r="O224" s="126">
        <f t="shared" si="37"/>
        <v>0</v>
      </c>
      <c r="P224" s="125">
        <f t="shared" si="38"/>
        <v>0</v>
      </c>
      <c r="Q224" s="1">
        <f t="shared" si="39"/>
        <v>0</v>
      </c>
      <c r="R224" s="1">
        <f t="shared" si="43"/>
        <v>0</v>
      </c>
      <c r="S224" s="1">
        <f t="shared" si="40"/>
        <v>0</v>
      </c>
      <c r="T224" s="1">
        <f t="shared" si="41"/>
        <v>0</v>
      </c>
      <c r="U224" s="126">
        <f t="shared" si="42"/>
        <v>0</v>
      </c>
    </row>
    <row r="225" spans="2:21" ht="15" thickBot="1" x14ac:dyDescent="0.35">
      <c r="B225" s="125">
        <v>210</v>
      </c>
      <c r="C225" s="35" t="str">
        <f>IF(OR('Data-Qtr2'!C223="",'Data-Qtr2'!R223),"",(COUNTIF('Data-Qtr2'!C223,"Yes")))</f>
        <v/>
      </c>
      <c r="D225" s="271" t="str">
        <f>IF('Data-Qtr2'!D223="","",IF(C225=1,'Data-Qtr2'!D223,""))</f>
        <v/>
      </c>
      <c r="E225" s="36" t="str">
        <f>IF(OR('Data-Qtr2'!E223="",'Data-Qtr2'!R223),"",COUNTIF('Data-Qtr2'!E223,"Yes"))</f>
        <v/>
      </c>
      <c r="F225" s="36" t="str">
        <f>IF(OR('Data-Qtr2'!F223="",'Data-Qtr2'!R223),"",COUNTIF('Data-Qtr2'!F223,"Yes"))</f>
        <v/>
      </c>
      <c r="G225" s="36"/>
      <c r="H225" s="272" t="str">
        <f>IF(OR('Data-Qtr2'!G223="",'Data-Qtr2'!R223),"",COUNTIF('Data-Qtr2'!G223,"Yes"))</f>
        <v/>
      </c>
      <c r="I225" s="56">
        <f>COUNTIF('Data-Qtr2'!C223:G223,"")</f>
        <v>5</v>
      </c>
      <c r="J225" s="125">
        <f>IF('Data-Qtr2'!R223,0,IF((COUNTBLANK(C225)+COUNTBLANK(E225)+COUNTBLANK(F225)+COUNTBLANK(H225))=4,0,1))</f>
        <v>0</v>
      </c>
      <c r="K225" s="125">
        <f t="shared" si="33"/>
        <v>0</v>
      </c>
      <c r="L225" s="125">
        <f t="shared" si="34"/>
        <v>0</v>
      </c>
      <c r="M225" s="1">
        <f t="shared" si="35"/>
        <v>0</v>
      </c>
      <c r="N225" s="125">
        <f t="shared" si="36"/>
        <v>0</v>
      </c>
      <c r="O225" s="126">
        <f t="shared" si="37"/>
        <v>0</v>
      </c>
      <c r="P225" s="125">
        <f t="shared" si="38"/>
        <v>0</v>
      </c>
      <c r="Q225" s="1">
        <f t="shared" si="39"/>
        <v>0</v>
      </c>
      <c r="R225" s="1">
        <f t="shared" si="43"/>
        <v>0</v>
      </c>
      <c r="S225" s="1">
        <f t="shared" si="40"/>
        <v>0</v>
      </c>
      <c r="T225" s="1">
        <f t="shared" si="41"/>
        <v>0</v>
      </c>
      <c r="U225" s="126">
        <f t="shared" si="42"/>
        <v>0</v>
      </c>
    </row>
    <row r="226" spans="2:21" x14ac:dyDescent="0.3">
      <c r="B226" s="124">
        <v>211</v>
      </c>
      <c r="C226" s="32" t="str">
        <f>IF(OR('Data-Qtr2'!C224="",'Data-Qtr2'!R224),"",(COUNTIF('Data-Qtr2'!C224,"Yes")))</f>
        <v/>
      </c>
      <c r="D226" s="268" t="str">
        <f>IF('Data-Qtr2'!D224="","",IF(C226=1,'Data-Qtr2'!D224,""))</f>
        <v/>
      </c>
      <c r="E226" s="33" t="str">
        <f>IF(OR('Data-Qtr2'!E224="",'Data-Qtr2'!R224),"",COUNTIF('Data-Qtr2'!E224,"Yes"))</f>
        <v/>
      </c>
      <c r="F226" s="33" t="str">
        <f>IF(OR('Data-Qtr2'!F224="",'Data-Qtr2'!R224),"",COUNTIF('Data-Qtr2'!F224,"Yes"))</f>
        <v/>
      </c>
      <c r="G226" s="33"/>
      <c r="H226" s="269" t="str">
        <f>IF(OR('Data-Qtr2'!G224="",'Data-Qtr2'!R224),"",COUNTIF('Data-Qtr2'!G224,"Yes"))</f>
        <v/>
      </c>
      <c r="I226" s="55">
        <f>COUNTIF('Data-Qtr2'!C224:G224,"")</f>
        <v>5</v>
      </c>
      <c r="J226" s="125">
        <f>IF('Data-Qtr2'!R224,0,IF((COUNTBLANK(C226)+COUNTBLANK(E226)+COUNTBLANK(F226)+COUNTBLANK(H226))=4,0,1))</f>
        <v>0</v>
      </c>
      <c r="K226" s="125">
        <f t="shared" si="33"/>
        <v>0</v>
      </c>
      <c r="L226" s="125">
        <f t="shared" si="34"/>
        <v>0</v>
      </c>
      <c r="M226" s="1">
        <f t="shared" si="35"/>
        <v>0</v>
      </c>
      <c r="N226" s="125">
        <f t="shared" si="36"/>
        <v>0</v>
      </c>
      <c r="O226" s="126">
        <f t="shared" si="37"/>
        <v>0</v>
      </c>
      <c r="P226" s="125">
        <f t="shared" si="38"/>
        <v>0</v>
      </c>
      <c r="Q226" s="1">
        <f t="shared" si="39"/>
        <v>0</v>
      </c>
      <c r="R226" s="1">
        <f t="shared" si="43"/>
        <v>0</v>
      </c>
      <c r="S226" s="1">
        <f t="shared" si="40"/>
        <v>0</v>
      </c>
      <c r="T226" s="1">
        <f t="shared" si="41"/>
        <v>0</v>
      </c>
      <c r="U226" s="126">
        <f t="shared" si="42"/>
        <v>0</v>
      </c>
    </row>
    <row r="227" spans="2:21" x14ac:dyDescent="0.3">
      <c r="B227" s="125">
        <v>212</v>
      </c>
      <c r="C227" s="34" t="str">
        <f>IF(OR('Data-Qtr2'!C225="",'Data-Qtr2'!R225),"",(COUNTIF('Data-Qtr2'!C225,"Yes")))</f>
        <v/>
      </c>
      <c r="D227" s="267" t="str">
        <f>IF('Data-Qtr2'!D225="","",IF(C227=1,'Data-Qtr2'!D225,""))</f>
        <v/>
      </c>
      <c r="E227" s="53" t="str">
        <f>IF(OR('Data-Qtr2'!E225="",'Data-Qtr2'!R225),"",COUNTIF('Data-Qtr2'!E225,"Yes"))</f>
        <v/>
      </c>
      <c r="F227" s="53" t="str">
        <f>IF(OR('Data-Qtr2'!F225="",'Data-Qtr2'!R225),"",COUNTIF('Data-Qtr2'!F225,"Yes"))</f>
        <v/>
      </c>
      <c r="G227" s="53"/>
      <c r="H227" s="270" t="str">
        <f>IF(OR('Data-Qtr2'!G225="",'Data-Qtr2'!R225),"",COUNTIF('Data-Qtr2'!G225,"Yes"))</f>
        <v/>
      </c>
      <c r="I227" s="55">
        <f>COUNTIF('Data-Qtr2'!C225:G225,"")</f>
        <v>5</v>
      </c>
      <c r="J227" s="125">
        <f>IF('Data-Qtr2'!R225,0,IF((COUNTBLANK(C227)+COUNTBLANK(E227)+COUNTBLANK(F227)+COUNTBLANK(H227))=4,0,1))</f>
        <v>0</v>
      </c>
      <c r="K227" s="125">
        <f t="shared" si="33"/>
        <v>0</v>
      </c>
      <c r="L227" s="125">
        <f t="shared" si="34"/>
        <v>0</v>
      </c>
      <c r="M227" s="1">
        <f t="shared" si="35"/>
        <v>0</v>
      </c>
      <c r="N227" s="125">
        <f t="shared" si="36"/>
        <v>0</v>
      </c>
      <c r="O227" s="126">
        <f t="shared" si="37"/>
        <v>0</v>
      </c>
      <c r="P227" s="125">
        <f t="shared" si="38"/>
        <v>0</v>
      </c>
      <c r="Q227" s="1">
        <f t="shared" si="39"/>
        <v>0</v>
      </c>
      <c r="R227" s="1">
        <f t="shared" si="43"/>
        <v>0</v>
      </c>
      <c r="S227" s="1">
        <f t="shared" si="40"/>
        <v>0</v>
      </c>
      <c r="T227" s="1">
        <f t="shared" si="41"/>
        <v>0</v>
      </c>
      <c r="U227" s="126">
        <f t="shared" si="42"/>
        <v>0</v>
      </c>
    </row>
    <row r="228" spans="2:21" x14ac:dyDescent="0.3">
      <c r="B228" s="125">
        <v>213</v>
      </c>
      <c r="C228" s="34" t="str">
        <f>IF(OR('Data-Qtr2'!C226="",'Data-Qtr2'!R226),"",(COUNTIF('Data-Qtr2'!C226,"Yes")))</f>
        <v/>
      </c>
      <c r="D228" s="267" t="str">
        <f>IF('Data-Qtr2'!D226="","",IF(C228=1,'Data-Qtr2'!D226,""))</f>
        <v/>
      </c>
      <c r="E228" s="53" t="str">
        <f>IF(OR('Data-Qtr2'!E226="",'Data-Qtr2'!R226),"",COUNTIF('Data-Qtr2'!E226,"Yes"))</f>
        <v/>
      </c>
      <c r="F228" s="53" t="str">
        <f>IF(OR('Data-Qtr2'!F226="",'Data-Qtr2'!R226),"",COUNTIF('Data-Qtr2'!F226,"Yes"))</f>
        <v/>
      </c>
      <c r="G228" s="53"/>
      <c r="H228" s="270" t="str">
        <f>IF(OR('Data-Qtr2'!G226="",'Data-Qtr2'!R226),"",COUNTIF('Data-Qtr2'!G226,"Yes"))</f>
        <v/>
      </c>
      <c r="I228" s="55">
        <f>COUNTIF('Data-Qtr2'!C226:G226,"")</f>
        <v>5</v>
      </c>
      <c r="J228" s="125">
        <f>IF('Data-Qtr2'!R226,0,IF((COUNTBLANK(C228)+COUNTBLANK(E228)+COUNTBLANK(F228)+COUNTBLANK(H228))=4,0,1))</f>
        <v>0</v>
      </c>
      <c r="K228" s="125">
        <f t="shared" si="33"/>
        <v>0</v>
      </c>
      <c r="L228" s="125">
        <f t="shared" si="34"/>
        <v>0</v>
      </c>
      <c r="M228" s="1">
        <f t="shared" si="35"/>
        <v>0</v>
      </c>
      <c r="N228" s="125">
        <f t="shared" si="36"/>
        <v>0</v>
      </c>
      <c r="O228" s="126">
        <f t="shared" si="37"/>
        <v>0</v>
      </c>
      <c r="P228" s="125">
        <f t="shared" si="38"/>
        <v>0</v>
      </c>
      <c r="Q228" s="1">
        <f t="shared" si="39"/>
        <v>0</v>
      </c>
      <c r="R228" s="1">
        <f t="shared" si="43"/>
        <v>0</v>
      </c>
      <c r="S228" s="1">
        <f t="shared" si="40"/>
        <v>0</v>
      </c>
      <c r="T228" s="1">
        <f t="shared" si="41"/>
        <v>0</v>
      </c>
      <c r="U228" s="126">
        <f t="shared" si="42"/>
        <v>0</v>
      </c>
    </row>
    <row r="229" spans="2:21" x14ac:dyDescent="0.3">
      <c r="B229" s="125">
        <v>214</v>
      </c>
      <c r="C229" s="34" t="str">
        <f>IF(OR('Data-Qtr2'!C227="",'Data-Qtr2'!R227),"",(COUNTIF('Data-Qtr2'!C227,"Yes")))</f>
        <v/>
      </c>
      <c r="D229" s="267" t="str">
        <f>IF('Data-Qtr2'!D227="","",IF(C229=1,'Data-Qtr2'!D227,""))</f>
        <v/>
      </c>
      <c r="E229" s="53" t="str">
        <f>IF(OR('Data-Qtr2'!E227="",'Data-Qtr2'!R227),"",COUNTIF('Data-Qtr2'!E227,"Yes"))</f>
        <v/>
      </c>
      <c r="F229" s="53" t="str">
        <f>IF(OR('Data-Qtr2'!F227="",'Data-Qtr2'!R227),"",COUNTIF('Data-Qtr2'!F227,"Yes"))</f>
        <v/>
      </c>
      <c r="G229" s="53"/>
      <c r="H229" s="270" t="str">
        <f>IF(OR('Data-Qtr2'!G227="",'Data-Qtr2'!R227),"",COUNTIF('Data-Qtr2'!G227,"Yes"))</f>
        <v/>
      </c>
      <c r="I229" s="55">
        <f>COUNTIF('Data-Qtr2'!C227:G227,"")</f>
        <v>5</v>
      </c>
      <c r="J229" s="125">
        <f>IF('Data-Qtr2'!R227,0,IF((COUNTBLANK(C229)+COUNTBLANK(E229)+COUNTBLANK(F229)+COUNTBLANK(H229))=4,0,1))</f>
        <v>0</v>
      </c>
      <c r="K229" s="125">
        <f t="shared" si="33"/>
        <v>0</v>
      </c>
      <c r="L229" s="125">
        <f t="shared" si="34"/>
        <v>0</v>
      </c>
      <c r="M229" s="1">
        <f t="shared" si="35"/>
        <v>0</v>
      </c>
      <c r="N229" s="125">
        <f t="shared" si="36"/>
        <v>0</v>
      </c>
      <c r="O229" s="126">
        <f t="shared" si="37"/>
        <v>0</v>
      </c>
      <c r="P229" s="125">
        <f t="shared" si="38"/>
        <v>0</v>
      </c>
      <c r="Q229" s="1">
        <f t="shared" si="39"/>
        <v>0</v>
      </c>
      <c r="R229" s="1">
        <f t="shared" si="43"/>
        <v>0</v>
      </c>
      <c r="S229" s="1">
        <f t="shared" si="40"/>
        <v>0</v>
      </c>
      <c r="T229" s="1">
        <f t="shared" si="41"/>
        <v>0</v>
      </c>
      <c r="U229" s="126">
        <f t="shared" si="42"/>
        <v>0</v>
      </c>
    </row>
    <row r="230" spans="2:21" x14ac:dyDescent="0.3">
      <c r="B230" s="125">
        <v>215</v>
      </c>
      <c r="C230" s="34" t="str">
        <f>IF(OR('Data-Qtr2'!C228="",'Data-Qtr2'!R228),"",(COUNTIF('Data-Qtr2'!C228,"Yes")))</f>
        <v/>
      </c>
      <c r="D230" s="267" t="str">
        <f>IF('Data-Qtr2'!D228="","",IF(C230=1,'Data-Qtr2'!D228,""))</f>
        <v/>
      </c>
      <c r="E230" s="53" t="str">
        <f>IF(OR('Data-Qtr2'!E228="",'Data-Qtr2'!R228),"",COUNTIF('Data-Qtr2'!E228,"Yes"))</f>
        <v/>
      </c>
      <c r="F230" s="53" t="str">
        <f>IF(OR('Data-Qtr2'!F228="",'Data-Qtr2'!R228),"",COUNTIF('Data-Qtr2'!F228,"Yes"))</f>
        <v/>
      </c>
      <c r="G230" s="53"/>
      <c r="H230" s="270" t="str">
        <f>IF(OR('Data-Qtr2'!G228="",'Data-Qtr2'!R228),"",COUNTIF('Data-Qtr2'!G228,"Yes"))</f>
        <v/>
      </c>
      <c r="I230" s="55">
        <f>COUNTIF('Data-Qtr2'!C228:G228,"")</f>
        <v>5</v>
      </c>
      <c r="J230" s="125">
        <f>IF('Data-Qtr2'!R228,0,IF((COUNTBLANK(C230)+COUNTBLANK(E230)+COUNTBLANK(F230)+COUNTBLANK(H230))=4,0,1))</f>
        <v>0</v>
      </c>
      <c r="K230" s="125">
        <f t="shared" si="33"/>
        <v>0</v>
      </c>
      <c r="L230" s="125">
        <f t="shared" si="34"/>
        <v>0</v>
      </c>
      <c r="M230" s="1">
        <f t="shared" si="35"/>
        <v>0</v>
      </c>
      <c r="N230" s="125">
        <f t="shared" si="36"/>
        <v>0</v>
      </c>
      <c r="O230" s="126">
        <f t="shared" si="37"/>
        <v>0</v>
      </c>
      <c r="P230" s="125">
        <f t="shared" si="38"/>
        <v>0</v>
      </c>
      <c r="Q230" s="1">
        <f t="shared" si="39"/>
        <v>0</v>
      </c>
      <c r="R230" s="1">
        <f t="shared" si="43"/>
        <v>0</v>
      </c>
      <c r="S230" s="1">
        <f t="shared" si="40"/>
        <v>0</v>
      </c>
      <c r="T230" s="1">
        <f t="shared" si="41"/>
        <v>0</v>
      </c>
      <c r="U230" s="126">
        <f t="shared" si="42"/>
        <v>0</v>
      </c>
    </row>
    <row r="231" spans="2:21" x14ac:dyDescent="0.3">
      <c r="B231" s="125">
        <v>216</v>
      </c>
      <c r="C231" s="34" t="str">
        <f>IF(OR('Data-Qtr2'!C229="",'Data-Qtr2'!R229),"",(COUNTIF('Data-Qtr2'!C229,"Yes")))</f>
        <v/>
      </c>
      <c r="D231" s="267" t="str">
        <f>IF('Data-Qtr2'!D229="","",IF(C231=1,'Data-Qtr2'!D229,""))</f>
        <v/>
      </c>
      <c r="E231" s="53" t="str">
        <f>IF(OR('Data-Qtr2'!E229="",'Data-Qtr2'!R229),"",COUNTIF('Data-Qtr2'!E229,"Yes"))</f>
        <v/>
      </c>
      <c r="F231" s="53" t="str">
        <f>IF(OR('Data-Qtr2'!F229="",'Data-Qtr2'!R229),"",COUNTIF('Data-Qtr2'!F229,"Yes"))</f>
        <v/>
      </c>
      <c r="G231" s="53"/>
      <c r="H231" s="270" t="str">
        <f>IF(OR('Data-Qtr2'!G229="",'Data-Qtr2'!R229),"",COUNTIF('Data-Qtr2'!G229,"Yes"))</f>
        <v/>
      </c>
      <c r="I231" s="55">
        <f>COUNTIF('Data-Qtr2'!C229:G229,"")</f>
        <v>5</v>
      </c>
      <c r="J231" s="125">
        <f>IF('Data-Qtr2'!R229,0,IF((COUNTBLANK(C231)+COUNTBLANK(E231)+COUNTBLANK(F231)+COUNTBLANK(H231))=4,0,1))</f>
        <v>0</v>
      </c>
      <c r="K231" s="125">
        <f t="shared" si="33"/>
        <v>0</v>
      </c>
      <c r="L231" s="125">
        <f t="shared" si="34"/>
        <v>0</v>
      </c>
      <c r="M231" s="1">
        <f t="shared" si="35"/>
        <v>0</v>
      </c>
      <c r="N231" s="125">
        <f t="shared" si="36"/>
        <v>0</v>
      </c>
      <c r="O231" s="126">
        <f t="shared" si="37"/>
        <v>0</v>
      </c>
      <c r="P231" s="125">
        <f t="shared" si="38"/>
        <v>0</v>
      </c>
      <c r="Q231" s="1">
        <f t="shared" si="39"/>
        <v>0</v>
      </c>
      <c r="R231" s="1">
        <f t="shared" si="43"/>
        <v>0</v>
      </c>
      <c r="S231" s="1">
        <f t="shared" si="40"/>
        <v>0</v>
      </c>
      <c r="T231" s="1">
        <f t="shared" si="41"/>
        <v>0</v>
      </c>
      <c r="U231" s="126">
        <f t="shared" si="42"/>
        <v>0</v>
      </c>
    </row>
    <row r="232" spans="2:21" x14ac:dyDescent="0.3">
      <c r="B232" s="125">
        <v>217</v>
      </c>
      <c r="C232" s="34" t="str">
        <f>IF(OR('Data-Qtr2'!C230="",'Data-Qtr2'!R230),"",(COUNTIF('Data-Qtr2'!C230,"Yes")))</f>
        <v/>
      </c>
      <c r="D232" s="267" t="str">
        <f>IF('Data-Qtr2'!D230="","",IF(C232=1,'Data-Qtr2'!D230,""))</f>
        <v/>
      </c>
      <c r="E232" s="53" t="str">
        <f>IF(OR('Data-Qtr2'!E230="",'Data-Qtr2'!R230),"",COUNTIF('Data-Qtr2'!E230,"Yes"))</f>
        <v/>
      </c>
      <c r="F232" s="53" t="str">
        <f>IF(OR('Data-Qtr2'!F230="",'Data-Qtr2'!R230),"",COUNTIF('Data-Qtr2'!F230,"Yes"))</f>
        <v/>
      </c>
      <c r="G232" s="53"/>
      <c r="H232" s="270" t="str">
        <f>IF(OR('Data-Qtr2'!G230="",'Data-Qtr2'!R230),"",COUNTIF('Data-Qtr2'!G230,"Yes"))</f>
        <v/>
      </c>
      <c r="I232" s="55">
        <f>COUNTIF('Data-Qtr2'!C230:G230,"")</f>
        <v>5</v>
      </c>
      <c r="J232" s="125">
        <f>IF('Data-Qtr2'!R230,0,IF((COUNTBLANK(C232)+COUNTBLANK(E232)+COUNTBLANK(F232)+COUNTBLANK(H232))=4,0,1))</f>
        <v>0</v>
      </c>
      <c r="K232" s="125">
        <f t="shared" si="33"/>
        <v>0</v>
      </c>
      <c r="L232" s="125">
        <f t="shared" si="34"/>
        <v>0</v>
      </c>
      <c r="M232" s="1">
        <f t="shared" si="35"/>
        <v>0</v>
      </c>
      <c r="N232" s="125">
        <f t="shared" si="36"/>
        <v>0</v>
      </c>
      <c r="O232" s="126">
        <f t="shared" si="37"/>
        <v>0</v>
      </c>
      <c r="P232" s="125">
        <f t="shared" si="38"/>
        <v>0</v>
      </c>
      <c r="Q232" s="1">
        <f t="shared" si="39"/>
        <v>0</v>
      </c>
      <c r="R232" s="1">
        <f t="shared" si="43"/>
        <v>0</v>
      </c>
      <c r="S232" s="1">
        <f t="shared" si="40"/>
        <v>0</v>
      </c>
      <c r="T232" s="1">
        <f t="shared" si="41"/>
        <v>0</v>
      </c>
      <c r="U232" s="126">
        <f t="shared" si="42"/>
        <v>0</v>
      </c>
    </row>
    <row r="233" spans="2:21" x14ac:dyDescent="0.3">
      <c r="B233" s="125">
        <v>218</v>
      </c>
      <c r="C233" s="34" t="str">
        <f>IF(OR('Data-Qtr2'!C231="",'Data-Qtr2'!R231),"",(COUNTIF('Data-Qtr2'!C231,"Yes")))</f>
        <v/>
      </c>
      <c r="D233" s="267" t="str">
        <f>IF('Data-Qtr2'!D231="","",IF(C233=1,'Data-Qtr2'!D231,""))</f>
        <v/>
      </c>
      <c r="E233" s="53" t="str">
        <f>IF(OR('Data-Qtr2'!E231="",'Data-Qtr2'!R231),"",COUNTIF('Data-Qtr2'!E231,"Yes"))</f>
        <v/>
      </c>
      <c r="F233" s="53" t="str">
        <f>IF(OR('Data-Qtr2'!F231="",'Data-Qtr2'!R231),"",COUNTIF('Data-Qtr2'!F231,"Yes"))</f>
        <v/>
      </c>
      <c r="G233" s="53"/>
      <c r="H233" s="270" t="str">
        <f>IF(OR('Data-Qtr2'!G231="",'Data-Qtr2'!R231),"",COUNTIF('Data-Qtr2'!G231,"Yes"))</f>
        <v/>
      </c>
      <c r="I233" s="55">
        <f>COUNTIF('Data-Qtr2'!C231:G231,"")</f>
        <v>5</v>
      </c>
      <c r="J233" s="125">
        <f>IF('Data-Qtr2'!R231,0,IF((COUNTBLANK(C233)+COUNTBLANK(E233)+COUNTBLANK(F233)+COUNTBLANK(H233))=4,0,1))</f>
        <v>0</v>
      </c>
      <c r="K233" s="125">
        <f t="shared" si="33"/>
        <v>0</v>
      </c>
      <c r="L233" s="125">
        <f t="shared" si="34"/>
        <v>0</v>
      </c>
      <c r="M233" s="1">
        <f t="shared" si="35"/>
        <v>0</v>
      </c>
      <c r="N233" s="125">
        <f t="shared" si="36"/>
        <v>0</v>
      </c>
      <c r="O233" s="126">
        <f t="shared" si="37"/>
        <v>0</v>
      </c>
      <c r="P233" s="125">
        <f t="shared" si="38"/>
        <v>0</v>
      </c>
      <c r="Q233" s="1">
        <f t="shared" si="39"/>
        <v>0</v>
      </c>
      <c r="R233" s="1">
        <f t="shared" si="43"/>
        <v>0</v>
      </c>
      <c r="S233" s="1">
        <f t="shared" si="40"/>
        <v>0</v>
      </c>
      <c r="T233" s="1">
        <f t="shared" si="41"/>
        <v>0</v>
      </c>
      <c r="U233" s="126">
        <f t="shared" si="42"/>
        <v>0</v>
      </c>
    </row>
    <row r="234" spans="2:21" x14ac:dyDescent="0.3">
      <c r="B234" s="125">
        <v>219</v>
      </c>
      <c r="C234" s="34" t="str">
        <f>IF(OR('Data-Qtr2'!C232="",'Data-Qtr2'!R232),"",(COUNTIF('Data-Qtr2'!C232,"Yes")))</f>
        <v/>
      </c>
      <c r="D234" s="267" t="str">
        <f>IF('Data-Qtr2'!D232="","",IF(C234=1,'Data-Qtr2'!D232,""))</f>
        <v/>
      </c>
      <c r="E234" s="53" t="str">
        <f>IF(OR('Data-Qtr2'!E232="",'Data-Qtr2'!R232),"",COUNTIF('Data-Qtr2'!E232,"Yes"))</f>
        <v/>
      </c>
      <c r="F234" s="53" t="str">
        <f>IF(OR('Data-Qtr2'!F232="",'Data-Qtr2'!R232),"",COUNTIF('Data-Qtr2'!F232,"Yes"))</f>
        <v/>
      </c>
      <c r="G234" s="53"/>
      <c r="H234" s="270" t="str">
        <f>IF(OR('Data-Qtr2'!G232="",'Data-Qtr2'!R232),"",COUNTIF('Data-Qtr2'!G232,"Yes"))</f>
        <v/>
      </c>
      <c r="I234" s="55">
        <f>COUNTIF('Data-Qtr2'!C232:G232,"")</f>
        <v>5</v>
      </c>
      <c r="J234" s="125">
        <f>IF('Data-Qtr2'!R232,0,IF((COUNTBLANK(C234)+COUNTBLANK(E234)+COUNTBLANK(F234)+COUNTBLANK(H234))=4,0,1))</f>
        <v>0</v>
      </c>
      <c r="K234" s="125">
        <f t="shared" si="33"/>
        <v>0</v>
      </c>
      <c r="L234" s="125">
        <f t="shared" si="34"/>
        <v>0</v>
      </c>
      <c r="M234" s="1">
        <f t="shared" si="35"/>
        <v>0</v>
      </c>
      <c r="N234" s="125">
        <f t="shared" si="36"/>
        <v>0</v>
      </c>
      <c r="O234" s="126">
        <f t="shared" si="37"/>
        <v>0</v>
      </c>
      <c r="P234" s="125">
        <f t="shared" si="38"/>
        <v>0</v>
      </c>
      <c r="Q234" s="1">
        <f t="shared" si="39"/>
        <v>0</v>
      </c>
      <c r="R234" s="1">
        <f t="shared" si="43"/>
        <v>0</v>
      </c>
      <c r="S234" s="1">
        <f t="shared" si="40"/>
        <v>0</v>
      </c>
      <c r="T234" s="1">
        <f t="shared" si="41"/>
        <v>0</v>
      </c>
      <c r="U234" s="126">
        <f t="shared" si="42"/>
        <v>0</v>
      </c>
    </row>
    <row r="235" spans="2:21" ht="15" thickBot="1" x14ac:dyDescent="0.35">
      <c r="B235" s="127">
        <v>220</v>
      </c>
      <c r="C235" s="35" t="str">
        <f>IF(OR('Data-Qtr2'!C233="",'Data-Qtr2'!R233),"",(COUNTIF('Data-Qtr2'!C233,"Yes")))</f>
        <v/>
      </c>
      <c r="D235" s="271" t="str">
        <f>IF('Data-Qtr2'!D233="","",IF(C235=1,'Data-Qtr2'!D233,""))</f>
        <v/>
      </c>
      <c r="E235" s="36" t="str">
        <f>IF(OR('Data-Qtr2'!E233="",'Data-Qtr2'!R233),"",COUNTIF('Data-Qtr2'!E233,"Yes"))</f>
        <v/>
      </c>
      <c r="F235" s="36" t="str">
        <f>IF(OR('Data-Qtr2'!F233="",'Data-Qtr2'!R233),"",COUNTIF('Data-Qtr2'!F233,"Yes"))</f>
        <v/>
      </c>
      <c r="G235" s="36"/>
      <c r="H235" s="272" t="str">
        <f>IF(OR('Data-Qtr2'!G233="",'Data-Qtr2'!R233),"",COUNTIF('Data-Qtr2'!G233,"Yes"))</f>
        <v/>
      </c>
      <c r="I235" s="56">
        <f>COUNTIF('Data-Qtr2'!C233:G233,"")</f>
        <v>5</v>
      </c>
      <c r="J235" s="125">
        <f>IF('Data-Qtr2'!R233,0,IF((COUNTBLANK(C235)+COUNTBLANK(E235)+COUNTBLANK(F235)+COUNTBLANK(H235))=4,0,1))</f>
        <v>0</v>
      </c>
      <c r="K235" s="125">
        <f t="shared" si="33"/>
        <v>0</v>
      </c>
      <c r="L235" s="125">
        <f t="shared" si="34"/>
        <v>0</v>
      </c>
      <c r="M235" s="1">
        <f t="shared" si="35"/>
        <v>0</v>
      </c>
      <c r="N235" s="125">
        <f t="shared" si="36"/>
        <v>0</v>
      </c>
      <c r="O235" s="126">
        <f t="shared" si="37"/>
        <v>0</v>
      </c>
      <c r="P235" s="125">
        <f t="shared" si="38"/>
        <v>0</v>
      </c>
      <c r="Q235" s="1">
        <f t="shared" si="39"/>
        <v>0</v>
      </c>
      <c r="R235" s="1">
        <f t="shared" si="43"/>
        <v>0</v>
      </c>
      <c r="S235" s="1">
        <f t="shared" si="40"/>
        <v>0</v>
      </c>
      <c r="T235" s="1">
        <f t="shared" si="41"/>
        <v>0</v>
      </c>
      <c r="U235" s="126">
        <f t="shared" si="42"/>
        <v>0</v>
      </c>
    </row>
    <row r="236" spans="2:21" x14ac:dyDescent="0.3">
      <c r="B236" s="124">
        <v>221</v>
      </c>
      <c r="C236" s="32" t="str">
        <f>IF(OR('Data-Qtr2'!C234="",'Data-Qtr2'!R234),"",(COUNTIF('Data-Qtr2'!C234,"Yes")))</f>
        <v/>
      </c>
      <c r="D236" s="268" t="str">
        <f>IF('Data-Qtr2'!D234="","",IF(C236=1,'Data-Qtr2'!D234,""))</f>
        <v/>
      </c>
      <c r="E236" s="33" t="str">
        <f>IF(OR('Data-Qtr2'!E234="",'Data-Qtr2'!R234),"",COUNTIF('Data-Qtr2'!E234,"Yes"))</f>
        <v/>
      </c>
      <c r="F236" s="33" t="str">
        <f>IF(OR('Data-Qtr2'!F234="",'Data-Qtr2'!R234),"",COUNTIF('Data-Qtr2'!F234,"Yes"))</f>
        <v/>
      </c>
      <c r="G236" s="33"/>
      <c r="H236" s="269" t="str">
        <f>IF(OR('Data-Qtr2'!G234="",'Data-Qtr2'!R234),"",COUNTIF('Data-Qtr2'!G234,"Yes"))</f>
        <v/>
      </c>
      <c r="I236" s="54">
        <f>COUNTIF('Data-Qtr2'!C234:G234,"")</f>
        <v>5</v>
      </c>
      <c r="J236" s="125">
        <f>IF('Data-Qtr2'!R234,0,IF((COUNTBLANK(C236)+COUNTBLANK(E236)+COUNTBLANK(F236)+COUNTBLANK(H236))=4,0,1))</f>
        <v>0</v>
      </c>
      <c r="K236" s="125">
        <f t="shared" si="33"/>
        <v>0</v>
      </c>
      <c r="L236" s="125">
        <f t="shared" si="34"/>
        <v>0</v>
      </c>
      <c r="M236" s="1">
        <f t="shared" si="35"/>
        <v>0</v>
      </c>
      <c r="N236" s="125">
        <f t="shared" si="36"/>
        <v>0</v>
      </c>
      <c r="O236" s="126">
        <f t="shared" si="37"/>
        <v>0</v>
      </c>
      <c r="P236" s="125">
        <f t="shared" si="38"/>
        <v>0</v>
      </c>
      <c r="Q236" s="1">
        <f t="shared" si="39"/>
        <v>0</v>
      </c>
      <c r="R236" s="1">
        <f t="shared" si="43"/>
        <v>0</v>
      </c>
      <c r="S236" s="1">
        <f t="shared" si="40"/>
        <v>0</v>
      </c>
      <c r="T236" s="1">
        <f t="shared" si="41"/>
        <v>0</v>
      </c>
      <c r="U236" s="126">
        <f t="shared" si="42"/>
        <v>0</v>
      </c>
    </row>
    <row r="237" spans="2:21" x14ac:dyDescent="0.3">
      <c r="B237" s="125">
        <v>222</v>
      </c>
      <c r="C237" s="34" t="str">
        <f>IF(OR('Data-Qtr2'!C235="",'Data-Qtr2'!R235),"",(COUNTIF('Data-Qtr2'!C235,"Yes")))</f>
        <v/>
      </c>
      <c r="D237" s="267" t="str">
        <f>IF('Data-Qtr2'!D235="","",IF(C237=1,'Data-Qtr2'!D235,""))</f>
        <v/>
      </c>
      <c r="E237" s="53" t="str">
        <f>IF(OR('Data-Qtr2'!E235="",'Data-Qtr2'!R235),"",COUNTIF('Data-Qtr2'!E235,"Yes"))</f>
        <v/>
      </c>
      <c r="F237" s="53" t="str">
        <f>IF(OR('Data-Qtr2'!F235="",'Data-Qtr2'!R235),"",COUNTIF('Data-Qtr2'!F235,"Yes"))</f>
        <v/>
      </c>
      <c r="G237" s="53"/>
      <c r="H237" s="270" t="str">
        <f>IF(OR('Data-Qtr2'!G235="",'Data-Qtr2'!R235),"",COUNTIF('Data-Qtr2'!G235,"Yes"))</f>
        <v/>
      </c>
      <c r="I237" s="55">
        <f>COUNTIF('Data-Qtr2'!C235:G235,"")</f>
        <v>5</v>
      </c>
      <c r="J237" s="125">
        <f>IF('Data-Qtr2'!R235,0,IF((COUNTBLANK(C237)+COUNTBLANK(E237)+COUNTBLANK(F237)+COUNTBLANK(H237))=4,0,1))</f>
        <v>0</v>
      </c>
      <c r="K237" s="125">
        <f t="shared" si="33"/>
        <v>0</v>
      </c>
      <c r="L237" s="125">
        <f t="shared" si="34"/>
        <v>0</v>
      </c>
      <c r="M237" s="1">
        <f t="shared" si="35"/>
        <v>0</v>
      </c>
      <c r="N237" s="125">
        <f t="shared" si="36"/>
        <v>0</v>
      </c>
      <c r="O237" s="126">
        <f t="shared" si="37"/>
        <v>0</v>
      </c>
      <c r="P237" s="125">
        <f t="shared" si="38"/>
        <v>0</v>
      </c>
      <c r="Q237" s="1">
        <f t="shared" si="39"/>
        <v>0</v>
      </c>
      <c r="R237" s="1">
        <f t="shared" si="43"/>
        <v>0</v>
      </c>
      <c r="S237" s="1">
        <f t="shared" si="40"/>
        <v>0</v>
      </c>
      <c r="T237" s="1">
        <f t="shared" si="41"/>
        <v>0</v>
      </c>
      <c r="U237" s="126">
        <f t="shared" si="42"/>
        <v>0</v>
      </c>
    </row>
    <row r="238" spans="2:21" x14ac:dyDescent="0.3">
      <c r="B238" s="125">
        <v>223</v>
      </c>
      <c r="C238" s="34" t="str">
        <f>IF(OR('Data-Qtr2'!C236="",'Data-Qtr2'!R236),"",(COUNTIF('Data-Qtr2'!C236,"Yes")))</f>
        <v/>
      </c>
      <c r="D238" s="267" t="str">
        <f>IF('Data-Qtr2'!D236="","",IF(C238=1,'Data-Qtr2'!D236,""))</f>
        <v/>
      </c>
      <c r="E238" s="53" t="str">
        <f>IF(OR('Data-Qtr2'!E236="",'Data-Qtr2'!R236),"",COUNTIF('Data-Qtr2'!E236,"Yes"))</f>
        <v/>
      </c>
      <c r="F238" s="53" t="str">
        <f>IF(OR('Data-Qtr2'!F236="",'Data-Qtr2'!R236),"",COUNTIF('Data-Qtr2'!F236,"Yes"))</f>
        <v/>
      </c>
      <c r="G238" s="53"/>
      <c r="H238" s="270" t="str">
        <f>IF(OR('Data-Qtr2'!G236="",'Data-Qtr2'!R236),"",COUNTIF('Data-Qtr2'!G236,"Yes"))</f>
        <v/>
      </c>
      <c r="I238" s="55">
        <f>COUNTIF('Data-Qtr2'!C236:G236,"")</f>
        <v>5</v>
      </c>
      <c r="J238" s="125">
        <f>IF('Data-Qtr2'!R236,0,IF((COUNTBLANK(C238)+COUNTBLANK(E238)+COUNTBLANK(F238)+COUNTBLANK(H238))=4,0,1))</f>
        <v>0</v>
      </c>
      <c r="K238" s="125">
        <f t="shared" si="33"/>
        <v>0</v>
      </c>
      <c r="L238" s="125">
        <f t="shared" si="34"/>
        <v>0</v>
      </c>
      <c r="M238" s="1">
        <f t="shared" si="35"/>
        <v>0</v>
      </c>
      <c r="N238" s="125">
        <f t="shared" si="36"/>
        <v>0</v>
      </c>
      <c r="O238" s="126">
        <f t="shared" si="37"/>
        <v>0</v>
      </c>
      <c r="P238" s="125">
        <f t="shared" si="38"/>
        <v>0</v>
      </c>
      <c r="Q238" s="1">
        <f t="shared" si="39"/>
        <v>0</v>
      </c>
      <c r="R238" s="1">
        <f t="shared" si="43"/>
        <v>0</v>
      </c>
      <c r="S238" s="1">
        <f t="shared" si="40"/>
        <v>0</v>
      </c>
      <c r="T238" s="1">
        <f t="shared" si="41"/>
        <v>0</v>
      </c>
      <c r="U238" s="126">
        <f t="shared" si="42"/>
        <v>0</v>
      </c>
    </row>
    <row r="239" spans="2:21" x14ac:dyDescent="0.3">
      <c r="B239" s="125">
        <v>224</v>
      </c>
      <c r="C239" s="34" t="str">
        <f>IF(OR('Data-Qtr2'!C237="",'Data-Qtr2'!R237),"",(COUNTIF('Data-Qtr2'!C237,"Yes")))</f>
        <v/>
      </c>
      <c r="D239" s="267" t="str">
        <f>IF('Data-Qtr2'!D237="","",IF(C239=1,'Data-Qtr2'!D237,""))</f>
        <v/>
      </c>
      <c r="E239" s="53" t="str">
        <f>IF(OR('Data-Qtr2'!E237="",'Data-Qtr2'!R237),"",COUNTIF('Data-Qtr2'!E237,"Yes"))</f>
        <v/>
      </c>
      <c r="F239" s="53" t="str">
        <f>IF(OR('Data-Qtr2'!F237="",'Data-Qtr2'!R237),"",COUNTIF('Data-Qtr2'!F237,"Yes"))</f>
        <v/>
      </c>
      <c r="G239" s="53"/>
      <c r="H239" s="270" t="str">
        <f>IF(OR('Data-Qtr2'!G237="",'Data-Qtr2'!R237),"",COUNTIF('Data-Qtr2'!G237,"Yes"))</f>
        <v/>
      </c>
      <c r="I239" s="55">
        <f>COUNTIF('Data-Qtr2'!C237:G237,"")</f>
        <v>5</v>
      </c>
      <c r="J239" s="125">
        <f>IF('Data-Qtr2'!R237,0,IF((COUNTBLANK(C239)+COUNTBLANK(E239)+COUNTBLANK(F239)+COUNTBLANK(H239))=4,0,1))</f>
        <v>0</v>
      </c>
      <c r="K239" s="125">
        <f t="shared" si="33"/>
        <v>0</v>
      </c>
      <c r="L239" s="125">
        <f t="shared" si="34"/>
        <v>0</v>
      </c>
      <c r="M239" s="1">
        <f t="shared" si="35"/>
        <v>0</v>
      </c>
      <c r="N239" s="125">
        <f t="shared" si="36"/>
        <v>0</v>
      </c>
      <c r="O239" s="126">
        <f t="shared" si="37"/>
        <v>0</v>
      </c>
      <c r="P239" s="125">
        <f t="shared" si="38"/>
        <v>0</v>
      </c>
      <c r="Q239" s="1">
        <f t="shared" si="39"/>
        <v>0</v>
      </c>
      <c r="R239" s="1">
        <f t="shared" si="43"/>
        <v>0</v>
      </c>
      <c r="S239" s="1">
        <f t="shared" si="40"/>
        <v>0</v>
      </c>
      <c r="T239" s="1">
        <f t="shared" si="41"/>
        <v>0</v>
      </c>
      <c r="U239" s="126">
        <f t="shared" si="42"/>
        <v>0</v>
      </c>
    </row>
    <row r="240" spans="2:21" x14ac:dyDescent="0.3">
      <c r="B240" s="125">
        <v>225</v>
      </c>
      <c r="C240" s="34" t="str">
        <f>IF(OR('Data-Qtr2'!C238="",'Data-Qtr2'!R238),"",(COUNTIF('Data-Qtr2'!C238,"Yes")))</f>
        <v/>
      </c>
      <c r="D240" s="267" t="str">
        <f>IF('Data-Qtr2'!D238="","",IF(C240=1,'Data-Qtr2'!D238,""))</f>
        <v/>
      </c>
      <c r="E240" s="53" t="str">
        <f>IF(OR('Data-Qtr2'!E238="",'Data-Qtr2'!R238),"",COUNTIF('Data-Qtr2'!E238,"Yes"))</f>
        <v/>
      </c>
      <c r="F240" s="53" t="str">
        <f>IF(OR('Data-Qtr2'!F238="",'Data-Qtr2'!R238),"",COUNTIF('Data-Qtr2'!F238,"Yes"))</f>
        <v/>
      </c>
      <c r="G240" s="53"/>
      <c r="H240" s="270" t="str">
        <f>IF(OR('Data-Qtr2'!G238="",'Data-Qtr2'!R238),"",COUNTIF('Data-Qtr2'!G238,"Yes"))</f>
        <v/>
      </c>
      <c r="I240" s="55">
        <f>COUNTIF('Data-Qtr2'!C238:G238,"")</f>
        <v>5</v>
      </c>
      <c r="J240" s="125">
        <f>IF('Data-Qtr2'!R238,0,IF((COUNTBLANK(C240)+COUNTBLANK(E240)+COUNTBLANK(F240)+COUNTBLANK(H240))=4,0,1))</f>
        <v>0</v>
      </c>
      <c r="K240" s="125">
        <f t="shared" si="33"/>
        <v>0</v>
      </c>
      <c r="L240" s="125">
        <f t="shared" si="34"/>
        <v>0</v>
      </c>
      <c r="M240" s="1">
        <f t="shared" si="35"/>
        <v>0</v>
      </c>
      <c r="N240" s="125">
        <f t="shared" si="36"/>
        <v>0</v>
      </c>
      <c r="O240" s="126">
        <f t="shared" si="37"/>
        <v>0</v>
      </c>
      <c r="P240" s="125">
        <f t="shared" si="38"/>
        <v>0</v>
      </c>
      <c r="Q240" s="1">
        <f t="shared" si="39"/>
        <v>0</v>
      </c>
      <c r="R240" s="1">
        <f t="shared" si="43"/>
        <v>0</v>
      </c>
      <c r="S240" s="1">
        <f t="shared" si="40"/>
        <v>0</v>
      </c>
      <c r="T240" s="1">
        <f t="shared" si="41"/>
        <v>0</v>
      </c>
      <c r="U240" s="126">
        <f t="shared" si="42"/>
        <v>0</v>
      </c>
    </row>
    <row r="241" spans="2:21" x14ac:dyDescent="0.3">
      <c r="B241" s="125">
        <v>226</v>
      </c>
      <c r="C241" s="34" t="str">
        <f>IF(OR('Data-Qtr2'!C239="",'Data-Qtr2'!R239),"",(COUNTIF('Data-Qtr2'!C239,"Yes")))</f>
        <v/>
      </c>
      <c r="D241" s="267" t="str">
        <f>IF('Data-Qtr2'!D239="","",IF(C241=1,'Data-Qtr2'!D239,""))</f>
        <v/>
      </c>
      <c r="E241" s="53" t="str">
        <f>IF(OR('Data-Qtr2'!E239="",'Data-Qtr2'!R239),"",COUNTIF('Data-Qtr2'!E239,"Yes"))</f>
        <v/>
      </c>
      <c r="F241" s="53" t="str">
        <f>IF(OR('Data-Qtr2'!F239="",'Data-Qtr2'!R239),"",COUNTIF('Data-Qtr2'!F239,"Yes"))</f>
        <v/>
      </c>
      <c r="G241" s="53"/>
      <c r="H241" s="270" t="str">
        <f>IF(OR('Data-Qtr2'!G239="",'Data-Qtr2'!R239),"",COUNTIF('Data-Qtr2'!G239,"Yes"))</f>
        <v/>
      </c>
      <c r="I241" s="55">
        <f>COUNTIF('Data-Qtr2'!C239:G239,"")</f>
        <v>5</v>
      </c>
      <c r="J241" s="125">
        <f>IF('Data-Qtr2'!R239,0,IF((COUNTBLANK(C241)+COUNTBLANK(E241)+COUNTBLANK(F241)+COUNTBLANK(H241))=4,0,1))</f>
        <v>0</v>
      </c>
      <c r="K241" s="125">
        <f t="shared" si="33"/>
        <v>0</v>
      </c>
      <c r="L241" s="125">
        <f t="shared" si="34"/>
        <v>0</v>
      </c>
      <c r="M241" s="1">
        <f t="shared" si="35"/>
        <v>0</v>
      </c>
      <c r="N241" s="125">
        <f t="shared" si="36"/>
        <v>0</v>
      </c>
      <c r="O241" s="126">
        <f t="shared" si="37"/>
        <v>0</v>
      </c>
      <c r="P241" s="125">
        <f t="shared" si="38"/>
        <v>0</v>
      </c>
      <c r="Q241" s="1">
        <f t="shared" si="39"/>
        <v>0</v>
      </c>
      <c r="R241" s="1">
        <f t="shared" si="43"/>
        <v>0</v>
      </c>
      <c r="S241" s="1">
        <f t="shared" si="40"/>
        <v>0</v>
      </c>
      <c r="T241" s="1">
        <f t="shared" si="41"/>
        <v>0</v>
      </c>
      <c r="U241" s="126">
        <f t="shared" si="42"/>
        <v>0</v>
      </c>
    </row>
    <row r="242" spans="2:21" x14ac:dyDescent="0.3">
      <c r="B242" s="125">
        <v>227</v>
      </c>
      <c r="C242" s="34" t="str">
        <f>IF(OR('Data-Qtr2'!C240="",'Data-Qtr2'!R240),"",(COUNTIF('Data-Qtr2'!C240,"Yes")))</f>
        <v/>
      </c>
      <c r="D242" s="267" t="str">
        <f>IF('Data-Qtr2'!D240="","",IF(C242=1,'Data-Qtr2'!D240,""))</f>
        <v/>
      </c>
      <c r="E242" s="53" t="str">
        <f>IF(OR('Data-Qtr2'!E240="",'Data-Qtr2'!R240),"",COUNTIF('Data-Qtr2'!E240,"Yes"))</f>
        <v/>
      </c>
      <c r="F242" s="53" t="str">
        <f>IF(OR('Data-Qtr2'!F240="",'Data-Qtr2'!R240),"",COUNTIF('Data-Qtr2'!F240,"Yes"))</f>
        <v/>
      </c>
      <c r="G242" s="53"/>
      <c r="H242" s="270" t="str">
        <f>IF(OR('Data-Qtr2'!G240="",'Data-Qtr2'!R240),"",COUNTIF('Data-Qtr2'!G240,"Yes"))</f>
        <v/>
      </c>
      <c r="I242" s="55">
        <f>COUNTIF('Data-Qtr2'!C240:G240,"")</f>
        <v>5</v>
      </c>
      <c r="J242" s="125">
        <f>IF('Data-Qtr2'!R240,0,IF((COUNTBLANK(C242)+COUNTBLANK(E242)+COUNTBLANK(F242)+COUNTBLANK(H242))=4,0,1))</f>
        <v>0</v>
      </c>
      <c r="K242" s="125">
        <f t="shared" si="33"/>
        <v>0</v>
      </c>
      <c r="L242" s="125">
        <f t="shared" si="34"/>
        <v>0</v>
      </c>
      <c r="M242" s="1">
        <f t="shared" si="35"/>
        <v>0</v>
      </c>
      <c r="N242" s="125">
        <f t="shared" si="36"/>
        <v>0</v>
      </c>
      <c r="O242" s="126">
        <f t="shared" si="37"/>
        <v>0</v>
      </c>
      <c r="P242" s="125">
        <f t="shared" si="38"/>
        <v>0</v>
      </c>
      <c r="Q242" s="1">
        <f t="shared" si="39"/>
        <v>0</v>
      </c>
      <c r="R242" s="1">
        <f t="shared" si="43"/>
        <v>0</v>
      </c>
      <c r="S242" s="1">
        <f t="shared" si="40"/>
        <v>0</v>
      </c>
      <c r="T242" s="1">
        <f t="shared" si="41"/>
        <v>0</v>
      </c>
      <c r="U242" s="126">
        <f t="shared" si="42"/>
        <v>0</v>
      </c>
    </row>
    <row r="243" spans="2:21" x14ac:dyDescent="0.3">
      <c r="B243" s="125">
        <v>228</v>
      </c>
      <c r="C243" s="34" t="str">
        <f>IF(OR('Data-Qtr2'!C241="",'Data-Qtr2'!R241),"",(COUNTIF('Data-Qtr2'!C241,"Yes")))</f>
        <v/>
      </c>
      <c r="D243" s="267" t="str">
        <f>IF('Data-Qtr2'!D241="","",IF(C243=1,'Data-Qtr2'!D241,""))</f>
        <v/>
      </c>
      <c r="E243" s="53" t="str">
        <f>IF(OR('Data-Qtr2'!E241="",'Data-Qtr2'!R241),"",COUNTIF('Data-Qtr2'!E241,"Yes"))</f>
        <v/>
      </c>
      <c r="F243" s="53" t="str">
        <f>IF(OR('Data-Qtr2'!F241="",'Data-Qtr2'!R241),"",COUNTIF('Data-Qtr2'!F241,"Yes"))</f>
        <v/>
      </c>
      <c r="G243" s="53"/>
      <c r="H243" s="270" t="str">
        <f>IF(OR('Data-Qtr2'!G241="",'Data-Qtr2'!R241),"",COUNTIF('Data-Qtr2'!G241,"Yes"))</f>
        <v/>
      </c>
      <c r="I243" s="55">
        <f>COUNTIF('Data-Qtr2'!C241:G241,"")</f>
        <v>5</v>
      </c>
      <c r="J243" s="125">
        <f>IF('Data-Qtr2'!R241,0,IF((COUNTBLANK(C243)+COUNTBLANK(E243)+COUNTBLANK(F243)+COUNTBLANK(H243))=4,0,1))</f>
        <v>0</v>
      </c>
      <c r="K243" s="125">
        <f t="shared" si="33"/>
        <v>0</v>
      </c>
      <c r="L243" s="125">
        <f t="shared" si="34"/>
        <v>0</v>
      </c>
      <c r="M243" s="1">
        <f t="shared" si="35"/>
        <v>0</v>
      </c>
      <c r="N243" s="125">
        <f t="shared" si="36"/>
        <v>0</v>
      </c>
      <c r="O243" s="126">
        <f t="shared" si="37"/>
        <v>0</v>
      </c>
      <c r="P243" s="125">
        <f t="shared" si="38"/>
        <v>0</v>
      </c>
      <c r="Q243" s="1">
        <f t="shared" si="39"/>
        <v>0</v>
      </c>
      <c r="R243" s="1">
        <f t="shared" si="43"/>
        <v>0</v>
      </c>
      <c r="S243" s="1">
        <f t="shared" si="40"/>
        <v>0</v>
      </c>
      <c r="T243" s="1">
        <f t="shared" si="41"/>
        <v>0</v>
      </c>
      <c r="U243" s="126">
        <f t="shared" si="42"/>
        <v>0</v>
      </c>
    </row>
    <row r="244" spans="2:21" x14ac:dyDescent="0.3">
      <c r="B244" s="125">
        <v>229</v>
      </c>
      <c r="C244" s="34" t="str">
        <f>IF(OR('Data-Qtr2'!C242="",'Data-Qtr2'!R242),"",(COUNTIF('Data-Qtr2'!C242,"Yes")))</f>
        <v/>
      </c>
      <c r="D244" s="267" t="str">
        <f>IF('Data-Qtr2'!D242="","",IF(C244=1,'Data-Qtr2'!D242,""))</f>
        <v/>
      </c>
      <c r="E244" s="53" t="str">
        <f>IF(OR('Data-Qtr2'!E242="",'Data-Qtr2'!R242),"",COUNTIF('Data-Qtr2'!E242,"Yes"))</f>
        <v/>
      </c>
      <c r="F244" s="53" t="str">
        <f>IF(OR('Data-Qtr2'!F242="",'Data-Qtr2'!R242),"",COUNTIF('Data-Qtr2'!F242,"Yes"))</f>
        <v/>
      </c>
      <c r="G244" s="53"/>
      <c r="H244" s="270" t="str">
        <f>IF(OR('Data-Qtr2'!G242="",'Data-Qtr2'!R242),"",COUNTIF('Data-Qtr2'!G242,"Yes"))</f>
        <v/>
      </c>
      <c r="I244" s="55">
        <f>COUNTIF('Data-Qtr2'!C242:G242,"")</f>
        <v>5</v>
      </c>
      <c r="J244" s="125">
        <f>IF('Data-Qtr2'!R242,0,IF((COUNTBLANK(C244)+COUNTBLANK(E244)+COUNTBLANK(F244)+COUNTBLANK(H244))=4,0,1))</f>
        <v>0</v>
      </c>
      <c r="K244" s="125">
        <f t="shared" si="33"/>
        <v>0</v>
      </c>
      <c r="L244" s="125">
        <f t="shared" si="34"/>
        <v>0</v>
      </c>
      <c r="M244" s="1">
        <f t="shared" si="35"/>
        <v>0</v>
      </c>
      <c r="N244" s="125">
        <f t="shared" si="36"/>
        <v>0</v>
      </c>
      <c r="O244" s="126">
        <f t="shared" si="37"/>
        <v>0</v>
      </c>
      <c r="P244" s="125">
        <f t="shared" si="38"/>
        <v>0</v>
      </c>
      <c r="Q244" s="1">
        <f t="shared" si="39"/>
        <v>0</v>
      </c>
      <c r="R244" s="1">
        <f t="shared" si="43"/>
        <v>0</v>
      </c>
      <c r="S244" s="1">
        <f t="shared" si="40"/>
        <v>0</v>
      </c>
      <c r="T244" s="1">
        <f t="shared" si="41"/>
        <v>0</v>
      </c>
      <c r="U244" s="126">
        <f t="shared" si="42"/>
        <v>0</v>
      </c>
    </row>
    <row r="245" spans="2:21" ht="15" thickBot="1" x14ac:dyDescent="0.35">
      <c r="B245" s="125">
        <v>230</v>
      </c>
      <c r="C245" s="35" t="str">
        <f>IF(OR('Data-Qtr2'!C243="",'Data-Qtr2'!R243),"",(COUNTIF('Data-Qtr2'!C243,"Yes")))</f>
        <v/>
      </c>
      <c r="D245" s="271" t="str">
        <f>IF('Data-Qtr2'!D243="","",IF(C245=1,'Data-Qtr2'!D243,""))</f>
        <v/>
      </c>
      <c r="E245" s="36" t="str">
        <f>IF(OR('Data-Qtr2'!E243="",'Data-Qtr2'!R243),"",COUNTIF('Data-Qtr2'!E243,"Yes"))</f>
        <v/>
      </c>
      <c r="F245" s="36" t="str">
        <f>IF(OR('Data-Qtr2'!F243="",'Data-Qtr2'!R243),"",COUNTIF('Data-Qtr2'!F243,"Yes"))</f>
        <v/>
      </c>
      <c r="G245" s="36"/>
      <c r="H245" s="272" t="str">
        <f>IF(OR('Data-Qtr2'!G243="",'Data-Qtr2'!R243),"",COUNTIF('Data-Qtr2'!G243,"Yes"))</f>
        <v/>
      </c>
      <c r="I245" s="56">
        <f>COUNTIF('Data-Qtr2'!C243:G243,"")</f>
        <v>5</v>
      </c>
      <c r="J245" s="125">
        <f>IF('Data-Qtr2'!R243,0,IF((COUNTBLANK(C245)+COUNTBLANK(E245)+COUNTBLANK(F245)+COUNTBLANK(H245))=4,0,1))</f>
        <v>0</v>
      </c>
      <c r="K245" s="125">
        <f t="shared" si="33"/>
        <v>0</v>
      </c>
      <c r="L245" s="125">
        <f t="shared" si="34"/>
        <v>0</v>
      </c>
      <c r="M245" s="1">
        <f t="shared" si="35"/>
        <v>0</v>
      </c>
      <c r="N245" s="125">
        <f t="shared" si="36"/>
        <v>0</v>
      </c>
      <c r="O245" s="126">
        <f t="shared" si="37"/>
        <v>0</v>
      </c>
      <c r="P245" s="125">
        <f t="shared" si="38"/>
        <v>0</v>
      </c>
      <c r="Q245" s="1">
        <f t="shared" si="39"/>
        <v>0</v>
      </c>
      <c r="R245" s="1">
        <f t="shared" si="43"/>
        <v>0</v>
      </c>
      <c r="S245" s="1">
        <f t="shared" si="40"/>
        <v>0</v>
      </c>
      <c r="T245" s="1">
        <f t="shared" si="41"/>
        <v>0</v>
      </c>
      <c r="U245" s="126">
        <f t="shared" si="42"/>
        <v>0</v>
      </c>
    </row>
    <row r="246" spans="2:21" x14ac:dyDescent="0.3">
      <c r="B246" s="124">
        <v>231</v>
      </c>
      <c r="C246" s="32" t="str">
        <f>IF(OR('Data-Qtr2'!C244="",'Data-Qtr2'!R244),"",(COUNTIF('Data-Qtr2'!C244,"Yes")))</f>
        <v/>
      </c>
      <c r="D246" s="268" t="str">
        <f>IF('Data-Qtr2'!D244="","",IF(C246=1,'Data-Qtr2'!D244,""))</f>
        <v/>
      </c>
      <c r="E246" s="33" t="str">
        <f>IF(OR('Data-Qtr2'!E244="",'Data-Qtr2'!R244),"",COUNTIF('Data-Qtr2'!E244,"Yes"))</f>
        <v/>
      </c>
      <c r="F246" s="33" t="str">
        <f>IF(OR('Data-Qtr2'!F244="",'Data-Qtr2'!R244),"",COUNTIF('Data-Qtr2'!F244,"Yes"))</f>
        <v/>
      </c>
      <c r="G246" s="33"/>
      <c r="H246" s="269" t="str">
        <f>IF(OR('Data-Qtr2'!G244="",'Data-Qtr2'!R244),"",COUNTIF('Data-Qtr2'!G244,"Yes"))</f>
        <v/>
      </c>
      <c r="I246" s="55">
        <f>COUNTIF('Data-Qtr2'!C244:G244,"")</f>
        <v>5</v>
      </c>
      <c r="J246" s="125">
        <f>IF('Data-Qtr2'!R244,0,IF((COUNTBLANK(C246)+COUNTBLANK(E246)+COUNTBLANK(F246)+COUNTBLANK(H246))=4,0,1))</f>
        <v>0</v>
      </c>
      <c r="K246" s="125">
        <f t="shared" si="33"/>
        <v>0</v>
      </c>
      <c r="L246" s="125">
        <f t="shared" si="34"/>
        <v>0</v>
      </c>
      <c r="M246" s="1">
        <f t="shared" si="35"/>
        <v>0</v>
      </c>
      <c r="N246" s="125">
        <f t="shared" si="36"/>
        <v>0</v>
      </c>
      <c r="O246" s="126">
        <f t="shared" si="37"/>
        <v>0</v>
      </c>
      <c r="P246" s="125">
        <f t="shared" si="38"/>
        <v>0</v>
      </c>
      <c r="Q246" s="1">
        <f t="shared" si="39"/>
        <v>0</v>
      </c>
      <c r="R246" s="1">
        <f t="shared" si="43"/>
        <v>0</v>
      </c>
      <c r="S246" s="1">
        <f t="shared" si="40"/>
        <v>0</v>
      </c>
      <c r="T246" s="1">
        <f t="shared" si="41"/>
        <v>0</v>
      </c>
      <c r="U246" s="126">
        <f t="shared" si="42"/>
        <v>0</v>
      </c>
    </row>
    <row r="247" spans="2:21" x14ac:dyDescent="0.3">
      <c r="B247" s="125">
        <v>232</v>
      </c>
      <c r="C247" s="34" t="str">
        <f>IF(OR('Data-Qtr2'!C245="",'Data-Qtr2'!R245),"",(COUNTIF('Data-Qtr2'!C245,"Yes")))</f>
        <v/>
      </c>
      <c r="D247" s="267" t="str">
        <f>IF('Data-Qtr2'!D245="","",IF(C247=1,'Data-Qtr2'!D245,""))</f>
        <v/>
      </c>
      <c r="E247" s="53" t="str">
        <f>IF(OR('Data-Qtr2'!E245="",'Data-Qtr2'!R245),"",COUNTIF('Data-Qtr2'!E245,"Yes"))</f>
        <v/>
      </c>
      <c r="F247" s="53" t="str">
        <f>IF(OR('Data-Qtr2'!F245="",'Data-Qtr2'!R245),"",COUNTIF('Data-Qtr2'!F245,"Yes"))</f>
        <v/>
      </c>
      <c r="G247" s="53"/>
      <c r="H247" s="270" t="str">
        <f>IF(OR('Data-Qtr2'!G245="",'Data-Qtr2'!R245),"",COUNTIF('Data-Qtr2'!G245,"Yes"))</f>
        <v/>
      </c>
      <c r="I247" s="55">
        <f>COUNTIF('Data-Qtr2'!C245:G245,"")</f>
        <v>5</v>
      </c>
      <c r="J247" s="125">
        <f>IF('Data-Qtr2'!R245,0,IF((COUNTBLANK(C247)+COUNTBLANK(E247)+COUNTBLANK(F247)+COUNTBLANK(H247))=4,0,1))</f>
        <v>0</v>
      </c>
      <c r="K247" s="125">
        <f t="shared" si="33"/>
        <v>0</v>
      </c>
      <c r="L247" s="125">
        <f t="shared" si="34"/>
        <v>0</v>
      </c>
      <c r="M247" s="1">
        <f t="shared" si="35"/>
        <v>0</v>
      </c>
      <c r="N247" s="125">
        <f t="shared" si="36"/>
        <v>0</v>
      </c>
      <c r="O247" s="126">
        <f t="shared" si="37"/>
        <v>0</v>
      </c>
      <c r="P247" s="125">
        <f t="shared" si="38"/>
        <v>0</v>
      </c>
      <c r="Q247" s="1">
        <f t="shared" si="39"/>
        <v>0</v>
      </c>
      <c r="R247" s="1">
        <f t="shared" si="43"/>
        <v>0</v>
      </c>
      <c r="S247" s="1">
        <f t="shared" si="40"/>
        <v>0</v>
      </c>
      <c r="T247" s="1">
        <f t="shared" si="41"/>
        <v>0</v>
      </c>
      <c r="U247" s="126">
        <f t="shared" si="42"/>
        <v>0</v>
      </c>
    </row>
    <row r="248" spans="2:21" x14ac:dyDescent="0.3">
      <c r="B248" s="125">
        <v>233</v>
      </c>
      <c r="C248" s="34" t="str">
        <f>IF(OR('Data-Qtr2'!C246="",'Data-Qtr2'!R246),"",(COUNTIF('Data-Qtr2'!C246,"Yes")))</f>
        <v/>
      </c>
      <c r="D248" s="267" t="str">
        <f>IF('Data-Qtr2'!D246="","",IF(C248=1,'Data-Qtr2'!D246,""))</f>
        <v/>
      </c>
      <c r="E248" s="53" t="str">
        <f>IF(OR('Data-Qtr2'!E246="",'Data-Qtr2'!R246),"",COUNTIF('Data-Qtr2'!E246,"Yes"))</f>
        <v/>
      </c>
      <c r="F248" s="53" t="str">
        <f>IF(OR('Data-Qtr2'!F246="",'Data-Qtr2'!R246),"",COUNTIF('Data-Qtr2'!F246,"Yes"))</f>
        <v/>
      </c>
      <c r="G248" s="53"/>
      <c r="H248" s="270" t="str">
        <f>IF(OR('Data-Qtr2'!G246="",'Data-Qtr2'!R246),"",COUNTIF('Data-Qtr2'!G246,"Yes"))</f>
        <v/>
      </c>
      <c r="I248" s="55">
        <f>COUNTIF('Data-Qtr2'!C246:G246,"")</f>
        <v>5</v>
      </c>
      <c r="J248" s="125">
        <f>IF('Data-Qtr2'!R246,0,IF((COUNTBLANK(C248)+COUNTBLANK(E248)+COUNTBLANK(F248)+COUNTBLANK(H248))=4,0,1))</f>
        <v>0</v>
      </c>
      <c r="K248" s="125">
        <f t="shared" si="33"/>
        <v>0</v>
      </c>
      <c r="L248" s="125">
        <f t="shared" si="34"/>
        <v>0</v>
      </c>
      <c r="M248" s="1">
        <f t="shared" si="35"/>
        <v>0</v>
      </c>
      <c r="N248" s="125">
        <f t="shared" si="36"/>
        <v>0</v>
      </c>
      <c r="O248" s="126">
        <f t="shared" si="37"/>
        <v>0</v>
      </c>
      <c r="P248" s="125">
        <f t="shared" si="38"/>
        <v>0</v>
      </c>
      <c r="Q248" s="1">
        <f t="shared" si="39"/>
        <v>0</v>
      </c>
      <c r="R248" s="1">
        <f t="shared" si="43"/>
        <v>0</v>
      </c>
      <c r="S248" s="1">
        <f t="shared" si="40"/>
        <v>0</v>
      </c>
      <c r="T248" s="1">
        <f t="shared" si="41"/>
        <v>0</v>
      </c>
      <c r="U248" s="126">
        <f t="shared" si="42"/>
        <v>0</v>
      </c>
    </row>
    <row r="249" spans="2:21" x14ac:dyDescent="0.3">
      <c r="B249" s="125">
        <v>234</v>
      </c>
      <c r="C249" s="34" t="str">
        <f>IF(OR('Data-Qtr2'!C247="",'Data-Qtr2'!R247),"",(COUNTIF('Data-Qtr2'!C247,"Yes")))</f>
        <v/>
      </c>
      <c r="D249" s="267" t="str">
        <f>IF('Data-Qtr2'!D247="","",IF(C249=1,'Data-Qtr2'!D247,""))</f>
        <v/>
      </c>
      <c r="E249" s="53" t="str">
        <f>IF(OR('Data-Qtr2'!E247="",'Data-Qtr2'!R247),"",COUNTIF('Data-Qtr2'!E247,"Yes"))</f>
        <v/>
      </c>
      <c r="F249" s="53" t="str">
        <f>IF(OR('Data-Qtr2'!F247="",'Data-Qtr2'!R247),"",COUNTIF('Data-Qtr2'!F247,"Yes"))</f>
        <v/>
      </c>
      <c r="G249" s="53"/>
      <c r="H249" s="270" t="str">
        <f>IF(OR('Data-Qtr2'!G247="",'Data-Qtr2'!R247),"",COUNTIF('Data-Qtr2'!G247,"Yes"))</f>
        <v/>
      </c>
      <c r="I249" s="55">
        <f>COUNTIF('Data-Qtr2'!C247:G247,"")</f>
        <v>5</v>
      </c>
      <c r="J249" s="125">
        <f>IF('Data-Qtr2'!R247,0,IF((COUNTBLANK(C249)+COUNTBLANK(E249)+COUNTBLANK(F249)+COUNTBLANK(H249))=4,0,1))</f>
        <v>0</v>
      </c>
      <c r="K249" s="125">
        <f t="shared" si="33"/>
        <v>0</v>
      </c>
      <c r="L249" s="125">
        <f t="shared" si="34"/>
        <v>0</v>
      </c>
      <c r="M249" s="1">
        <f t="shared" si="35"/>
        <v>0</v>
      </c>
      <c r="N249" s="125">
        <f t="shared" si="36"/>
        <v>0</v>
      </c>
      <c r="O249" s="126">
        <f t="shared" si="37"/>
        <v>0</v>
      </c>
      <c r="P249" s="125">
        <f t="shared" si="38"/>
        <v>0</v>
      </c>
      <c r="Q249" s="1">
        <f t="shared" si="39"/>
        <v>0</v>
      </c>
      <c r="R249" s="1">
        <f t="shared" si="43"/>
        <v>0</v>
      </c>
      <c r="S249" s="1">
        <f t="shared" si="40"/>
        <v>0</v>
      </c>
      <c r="T249" s="1">
        <f t="shared" si="41"/>
        <v>0</v>
      </c>
      <c r="U249" s="126">
        <f t="shared" si="42"/>
        <v>0</v>
      </c>
    </row>
    <row r="250" spans="2:21" x14ac:dyDescent="0.3">
      <c r="B250" s="125">
        <v>235</v>
      </c>
      <c r="C250" s="34" t="str">
        <f>IF(OR('Data-Qtr2'!C248="",'Data-Qtr2'!R248),"",(COUNTIF('Data-Qtr2'!C248,"Yes")))</f>
        <v/>
      </c>
      <c r="D250" s="267" t="str">
        <f>IF('Data-Qtr2'!D248="","",IF(C250=1,'Data-Qtr2'!D248,""))</f>
        <v/>
      </c>
      <c r="E250" s="53" t="str">
        <f>IF(OR('Data-Qtr2'!E248="",'Data-Qtr2'!R248),"",COUNTIF('Data-Qtr2'!E248,"Yes"))</f>
        <v/>
      </c>
      <c r="F250" s="53" t="str">
        <f>IF(OR('Data-Qtr2'!F248="",'Data-Qtr2'!R248),"",COUNTIF('Data-Qtr2'!F248,"Yes"))</f>
        <v/>
      </c>
      <c r="G250" s="53"/>
      <c r="H250" s="270" t="str">
        <f>IF(OR('Data-Qtr2'!G248="",'Data-Qtr2'!R248),"",COUNTIF('Data-Qtr2'!G248,"Yes"))</f>
        <v/>
      </c>
      <c r="I250" s="55">
        <f>COUNTIF('Data-Qtr2'!C248:G248,"")</f>
        <v>5</v>
      </c>
      <c r="J250" s="125">
        <f>IF('Data-Qtr2'!R248,0,IF((COUNTBLANK(C250)+COUNTBLANK(E250)+COUNTBLANK(F250)+COUNTBLANK(H250))=4,0,1))</f>
        <v>0</v>
      </c>
      <c r="K250" s="125">
        <f t="shared" si="33"/>
        <v>0</v>
      </c>
      <c r="L250" s="125">
        <f t="shared" si="34"/>
        <v>0</v>
      </c>
      <c r="M250" s="1">
        <f t="shared" si="35"/>
        <v>0</v>
      </c>
      <c r="N250" s="125">
        <f t="shared" si="36"/>
        <v>0</v>
      </c>
      <c r="O250" s="126">
        <f t="shared" si="37"/>
        <v>0</v>
      </c>
      <c r="P250" s="125">
        <f t="shared" si="38"/>
        <v>0</v>
      </c>
      <c r="Q250" s="1">
        <f t="shared" si="39"/>
        <v>0</v>
      </c>
      <c r="R250" s="1">
        <f t="shared" si="43"/>
        <v>0</v>
      </c>
      <c r="S250" s="1">
        <f t="shared" si="40"/>
        <v>0</v>
      </c>
      <c r="T250" s="1">
        <f t="shared" si="41"/>
        <v>0</v>
      </c>
      <c r="U250" s="126">
        <f t="shared" si="42"/>
        <v>0</v>
      </c>
    </row>
    <row r="251" spans="2:21" x14ac:dyDescent="0.3">
      <c r="B251" s="125">
        <v>236</v>
      </c>
      <c r="C251" s="34" t="str">
        <f>IF(OR('Data-Qtr2'!C249="",'Data-Qtr2'!R249),"",(COUNTIF('Data-Qtr2'!C249,"Yes")))</f>
        <v/>
      </c>
      <c r="D251" s="267" t="str">
        <f>IF('Data-Qtr2'!D249="","",IF(C251=1,'Data-Qtr2'!D249,""))</f>
        <v/>
      </c>
      <c r="E251" s="53" t="str">
        <f>IF(OR('Data-Qtr2'!E249="",'Data-Qtr2'!R249),"",COUNTIF('Data-Qtr2'!E249,"Yes"))</f>
        <v/>
      </c>
      <c r="F251" s="53" t="str">
        <f>IF(OR('Data-Qtr2'!F249="",'Data-Qtr2'!R249),"",COUNTIF('Data-Qtr2'!F249,"Yes"))</f>
        <v/>
      </c>
      <c r="G251" s="53"/>
      <c r="H251" s="270" t="str">
        <f>IF(OR('Data-Qtr2'!G249="",'Data-Qtr2'!R249),"",COUNTIF('Data-Qtr2'!G249,"Yes"))</f>
        <v/>
      </c>
      <c r="I251" s="55">
        <f>COUNTIF('Data-Qtr2'!C249:G249,"")</f>
        <v>5</v>
      </c>
      <c r="J251" s="125">
        <f>IF('Data-Qtr2'!R249,0,IF((COUNTBLANK(C251)+COUNTBLANK(E251)+COUNTBLANK(F251)+COUNTBLANK(H251))=4,0,1))</f>
        <v>0</v>
      </c>
      <c r="K251" s="125">
        <f t="shared" si="33"/>
        <v>0</v>
      </c>
      <c r="L251" s="125">
        <f t="shared" si="34"/>
        <v>0</v>
      </c>
      <c r="M251" s="1">
        <f t="shared" si="35"/>
        <v>0</v>
      </c>
      <c r="N251" s="125">
        <f t="shared" si="36"/>
        <v>0</v>
      </c>
      <c r="O251" s="126">
        <f t="shared" si="37"/>
        <v>0</v>
      </c>
      <c r="P251" s="125">
        <f t="shared" si="38"/>
        <v>0</v>
      </c>
      <c r="Q251" s="1">
        <f t="shared" si="39"/>
        <v>0</v>
      </c>
      <c r="R251" s="1">
        <f t="shared" si="43"/>
        <v>0</v>
      </c>
      <c r="S251" s="1">
        <f t="shared" si="40"/>
        <v>0</v>
      </c>
      <c r="T251" s="1">
        <f t="shared" si="41"/>
        <v>0</v>
      </c>
      <c r="U251" s="126">
        <f t="shared" si="42"/>
        <v>0</v>
      </c>
    </row>
    <row r="252" spans="2:21" x14ac:dyDescent="0.3">
      <c r="B252" s="125">
        <v>237</v>
      </c>
      <c r="C252" s="34" t="str">
        <f>IF(OR('Data-Qtr2'!C250="",'Data-Qtr2'!R250),"",(COUNTIF('Data-Qtr2'!C250,"Yes")))</f>
        <v/>
      </c>
      <c r="D252" s="267" t="str">
        <f>IF('Data-Qtr2'!D250="","",IF(C252=1,'Data-Qtr2'!D250,""))</f>
        <v/>
      </c>
      <c r="E252" s="53" t="str">
        <f>IF(OR('Data-Qtr2'!E250="",'Data-Qtr2'!R250),"",COUNTIF('Data-Qtr2'!E250,"Yes"))</f>
        <v/>
      </c>
      <c r="F252" s="53" t="str">
        <f>IF(OR('Data-Qtr2'!F250="",'Data-Qtr2'!R250),"",COUNTIF('Data-Qtr2'!F250,"Yes"))</f>
        <v/>
      </c>
      <c r="G252" s="53"/>
      <c r="H252" s="270" t="str">
        <f>IF(OR('Data-Qtr2'!G250="",'Data-Qtr2'!R250),"",COUNTIF('Data-Qtr2'!G250,"Yes"))</f>
        <v/>
      </c>
      <c r="I252" s="55">
        <f>COUNTIF('Data-Qtr2'!C250:G250,"")</f>
        <v>5</v>
      </c>
      <c r="J252" s="125">
        <f>IF('Data-Qtr2'!R250,0,IF((COUNTBLANK(C252)+COUNTBLANK(E252)+COUNTBLANK(F252)+COUNTBLANK(H252))=4,0,1))</f>
        <v>0</v>
      </c>
      <c r="K252" s="125">
        <f t="shared" si="33"/>
        <v>0</v>
      </c>
      <c r="L252" s="125">
        <f t="shared" si="34"/>
        <v>0</v>
      </c>
      <c r="M252" s="1">
        <f t="shared" si="35"/>
        <v>0</v>
      </c>
      <c r="N252" s="125">
        <f t="shared" si="36"/>
        <v>0</v>
      </c>
      <c r="O252" s="126">
        <f t="shared" si="37"/>
        <v>0</v>
      </c>
      <c r="P252" s="125">
        <f t="shared" si="38"/>
        <v>0</v>
      </c>
      <c r="Q252" s="1">
        <f t="shared" si="39"/>
        <v>0</v>
      </c>
      <c r="R252" s="1">
        <f t="shared" si="43"/>
        <v>0</v>
      </c>
      <c r="S252" s="1">
        <f t="shared" si="40"/>
        <v>0</v>
      </c>
      <c r="T252" s="1">
        <f t="shared" si="41"/>
        <v>0</v>
      </c>
      <c r="U252" s="126">
        <f t="shared" si="42"/>
        <v>0</v>
      </c>
    </row>
    <row r="253" spans="2:21" x14ac:dyDescent="0.3">
      <c r="B253" s="125">
        <v>238</v>
      </c>
      <c r="C253" s="34" t="str">
        <f>IF(OR('Data-Qtr2'!C251="",'Data-Qtr2'!R251),"",(COUNTIF('Data-Qtr2'!C251,"Yes")))</f>
        <v/>
      </c>
      <c r="D253" s="267" t="str">
        <f>IF('Data-Qtr2'!D251="","",IF(C253=1,'Data-Qtr2'!D251,""))</f>
        <v/>
      </c>
      <c r="E253" s="53" t="str">
        <f>IF(OR('Data-Qtr2'!E251="",'Data-Qtr2'!R251),"",COUNTIF('Data-Qtr2'!E251,"Yes"))</f>
        <v/>
      </c>
      <c r="F253" s="53" t="str">
        <f>IF(OR('Data-Qtr2'!F251="",'Data-Qtr2'!R251),"",COUNTIF('Data-Qtr2'!F251,"Yes"))</f>
        <v/>
      </c>
      <c r="G253" s="53"/>
      <c r="H253" s="270" t="str">
        <f>IF(OR('Data-Qtr2'!G251="",'Data-Qtr2'!R251),"",COUNTIF('Data-Qtr2'!G251,"Yes"))</f>
        <v/>
      </c>
      <c r="I253" s="55">
        <f>COUNTIF('Data-Qtr2'!C251:G251,"")</f>
        <v>5</v>
      </c>
      <c r="J253" s="125">
        <f>IF('Data-Qtr2'!R251,0,IF((COUNTBLANK(C253)+COUNTBLANK(E253)+COUNTBLANK(F253)+COUNTBLANK(H253))=4,0,1))</f>
        <v>0</v>
      </c>
      <c r="K253" s="125">
        <f t="shared" si="33"/>
        <v>0</v>
      </c>
      <c r="L253" s="125">
        <f t="shared" si="34"/>
        <v>0</v>
      </c>
      <c r="M253" s="1">
        <f t="shared" si="35"/>
        <v>0</v>
      </c>
      <c r="N253" s="125">
        <f t="shared" si="36"/>
        <v>0</v>
      </c>
      <c r="O253" s="126">
        <f t="shared" si="37"/>
        <v>0</v>
      </c>
      <c r="P253" s="125">
        <f t="shared" si="38"/>
        <v>0</v>
      </c>
      <c r="Q253" s="1">
        <f t="shared" si="39"/>
        <v>0</v>
      </c>
      <c r="R253" s="1">
        <f t="shared" si="43"/>
        <v>0</v>
      </c>
      <c r="S253" s="1">
        <f t="shared" si="40"/>
        <v>0</v>
      </c>
      <c r="T253" s="1">
        <f t="shared" si="41"/>
        <v>0</v>
      </c>
      <c r="U253" s="126">
        <f t="shared" si="42"/>
        <v>0</v>
      </c>
    </row>
    <row r="254" spans="2:21" x14ac:dyDescent="0.3">
      <c r="B254" s="125">
        <v>239</v>
      </c>
      <c r="C254" s="34" t="str">
        <f>IF(OR('Data-Qtr2'!C252="",'Data-Qtr2'!R252),"",(COUNTIF('Data-Qtr2'!C252,"Yes")))</f>
        <v/>
      </c>
      <c r="D254" s="267" t="str">
        <f>IF('Data-Qtr2'!D252="","",IF(C254=1,'Data-Qtr2'!D252,""))</f>
        <v/>
      </c>
      <c r="E254" s="53" t="str">
        <f>IF(OR('Data-Qtr2'!E252="",'Data-Qtr2'!R252),"",COUNTIF('Data-Qtr2'!E252,"Yes"))</f>
        <v/>
      </c>
      <c r="F254" s="53" t="str">
        <f>IF(OR('Data-Qtr2'!F252="",'Data-Qtr2'!R252),"",COUNTIF('Data-Qtr2'!F252,"Yes"))</f>
        <v/>
      </c>
      <c r="G254" s="53"/>
      <c r="H254" s="270" t="str">
        <f>IF(OR('Data-Qtr2'!G252="",'Data-Qtr2'!R252),"",COUNTIF('Data-Qtr2'!G252,"Yes"))</f>
        <v/>
      </c>
      <c r="I254" s="55">
        <f>COUNTIF('Data-Qtr2'!C252:G252,"")</f>
        <v>5</v>
      </c>
      <c r="J254" s="125">
        <f>IF('Data-Qtr2'!R252,0,IF((COUNTBLANK(C254)+COUNTBLANK(E254)+COUNTBLANK(F254)+COUNTBLANK(H254))=4,0,1))</f>
        <v>0</v>
      </c>
      <c r="K254" s="125">
        <f t="shared" si="33"/>
        <v>0</v>
      </c>
      <c r="L254" s="125">
        <f t="shared" si="34"/>
        <v>0</v>
      </c>
      <c r="M254" s="1">
        <f t="shared" si="35"/>
        <v>0</v>
      </c>
      <c r="N254" s="125">
        <f t="shared" si="36"/>
        <v>0</v>
      </c>
      <c r="O254" s="126">
        <f t="shared" si="37"/>
        <v>0</v>
      </c>
      <c r="P254" s="125">
        <f t="shared" si="38"/>
        <v>0</v>
      </c>
      <c r="Q254" s="1">
        <f t="shared" si="39"/>
        <v>0</v>
      </c>
      <c r="R254" s="1">
        <f t="shared" si="43"/>
        <v>0</v>
      </c>
      <c r="S254" s="1">
        <f t="shared" si="40"/>
        <v>0</v>
      </c>
      <c r="T254" s="1">
        <f t="shared" si="41"/>
        <v>0</v>
      </c>
      <c r="U254" s="126">
        <f t="shared" si="42"/>
        <v>0</v>
      </c>
    </row>
    <row r="255" spans="2:21" ht="15" thickBot="1" x14ac:dyDescent="0.35">
      <c r="B255" s="127">
        <v>240</v>
      </c>
      <c r="C255" s="35" t="str">
        <f>IF(OR('Data-Qtr2'!C253="",'Data-Qtr2'!R253),"",(COUNTIF('Data-Qtr2'!C253,"Yes")))</f>
        <v/>
      </c>
      <c r="D255" s="271" t="str">
        <f>IF('Data-Qtr2'!D253="","",IF(C255=1,'Data-Qtr2'!D253,""))</f>
        <v/>
      </c>
      <c r="E255" s="36" t="str">
        <f>IF(OR('Data-Qtr2'!E253="",'Data-Qtr2'!R253),"",COUNTIF('Data-Qtr2'!E253,"Yes"))</f>
        <v/>
      </c>
      <c r="F255" s="36" t="str">
        <f>IF(OR('Data-Qtr2'!F253="",'Data-Qtr2'!R253),"",COUNTIF('Data-Qtr2'!F253,"Yes"))</f>
        <v/>
      </c>
      <c r="G255" s="36"/>
      <c r="H255" s="272" t="str">
        <f>IF(OR('Data-Qtr2'!G253="",'Data-Qtr2'!R253),"",COUNTIF('Data-Qtr2'!G253,"Yes"))</f>
        <v/>
      </c>
      <c r="I255" s="56">
        <f>COUNTIF('Data-Qtr2'!C253:G253,"")</f>
        <v>5</v>
      </c>
      <c r="J255" s="125">
        <f>IF('Data-Qtr2'!R253,0,IF((COUNTBLANK(C255)+COUNTBLANK(E255)+COUNTBLANK(F255)+COUNTBLANK(H255))=4,0,1))</f>
        <v>0</v>
      </c>
      <c r="K255" s="125">
        <f t="shared" si="33"/>
        <v>0</v>
      </c>
      <c r="L255" s="125">
        <f t="shared" si="34"/>
        <v>0</v>
      </c>
      <c r="M255" s="1">
        <f t="shared" si="35"/>
        <v>0</v>
      </c>
      <c r="N255" s="125">
        <f t="shared" si="36"/>
        <v>0</v>
      </c>
      <c r="O255" s="126">
        <f t="shared" si="37"/>
        <v>0</v>
      </c>
      <c r="P255" s="125">
        <f t="shared" si="38"/>
        <v>0</v>
      </c>
      <c r="Q255" s="1">
        <f t="shared" si="39"/>
        <v>0</v>
      </c>
      <c r="R255" s="1">
        <f t="shared" si="43"/>
        <v>0</v>
      </c>
      <c r="S255" s="1">
        <f t="shared" si="40"/>
        <v>0</v>
      </c>
      <c r="T255" s="1">
        <f t="shared" si="41"/>
        <v>0</v>
      </c>
      <c r="U255" s="126">
        <f t="shared" si="42"/>
        <v>0</v>
      </c>
    </row>
    <row r="256" spans="2:21" x14ac:dyDescent="0.3">
      <c r="B256" s="124">
        <v>241</v>
      </c>
      <c r="C256" s="32" t="str">
        <f>IF(OR('Data-Qtr2'!C254="",'Data-Qtr2'!R254),"",(COUNTIF('Data-Qtr2'!C254,"Yes")))</f>
        <v/>
      </c>
      <c r="D256" s="268" t="str">
        <f>IF('Data-Qtr2'!D254="","",IF(C256=1,'Data-Qtr2'!D254,""))</f>
        <v/>
      </c>
      <c r="E256" s="33" t="str">
        <f>IF(OR('Data-Qtr2'!E254="",'Data-Qtr2'!R254),"",COUNTIF('Data-Qtr2'!E254,"Yes"))</f>
        <v/>
      </c>
      <c r="F256" s="33" t="str">
        <f>IF(OR('Data-Qtr2'!F254="",'Data-Qtr2'!R254),"",COUNTIF('Data-Qtr2'!F254,"Yes"))</f>
        <v/>
      </c>
      <c r="G256" s="33"/>
      <c r="H256" s="269" t="str">
        <f>IF(OR('Data-Qtr2'!G254="",'Data-Qtr2'!R254),"",COUNTIF('Data-Qtr2'!G254,"Yes"))</f>
        <v/>
      </c>
      <c r="I256" s="54">
        <f>COUNTIF('Data-Qtr2'!C254:G254,"")</f>
        <v>5</v>
      </c>
      <c r="J256" s="125">
        <f>IF('Data-Qtr2'!R254,0,IF((COUNTBLANK(C256)+COUNTBLANK(E256)+COUNTBLANK(F256)+COUNTBLANK(H256))=4,0,1))</f>
        <v>0</v>
      </c>
      <c r="K256" s="125">
        <f t="shared" si="33"/>
        <v>0</v>
      </c>
      <c r="L256" s="125">
        <f t="shared" si="34"/>
        <v>0</v>
      </c>
      <c r="M256" s="1">
        <f t="shared" si="35"/>
        <v>0</v>
      </c>
      <c r="N256" s="125">
        <f t="shared" si="36"/>
        <v>0</v>
      </c>
      <c r="O256" s="126">
        <f t="shared" si="37"/>
        <v>0</v>
      </c>
      <c r="P256" s="125">
        <f t="shared" si="38"/>
        <v>0</v>
      </c>
      <c r="Q256" s="1">
        <f t="shared" si="39"/>
        <v>0</v>
      </c>
      <c r="R256" s="1">
        <f t="shared" si="43"/>
        <v>0</v>
      </c>
      <c r="S256" s="1">
        <f t="shared" si="40"/>
        <v>0</v>
      </c>
      <c r="T256" s="1">
        <f t="shared" si="41"/>
        <v>0</v>
      </c>
      <c r="U256" s="126">
        <f t="shared" si="42"/>
        <v>0</v>
      </c>
    </row>
    <row r="257" spans="2:21" x14ac:dyDescent="0.3">
      <c r="B257" s="125">
        <v>242</v>
      </c>
      <c r="C257" s="34" t="str">
        <f>IF(OR('Data-Qtr2'!C255="",'Data-Qtr2'!R255),"",(COUNTIF('Data-Qtr2'!C255,"Yes")))</f>
        <v/>
      </c>
      <c r="D257" s="267" t="str">
        <f>IF('Data-Qtr2'!D255="","",IF(C257=1,'Data-Qtr2'!D255,""))</f>
        <v/>
      </c>
      <c r="E257" s="53" t="str">
        <f>IF(OR('Data-Qtr2'!E255="",'Data-Qtr2'!R255),"",COUNTIF('Data-Qtr2'!E255,"Yes"))</f>
        <v/>
      </c>
      <c r="F257" s="53" t="str">
        <f>IF(OR('Data-Qtr2'!F255="",'Data-Qtr2'!R255),"",COUNTIF('Data-Qtr2'!F255,"Yes"))</f>
        <v/>
      </c>
      <c r="G257" s="53"/>
      <c r="H257" s="270" t="str">
        <f>IF(OR('Data-Qtr2'!G255="",'Data-Qtr2'!R255),"",COUNTIF('Data-Qtr2'!G255,"Yes"))</f>
        <v/>
      </c>
      <c r="I257" s="55">
        <f>COUNTIF('Data-Qtr2'!C255:G255,"")</f>
        <v>5</v>
      </c>
      <c r="J257" s="125">
        <f>IF('Data-Qtr2'!R255,0,IF((COUNTBLANK(C257)+COUNTBLANK(E257)+COUNTBLANK(F257)+COUNTBLANK(H257))=4,0,1))</f>
        <v>0</v>
      </c>
      <c r="K257" s="125">
        <f t="shared" si="33"/>
        <v>0</v>
      </c>
      <c r="L257" s="125">
        <f t="shared" si="34"/>
        <v>0</v>
      </c>
      <c r="M257" s="1">
        <f t="shared" si="35"/>
        <v>0</v>
      </c>
      <c r="N257" s="125">
        <f t="shared" si="36"/>
        <v>0</v>
      </c>
      <c r="O257" s="126">
        <f t="shared" si="37"/>
        <v>0</v>
      </c>
      <c r="P257" s="125">
        <f t="shared" si="38"/>
        <v>0</v>
      </c>
      <c r="Q257" s="1">
        <f t="shared" si="39"/>
        <v>0</v>
      </c>
      <c r="R257" s="1">
        <f t="shared" si="43"/>
        <v>0</v>
      </c>
      <c r="S257" s="1">
        <f t="shared" si="40"/>
        <v>0</v>
      </c>
      <c r="T257" s="1">
        <f t="shared" si="41"/>
        <v>0</v>
      </c>
      <c r="U257" s="126">
        <f t="shared" si="42"/>
        <v>0</v>
      </c>
    </row>
    <row r="258" spans="2:21" x14ac:dyDescent="0.3">
      <c r="B258" s="125">
        <v>243</v>
      </c>
      <c r="C258" s="34" t="str">
        <f>IF(OR('Data-Qtr2'!C256="",'Data-Qtr2'!R256),"",(COUNTIF('Data-Qtr2'!C256,"Yes")))</f>
        <v/>
      </c>
      <c r="D258" s="267" t="str">
        <f>IF('Data-Qtr2'!D256="","",IF(C258=1,'Data-Qtr2'!D256,""))</f>
        <v/>
      </c>
      <c r="E258" s="53" t="str">
        <f>IF(OR('Data-Qtr2'!E256="",'Data-Qtr2'!R256),"",COUNTIF('Data-Qtr2'!E256,"Yes"))</f>
        <v/>
      </c>
      <c r="F258" s="53" t="str">
        <f>IF(OR('Data-Qtr2'!F256="",'Data-Qtr2'!R256),"",COUNTIF('Data-Qtr2'!F256,"Yes"))</f>
        <v/>
      </c>
      <c r="G258" s="53"/>
      <c r="H258" s="270" t="str">
        <f>IF(OR('Data-Qtr2'!G256="",'Data-Qtr2'!R256),"",COUNTIF('Data-Qtr2'!G256,"Yes"))</f>
        <v/>
      </c>
      <c r="I258" s="55">
        <f>COUNTIF('Data-Qtr2'!C256:G256,"")</f>
        <v>5</v>
      </c>
      <c r="J258" s="125">
        <f>IF('Data-Qtr2'!R256,0,IF((COUNTBLANK(C258)+COUNTBLANK(E258)+COUNTBLANK(F258)+COUNTBLANK(H258))=4,0,1))</f>
        <v>0</v>
      </c>
      <c r="K258" s="125">
        <f t="shared" si="33"/>
        <v>0</v>
      </c>
      <c r="L258" s="125">
        <f t="shared" si="34"/>
        <v>0</v>
      </c>
      <c r="M258" s="1">
        <f t="shared" si="35"/>
        <v>0</v>
      </c>
      <c r="N258" s="125">
        <f t="shared" si="36"/>
        <v>0</v>
      </c>
      <c r="O258" s="126">
        <f t="shared" si="37"/>
        <v>0</v>
      </c>
      <c r="P258" s="125">
        <f t="shared" si="38"/>
        <v>0</v>
      </c>
      <c r="Q258" s="1">
        <f t="shared" si="39"/>
        <v>0</v>
      </c>
      <c r="R258" s="1">
        <f t="shared" si="43"/>
        <v>0</v>
      </c>
      <c r="S258" s="1">
        <f t="shared" si="40"/>
        <v>0</v>
      </c>
      <c r="T258" s="1">
        <f t="shared" si="41"/>
        <v>0</v>
      </c>
      <c r="U258" s="126">
        <f t="shared" si="42"/>
        <v>0</v>
      </c>
    </row>
    <row r="259" spans="2:21" x14ac:dyDescent="0.3">
      <c r="B259" s="125">
        <v>244</v>
      </c>
      <c r="C259" s="34" t="str">
        <f>IF(OR('Data-Qtr2'!C257="",'Data-Qtr2'!R257),"",(COUNTIF('Data-Qtr2'!C257,"Yes")))</f>
        <v/>
      </c>
      <c r="D259" s="267" t="str">
        <f>IF('Data-Qtr2'!D257="","",IF(C259=1,'Data-Qtr2'!D257,""))</f>
        <v/>
      </c>
      <c r="E259" s="53" t="str">
        <f>IF(OR('Data-Qtr2'!E257="",'Data-Qtr2'!R257),"",COUNTIF('Data-Qtr2'!E257,"Yes"))</f>
        <v/>
      </c>
      <c r="F259" s="53" t="str">
        <f>IF(OR('Data-Qtr2'!F257="",'Data-Qtr2'!R257),"",COUNTIF('Data-Qtr2'!F257,"Yes"))</f>
        <v/>
      </c>
      <c r="G259" s="53"/>
      <c r="H259" s="270" t="str">
        <f>IF(OR('Data-Qtr2'!G257="",'Data-Qtr2'!R257),"",COUNTIF('Data-Qtr2'!G257,"Yes"))</f>
        <v/>
      </c>
      <c r="I259" s="55">
        <f>COUNTIF('Data-Qtr2'!C257:G257,"")</f>
        <v>5</v>
      </c>
      <c r="J259" s="125">
        <f>IF('Data-Qtr2'!R257,0,IF((COUNTBLANK(C259)+COUNTBLANK(E259)+COUNTBLANK(F259)+COUNTBLANK(H259))=4,0,1))</f>
        <v>0</v>
      </c>
      <c r="K259" s="125">
        <f t="shared" si="33"/>
        <v>0</v>
      </c>
      <c r="L259" s="125">
        <f t="shared" si="34"/>
        <v>0</v>
      </c>
      <c r="M259" s="1">
        <f t="shared" si="35"/>
        <v>0</v>
      </c>
      <c r="N259" s="125">
        <f t="shared" si="36"/>
        <v>0</v>
      </c>
      <c r="O259" s="126">
        <f t="shared" si="37"/>
        <v>0</v>
      </c>
      <c r="P259" s="125">
        <f t="shared" si="38"/>
        <v>0</v>
      </c>
      <c r="Q259" s="1">
        <f t="shared" si="39"/>
        <v>0</v>
      </c>
      <c r="R259" s="1">
        <f t="shared" si="43"/>
        <v>0</v>
      </c>
      <c r="S259" s="1">
        <f t="shared" si="40"/>
        <v>0</v>
      </c>
      <c r="T259" s="1">
        <f t="shared" si="41"/>
        <v>0</v>
      </c>
      <c r="U259" s="126">
        <f t="shared" si="42"/>
        <v>0</v>
      </c>
    </row>
    <row r="260" spans="2:21" x14ac:dyDescent="0.3">
      <c r="B260" s="125">
        <v>245</v>
      </c>
      <c r="C260" s="34" t="str">
        <f>IF(OR('Data-Qtr2'!C258="",'Data-Qtr2'!R258),"",(COUNTIF('Data-Qtr2'!C258,"Yes")))</f>
        <v/>
      </c>
      <c r="D260" s="267" t="str">
        <f>IF('Data-Qtr2'!D258="","",IF(C260=1,'Data-Qtr2'!D258,""))</f>
        <v/>
      </c>
      <c r="E260" s="53" t="str">
        <f>IF(OR('Data-Qtr2'!E258="",'Data-Qtr2'!R258),"",COUNTIF('Data-Qtr2'!E258,"Yes"))</f>
        <v/>
      </c>
      <c r="F260" s="53" t="str">
        <f>IF(OR('Data-Qtr2'!F258="",'Data-Qtr2'!R258),"",COUNTIF('Data-Qtr2'!F258,"Yes"))</f>
        <v/>
      </c>
      <c r="G260" s="53"/>
      <c r="H260" s="270" t="str">
        <f>IF(OR('Data-Qtr2'!G258="",'Data-Qtr2'!R258),"",COUNTIF('Data-Qtr2'!G258,"Yes"))</f>
        <v/>
      </c>
      <c r="I260" s="55">
        <f>COUNTIF('Data-Qtr2'!C258:G258,"")</f>
        <v>5</v>
      </c>
      <c r="J260" s="125">
        <f>IF('Data-Qtr2'!R258,0,IF((COUNTBLANK(C260)+COUNTBLANK(E260)+COUNTBLANK(F260)+COUNTBLANK(H260))=4,0,1))</f>
        <v>0</v>
      </c>
      <c r="K260" s="125">
        <f t="shared" si="33"/>
        <v>0</v>
      </c>
      <c r="L260" s="125">
        <f t="shared" si="34"/>
        <v>0</v>
      </c>
      <c r="M260" s="1">
        <f t="shared" si="35"/>
        <v>0</v>
      </c>
      <c r="N260" s="125">
        <f t="shared" si="36"/>
        <v>0</v>
      </c>
      <c r="O260" s="126">
        <f t="shared" si="37"/>
        <v>0</v>
      </c>
      <c r="P260" s="125">
        <f t="shared" si="38"/>
        <v>0</v>
      </c>
      <c r="Q260" s="1">
        <f t="shared" si="39"/>
        <v>0</v>
      </c>
      <c r="R260" s="1">
        <f t="shared" si="43"/>
        <v>0</v>
      </c>
      <c r="S260" s="1">
        <f t="shared" si="40"/>
        <v>0</v>
      </c>
      <c r="T260" s="1">
        <f t="shared" si="41"/>
        <v>0</v>
      </c>
      <c r="U260" s="126">
        <f t="shared" si="42"/>
        <v>0</v>
      </c>
    </row>
    <row r="261" spans="2:21" x14ac:dyDescent="0.3">
      <c r="B261" s="125">
        <v>246</v>
      </c>
      <c r="C261" s="34" t="str">
        <f>IF(OR('Data-Qtr2'!C259="",'Data-Qtr2'!R259),"",(COUNTIF('Data-Qtr2'!C259,"Yes")))</f>
        <v/>
      </c>
      <c r="D261" s="267" t="str">
        <f>IF('Data-Qtr2'!D259="","",IF(C261=1,'Data-Qtr2'!D259,""))</f>
        <v/>
      </c>
      <c r="E261" s="53" t="str">
        <f>IF(OR('Data-Qtr2'!E259="",'Data-Qtr2'!R259),"",COUNTIF('Data-Qtr2'!E259,"Yes"))</f>
        <v/>
      </c>
      <c r="F261" s="53" t="str">
        <f>IF(OR('Data-Qtr2'!F259="",'Data-Qtr2'!R259),"",COUNTIF('Data-Qtr2'!F259,"Yes"))</f>
        <v/>
      </c>
      <c r="G261" s="53"/>
      <c r="H261" s="270" t="str">
        <f>IF(OR('Data-Qtr2'!G259="",'Data-Qtr2'!R259),"",COUNTIF('Data-Qtr2'!G259,"Yes"))</f>
        <v/>
      </c>
      <c r="I261" s="55">
        <f>COUNTIF('Data-Qtr2'!C259:G259,"")</f>
        <v>5</v>
      </c>
      <c r="J261" s="125">
        <f>IF('Data-Qtr2'!R259,0,IF((COUNTBLANK(C261)+COUNTBLANK(E261)+COUNTBLANK(F261)+COUNTBLANK(H261))=4,0,1))</f>
        <v>0</v>
      </c>
      <c r="K261" s="125">
        <f t="shared" si="33"/>
        <v>0</v>
      </c>
      <c r="L261" s="125">
        <f t="shared" si="34"/>
        <v>0</v>
      </c>
      <c r="M261" s="1">
        <f t="shared" si="35"/>
        <v>0</v>
      </c>
      <c r="N261" s="125">
        <f t="shared" si="36"/>
        <v>0</v>
      </c>
      <c r="O261" s="126">
        <f t="shared" si="37"/>
        <v>0</v>
      </c>
      <c r="P261" s="125">
        <f t="shared" si="38"/>
        <v>0</v>
      </c>
      <c r="Q261" s="1">
        <f t="shared" si="39"/>
        <v>0</v>
      </c>
      <c r="R261" s="1">
        <f t="shared" si="43"/>
        <v>0</v>
      </c>
      <c r="S261" s="1">
        <f t="shared" si="40"/>
        <v>0</v>
      </c>
      <c r="T261" s="1">
        <f t="shared" si="41"/>
        <v>0</v>
      </c>
      <c r="U261" s="126">
        <f t="shared" si="42"/>
        <v>0</v>
      </c>
    </row>
    <row r="262" spans="2:21" x14ac:dyDescent="0.3">
      <c r="B262" s="125">
        <v>247</v>
      </c>
      <c r="C262" s="34" t="str">
        <f>IF(OR('Data-Qtr2'!C260="",'Data-Qtr2'!R260),"",(COUNTIF('Data-Qtr2'!C260,"Yes")))</f>
        <v/>
      </c>
      <c r="D262" s="267" t="str">
        <f>IF('Data-Qtr2'!D260="","",IF(C262=1,'Data-Qtr2'!D260,""))</f>
        <v/>
      </c>
      <c r="E262" s="53" t="str">
        <f>IF(OR('Data-Qtr2'!E260="",'Data-Qtr2'!R260),"",COUNTIF('Data-Qtr2'!E260,"Yes"))</f>
        <v/>
      </c>
      <c r="F262" s="53" t="str">
        <f>IF(OR('Data-Qtr2'!F260="",'Data-Qtr2'!R260),"",COUNTIF('Data-Qtr2'!F260,"Yes"))</f>
        <v/>
      </c>
      <c r="G262" s="53"/>
      <c r="H262" s="270" t="str">
        <f>IF(OR('Data-Qtr2'!G260="",'Data-Qtr2'!R260),"",COUNTIF('Data-Qtr2'!G260,"Yes"))</f>
        <v/>
      </c>
      <c r="I262" s="55">
        <f>COUNTIF('Data-Qtr2'!C260:G260,"")</f>
        <v>5</v>
      </c>
      <c r="J262" s="125">
        <f>IF('Data-Qtr2'!R260,0,IF((COUNTBLANK(C262)+COUNTBLANK(E262)+COUNTBLANK(F262)+COUNTBLANK(H262))=4,0,1))</f>
        <v>0</v>
      </c>
      <c r="K262" s="125">
        <f t="shared" si="33"/>
        <v>0</v>
      </c>
      <c r="L262" s="125">
        <f t="shared" si="34"/>
        <v>0</v>
      </c>
      <c r="M262" s="1">
        <f t="shared" si="35"/>
        <v>0</v>
      </c>
      <c r="N262" s="125">
        <f t="shared" si="36"/>
        <v>0</v>
      </c>
      <c r="O262" s="126">
        <f t="shared" si="37"/>
        <v>0</v>
      </c>
      <c r="P262" s="125">
        <f t="shared" si="38"/>
        <v>0</v>
      </c>
      <c r="Q262" s="1">
        <f t="shared" si="39"/>
        <v>0</v>
      </c>
      <c r="R262" s="1">
        <f t="shared" si="43"/>
        <v>0</v>
      </c>
      <c r="S262" s="1">
        <f t="shared" si="40"/>
        <v>0</v>
      </c>
      <c r="T262" s="1">
        <f t="shared" si="41"/>
        <v>0</v>
      </c>
      <c r="U262" s="126">
        <f t="shared" si="42"/>
        <v>0</v>
      </c>
    </row>
    <row r="263" spans="2:21" x14ac:dyDescent="0.3">
      <c r="B263" s="125">
        <v>248</v>
      </c>
      <c r="C263" s="34" t="str">
        <f>IF(OR('Data-Qtr2'!C261="",'Data-Qtr2'!R261),"",(COUNTIF('Data-Qtr2'!C261,"Yes")))</f>
        <v/>
      </c>
      <c r="D263" s="267" t="str">
        <f>IF('Data-Qtr2'!D261="","",IF(C263=1,'Data-Qtr2'!D261,""))</f>
        <v/>
      </c>
      <c r="E263" s="53" t="str">
        <f>IF(OR('Data-Qtr2'!E261="",'Data-Qtr2'!R261),"",COUNTIF('Data-Qtr2'!E261,"Yes"))</f>
        <v/>
      </c>
      <c r="F263" s="53" t="str">
        <f>IF(OR('Data-Qtr2'!F261="",'Data-Qtr2'!R261),"",COUNTIF('Data-Qtr2'!F261,"Yes"))</f>
        <v/>
      </c>
      <c r="G263" s="53"/>
      <c r="H263" s="270" t="str">
        <f>IF(OR('Data-Qtr2'!G261="",'Data-Qtr2'!R261),"",COUNTIF('Data-Qtr2'!G261,"Yes"))</f>
        <v/>
      </c>
      <c r="I263" s="55">
        <f>COUNTIF('Data-Qtr2'!C261:G261,"")</f>
        <v>5</v>
      </c>
      <c r="J263" s="125">
        <f>IF('Data-Qtr2'!R261,0,IF((COUNTBLANK(C263)+COUNTBLANK(E263)+COUNTBLANK(F263)+COUNTBLANK(H263))=4,0,1))</f>
        <v>0</v>
      </c>
      <c r="K263" s="125">
        <f t="shared" si="33"/>
        <v>0</v>
      </c>
      <c r="L263" s="125">
        <f t="shared" si="34"/>
        <v>0</v>
      </c>
      <c r="M263" s="1">
        <f t="shared" si="35"/>
        <v>0</v>
      </c>
      <c r="N263" s="125">
        <f t="shared" si="36"/>
        <v>0</v>
      </c>
      <c r="O263" s="126">
        <f t="shared" si="37"/>
        <v>0</v>
      </c>
      <c r="P263" s="125">
        <f t="shared" si="38"/>
        <v>0</v>
      </c>
      <c r="Q263" s="1">
        <f t="shared" si="39"/>
        <v>0</v>
      </c>
      <c r="R263" s="1">
        <f t="shared" si="43"/>
        <v>0</v>
      </c>
      <c r="S263" s="1">
        <f t="shared" si="40"/>
        <v>0</v>
      </c>
      <c r="T263" s="1">
        <f t="shared" si="41"/>
        <v>0</v>
      </c>
      <c r="U263" s="126">
        <f t="shared" si="42"/>
        <v>0</v>
      </c>
    </row>
    <row r="264" spans="2:21" x14ac:dyDescent="0.3">
      <c r="B264" s="125">
        <v>249</v>
      </c>
      <c r="C264" s="34" t="str">
        <f>IF(OR('Data-Qtr2'!C262="",'Data-Qtr2'!R262),"",(COUNTIF('Data-Qtr2'!C262,"Yes")))</f>
        <v/>
      </c>
      <c r="D264" s="267" t="str">
        <f>IF('Data-Qtr2'!D262="","",IF(C264=1,'Data-Qtr2'!D262,""))</f>
        <v/>
      </c>
      <c r="E264" s="53" t="str">
        <f>IF(OR('Data-Qtr2'!E262="",'Data-Qtr2'!R262),"",COUNTIF('Data-Qtr2'!E262,"Yes"))</f>
        <v/>
      </c>
      <c r="F264" s="53" t="str">
        <f>IF(OR('Data-Qtr2'!F262="",'Data-Qtr2'!R262),"",COUNTIF('Data-Qtr2'!F262,"Yes"))</f>
        <v/>
      </c>
      <c r="G264" s="53"/>
      <c r="H264" s="270" t="str">
        <f>IF(OR('Data-Qtr2'!G262="",'Data-Qtr2'!R262),"",COUNTIF('Data-Qtr2'!G262,"Yes"))</f>
        <v/>
      </c>
      <c r="I264" s="55">
        <f>COUNTIF('Data-Qtr2'!C262:G262,"")</f>
        <v>5</v>
      </c>
      <c r="J264" s="125">
        <f>IF('Data-Qtr2'!R262,0,IF((COUNTBLANK(C264)+COUNTBLANK(E264)+COUNTBLANK(F264)+COUNTBLANK(H264))=4,0,1))</f>
        <v>0</v>
      </c>
      <c r="K264" s="125">
        <f t="shared" si="33"/>
        <v>0</v>
      </c>
      <c r="L264" s="125">
        <f t="shared" si="34"/>
        <v>0</v>
      </c>
      <c r="M264" s="1">
        <f t="shared" si="35"/>
        <v>0</v>
      </c>
      <c r="N264" s="125">
        <f t="shared" si="36"/>
        <v>0</v>
      </c>
      <c r="O264" s="126">
        <f t="shared" si="37"/>
        <v>0</v>
      </c>
      <c r="P264" s="125">
        <f t="shared" si="38"/>
        <v>0</v>
      </c>
      <c r="Q264" s="1">
        <f t="shared" si="39"/>
        <v>0</v>
      </c>
      <c r="R264" s="1">
        <f t="shared" si="43"/>
        <v>0</v>
      </c>
      <c r="S264" s="1">
        <f t="shared" si="40"/>
        <v>0</v>
      </c>
      <c r="T264" s="1">
        <f t="shared" si="41"/>
        <v>0</v>
      </c>
      <c r="U264" s="126">
        <f t="shared" si="42"/>
        <v>0</v>
      </c>
    </row>
    <row r="265" spans="2:21" ht="15" thickBot="1" x14ac:dyDescent="0.35">
      <c r="B265" s="125">
        <v>250</v>
      </c>
      <c r="C265" s="35" t="str">
        <f>IF(OR('Data-Qtr2'!C263="",'Data-Qtr2'!R263),"",(COUNTIF('Data-Qtr2'!C263,"Yes")))</f>
        <v/>
      </c>
      <c r="D265" s="271" t="str">
        <f>IF('Data-Qtr2'!D263="","",IF(C265=1,'Data-Qtr2'!D263,""))</f>
        <v/>
      </c>
      <c r="E265" s="36" t="str">
        <f>IF(OR('Data-Qtr2'!E263="",'Data-Qtr2'!R263),"",COUNTIF('Data-Qtr2'!E263,"Yes"))</f>
        <v/>
      </c>
      <c r="F265" s="36" t="str">
        <f>IF(OR('Data-Qtr2'!F263="",'Data-Qtr2'!R263),"",COUNTIF('Data-Qtr2'!F263,"Yes"))</f>
        <v/>
      </c>
      <c r="G265" s="36"/>
      <c r="H265" s="272" t="str">
        <f>IF(OR('Data-Qtr2'!G263="",'Data-Qtr2'!R263),"",COUNTIF('Data-Qtr2'!G263,"Yes"))</f>
        <v/>
      </c>
      <c r="I265" s="56">
        <f>COUNTIF('Data-Qtr2'!C263:G263,"")</f>
        <v>5</v>
      </c>
      <c r="J265" s="125">
        <f>IF('Data-Qtr2'!R263,0,IF((COUNTBLANK(C265)+COUNTBLANK(E265)+COUNTBLANK(F265)+COUNTBLANK(H265))=4,0,1))</f>
        <v>0</v>
      </c>
      <c r="K265" s="125">
        <f t="shared" si="33"/>
        <v>0</v>
      </c>
      <c r="L265" s="125">
        <f t="shared" si="34"/>
        <v>0</v>
      </c>
      <c r="M265" s="1">
        <f t="shared" si="35"/>
        <v>0</v>
      </c>
      <c r="N265" s="125">
        <f t="shared" si="36"/>
        <v>0</v>
      </c>
      <c r="O265" s="126">
        <f t="shared" si="37"/>
        <v>0</v>
      </c>
      <c r="P265" s="125">
        <f t="shared" si="38"/>
        <v>0</v>
      </c>
      <c r="Q265" s="1">
        <f t="shared" si="39"/>
        <v>0</v>
      </c>
      <c r="R265" s="1">
        <f t="shared" si="43"/>
        <v>0</v>
      </c>
      <c r="S265" s="1">
        <f t="shared" si="40"/>
        <v>0</v>
      </c>
      <c r="T265" s="1">
        <f t="shared" si="41"/>
        <v>0</v>
      </c>
      <c r="U265" s="126">
        <f t="shared" si="42"/>
        <v>0</v>
      </c>
    </row>
    <row r="266" spans="2:21" x14ac:dyDescent="0.3">
      <c r="B266" s="124">
        <v>251</v>
      </c>
      <c r="C266" s="32" t="str">
        <f>IF(OR('Data-Qtr2'!C264="",'Data-Qtr2'!R264),"",(COUNTIF('Data-Qtr2'!C264,"Yes")))</f>
        <v/>
      </c>
      <c r="D266" s="268" t="str">
        <f>IF('Data-Qtr2'!D264="","",IF(C266=1,'Data-Qtr2'!D264,""))</f>
        <v/>
      </c>
      <c r="E266" s="33" t="str">
        <f>IF(OR('Data-Qtr2'!E264="",'Data-Qtr2'!R264),"",COUNTIF('Data-Qtr2'!E264,"Yes"))</f>
        <v/>
      </c>
      <c r="F266" s="33" t="str">
        <f>IF(OR('Data-Qtr2'!F264="",'Data-Qtr2'!R264),"",COUNTIF('Data-Qtr2'!F264,"Yes"))</f>
        <v/>
      </c>
      <c r="G266" s="33"/>
      <c r="H266" s="269" t="str">
        <f>IF(OR('Data-Qtr2'!G264="",'Data-Qtr2'!R264),"",COUNTIF('Data-Qtr2'!G264,"Yes"))</f>
        <v/>
      </c>
      <c r="I266" s="55">
        <f>COUNTIF('Data-Qtr2'!C264:G264,"")</f>
        <v>5</v>
      </c>
      <c r="J266" s="125">
        <f>IF('Data-Qtr2'!R264,0,IF((COUNTBLANK(C266)+COUNTBLANK(E266)+COUNTBLANK(F266)+COUNTBLANK(H266))=4,0,1))</f>
        <v>0</v>
      </c>
      <c r="K266" s="125">
        <f t="shared" si="33"/>
        <v>0</v>
      </c>
      <c r="L266" s="125">
        <f t="shared" si="34"/>
        <v>0</v>
      </c>
      <c r="M266" s="1">
        <f t="shared" si="35"/>
        <v>0</v>
      </c>
      <c r="N266" s="125">
        <f t="shared" si="36"/>
        <v>0</v>
      </c>
      <c r="O266" s="126">
        <f t="shared" si="37"/>
        <v>0</v>
      </c>
      <c r="P266" s="125">
        <f t="shared" si="38"/>
        <v>0</v>
      </c>
      <c r="Q266" s="1">
        <f t="shared" si="39"/>
        <v>0</v>
      </c>
      <c r="R266" s="1">
        <f t="shared" si="43"/>
        <v>0</v>
      </c>
      <c r="S266" s="1">
        <f t="shared" si="40"/>
        <v>0</v>
      </c>
      <c r="T266" s="1">
        <f t="shared" si="41"/>
        <v>0</v>
      </c>
      <c r="U266" s="126">
        <f t="shared" si="42"/>
        <v>0</v>
      </c>
    </row>
    <row r="267" spans="2:21" x14ac:dyDescent="0.3">
      <c r="B267" s="125">
        <v>252</v>
      </c>
      <c r="C267" s="34" t="str">
        <f>IF(OR('Data-Qtr2'!C265="",'Data-Qtr2'!R265),"",(COUNTIF('Data-Qtr2'!C265,"Yes")))</f>
        <v/>
      </c>
      <c r="D267" s="267" t="str">
        <f>IF('Data-Qtr2'!D265="","",IF(C267=1,'Data-Qtr2'!D265,""))</f>
        <v/>
      </c>
      <c r="E267" s="53" t="str">
        <f>IF(OR('Data-Qtr2'!E265="",'Data-Qtr2'!R265),"",COUNTIF('Data-Qtr2'!E265,"Yes"))</f>
        <v/>
      </c>
      <c r="F267" s="53" t="str">
        <f>IF(OR('Data-Qtr2'!F265="",'Data-Qtr2'!R265),"",COUNTIF('Data-Qtr2'!F265,"Yes"))</f>
        <v/>
      </c>
      <c r="G267" s="53"/>
      <c r="H267" s="270" t="str">
        <f>IF(OR('Data-Qtr2'!G265="",'Data-Qtr2'!R265),"",COUNTIF('Data-Qtr2'!G265,"Yes"))</f>
        <v/>
      </c>
      <c r="I267" s="55">
        <f>COUNTIF('Data-Qtr2'!C265:G265,"")</f>
        <v>5</v>
      </c>
      <c r="J267" s="125">
        <f>IF('Data-Qtr2'!R265,0,IF((COUNTBLANK(C267)+COUNTBLANK(E267)+COUNTBLANK(F267)+COUNTBLANK(H267))=4,0,1))</f>
        <v>0</v>
      </c>
      <c r="K267" s="125">
        <f t="shared" si="33"/>
        <v>0</v>
      </c>
      <c r="L267" s="125">
        <f t="shared" si="34"/>
        <v>0</v>
      </c>
      <c r="M267" s="1">
        <f t="shared" si="35"/>
        <v>0</v>
      </c>
      <c r="N267" s="125">
        <f t="shared" si="36"/>
        <v>0</v>
      </c>
      <c r="O267" s="126">
        <f t="shared" si="37"/>
        <v>0</v>
      </c>
      <c r="P267" s="125">
        <f t="shared" si="38"/>
        <v>0</v>
      </c>
      <c r="Q267" s="1">
        <f t="shared" si="39"/>
        <v>0</v>
      </c>
      <c r="R267" s="1">
        <f t="shared" si="43"/>
        <v>0</v>
      </c>
      <c r="S267" s="1">
        <f t="shared" si="40"/>
        <v>0</v>
      </c>
      <c r="T267" s="1">
        <f t="shared" si="41"/>
        <v>0</v>
      </c>
      <c r="U267" s="126">
        <f t="shared" si="42"/>
        <v>0</v>
      </c>
    </row>
    <row r="268" spans="2:21" x14ac:dyDescent="0.3">
      <c r="B268" s="125">
        <v>253</v>
      </c>
      <c r="C268" s="34" t="str">
        <f>IF(OR('Data-Qtr2'!C266="",'Data-Qtr2'!R266),"",(COUNTIF('Data-Qtr2'!C266,"Yes")))</f>
        <v/>
      </c>
      <c r="D268" s="267" t="str">
        <f>IF('Data-Qtr2'!D266="","",IF(C268=1,'Data-Qtr2'!D266,""))</f>
        <v/>
      </c>
      <c r="E268" s="53" t="str">
        <f>IF(OR('Data-Qtr2'!E266="",'Data-Qtr2'!R266),"",COUNTIF('Data-Qtr2'!E266,"Yes"))</f>
        <v/>
      </c>
      <c r="F268" s="53" t="str">
        <f>IF(OR('Data-Qtr2'!F266="",'Data-Qtr2'!R266),"",COUNTIF('Data-Qtr2'!F266,"Yes"))</f>
        <v/>
      </c>
      <c r="G268" s="53"/>
      <c r="H268" s="270" t="str">
        <f>IF(OR('Data-Qtr2'!G266="",'Data-Qtr2'!R266),"",COUNTIF('Data-Qtr2'!G266,"Yes"))</f>
        <v/>
      </c>
      <c r="I268" s="55">
        <f>COUNTIF('Data-Qtr2'!C266:G266,"")</f>
        <v>5</v>
      </c>
      <c r="J268" s="125">
        <f>IF('Data-Qtr2'!R266,0,IF((COUNTBLANK(C268)+COUNTBLANK(E268)+COUNTBLANK(F268)+COUNTBLANK(H268))=4,0,1))</f>
        <v>0</v>
      </c>
      <c r="K268" s="125">
        <f t="shared" ref="K268:K315" si="44">IF(J268=1,C268,0)</f>
        <v>0</v>
      </c>
      <c r="L268" s="125">
        <f t="shared" ref="L268:L315" si="45">IF(J268=1,IF((COUNTIF(C268,1)+COUNTIF(E268,1))=2,1,0),0)</f>
        <v>0</v>
      </c>
      <c r="M268" s="1">
        <f t="shared" ref="M268:M315" si="46">IF(J268=1,COUNTIF(E268,1),0)</f>
        <v>0</v>
      </c>
      <c r="N268" s="125">
        <f t="shared" ref="N268:N315" si="47">IF(J268=1,IF((COUNTIF(C268,1)+COUNTIF(F268,1))=2,1,0),0)</f>
        <v>0</v>
      </c>
      <c r="O268" s="126">
        <f t="shared" ref="O268:O315" si="48">IF(J268=1,COUNTIF(F268,1),0)</f>
        <v>0</v>
      </c>
      <c r="P268" s="125">
        <f t="shared" ref="P268:P315" si="49">IF(J268=1,IF((COUNTIF(C268,1)+COUNTIF(H268,1))=2,1,0),0)</f>
        <v>0</v>
      </c>
      <c r="Q268" s="1">
        <f t="shared" ref="Q268:Q315" si="50">IF(J268=1,COUNTIF(H268,1),0)</f>
        <v>0</v>
      </c>
      <c r="R268" s="1">
        <f t="shared" si="43"/>
        <v>0</v>
      </c>
      <c r="S268" s="1">
        <f t="shared" ref="S268:S315" si="51">IF(J268=1,COUNTIF(C268,1),0)</f>
        <v>0</v>
      </c>
      <c r="T268" s="1">
        <f t="shared" ref="T268:T315" si="52">IF(AND(C268=1,F268=1),1,0)</f>
        <v>0</v>
      </c>
      <c r="U268" s="126">
        <f t="shared" ref="U268:U315" si="53">IF(AND(C268=1,H268=1),1,0)</f>
        <v>0</v>
      </c>
    </row>
    <row r="269" spans="2:21" x14ac:dyDescent="0.3">
      <c r="B269" s="125">
        <v>254</v>
      </c>
      <c r="C269" s="34" t="str">
        <f>IF(OR('Data-Qtr2'!C267="",'Data-Qtr2'!R267),"",(COUNTIF('Data-Qtr2'!C267,"Yes")))</f>
        <v/>
      </c>
      <c r="D269" s="267" t="str">
        <f>IF('Data-Qtr2'!D267="","",IF(C269=1,'Data-Qtr2'!D267,""))</f>
        <v/>
      </c>
      <c r="E269" s="53" t="str">
        <f>IF(OR('Data-Qtr2'!E267="",'Data-Qtr2'!R267),"",COUNTIF('Data-Qtr2'!E267,"Yes"))</f>
        <v/>
      </c>
      <c r="F269" s="53" t="str">
        <f>IF(OR('Data-Qtr2'!F267="",'Data-Qtr2'!R267),"",COUNTIF('Data-Qtr2'!F267,"Yes"))</f>
        <v/>
      </c>
      <c r="G269" s="53"/>
      <c r="H269" s="270" t="str">
        <f>IF(OR('Data-Qtr2'!G267="",'Data-Qtr2'!R267),"",COUNTIF('Data-Qtr2'!G267,"Yes"))</f>
        <v/>
      </c>
      <c r="I269" s="55">
        <f>COUNTIF('Data-Qtr2'!C267:G267,"")</f>
        <v>5</v>
      </c>
      <c r="J269" s="125">
        <f>IF('Data-Qtr2'!R267,0,IF((COUNTBLANK(C269)+COUNTBLANK(E269)+COUNTBLANK(F269)+COUNTBLANK(H269))=4,0,1))</f>
        <v>0</v>
      </c>
      <c r="K269" s="125">
        <f t="shared" si="44"/>
        <v>0</v>
      </c>
      <c r="L269" s="125">
        <f t="shared" si="45"/>
        <v>0</v>
      </c>
      <c r="M269" s="1">
        <f t="shared" si="46"/>
        <v>0</v>
      </c>
      <c r="N269" s="125">
        <f t="shared" si="47"/>
        <v>0</v>
      </c>
      <c r="O269" s="126">
        <f t="shared" si="48"/>
        <v>0</v>
      </c>
      <c r="P269" s="125">
        <f t="shared" si="49"/>
        <v>0</v>
      </c>
      <c r="Q269" s="1">
        <f t="shared" si="50"/>
        <v>0</v>
      </c>
      <c r="R269" s="1">
        <f t="shared" si="43"/>
        <v>0</v>
      </c>
      <c r="S269" s="1">
        <f t="shared" si="51"/>
        <v>0</v>
      </c>
      <c r="T269" s="1">
        <f t="shared" si="52"/>
        <v>0</v>
      </c>
      <c r="U269" s="126">
        <f t="shared" si="53"/>
        <v>0</v>
      </c>
    </row>
    <row r="270" spans="2:21" x14ac:dyDescent="0.3">
      <c r="B270" s="125">
        <v>255</v>
      </c>
      <c r="C270" s="34" t="str">
        <f>IF(OR('Data-Qtr2'!C268="",'Data-Qtr2'!R268),"",(COUNTIF('Data-Qtr2'!C268,"Yes")))</f>
        <v/>
      </c>
      <c r="D270" s="267" t="str">
        <f>IF('Data-Qtr2'!D268="","",IF(C270=1,'Data-Qtr2'!D268,""))</f>
        <v/>
      </c>
      <c r="E270" s="53" t="str">
        <f>IF(OR('Data-Qtr2'!E268="",'Data-Qtr2'!R268),"",COUNTIF('Data-Qtr2'!E268,"Yes"))</f>
        <v/>
      </c>
      <c r="F270" s="53" t="str">
        <f>IF(OR('Data-Qtr2'!F268="",'Data-Qtr2'!R268),"",COUNTIF('Data-Qtr2'!F268,"Yes"))</f>
        <v/>
      </c>
      <c r="G270" s="53"/>
      <c r="H270" s="270" t="str">
        <f>IF(OR('Data-Qtr2'!G268="",'Data-Qtr2'!R268),"",COUNTIF('Data-Qtr2'!G268,"Yes"))</f>
        <v/>
      </c>
      <c r="I270" s="55">
        <f>COUNTIF('Data-Qtr2'!C268:G268,"")</f>
        <v>5</v>
      </c>
      <c r="J270" s="125">
        <f>IF('Data-Qtr2'!R268,0,IF((COUNTBLANK(C270)+COUNTBLANK(E270)+COUNTBLANK(F270)+COUNTBLANK(H270))=4,0,1))</f>
        <v>0</v>
      </c>
      <c r="K270" s="125">
        <f t="shared" si="44"/>
        <v>0</v>
      </c>
      <c r="L270" s="125">
        <f t="shared" si="45"/>
        <v>0</v>
      </c>
      <c r="M270" s="1">
        <f t="shared" si="46"/>
        <v>0</v>
      </c>
      <c r="N270" s="125">
        <f t="shared" si="47"/>
        <v>0</v>
      </c>
      <c r="O270" s="126">
        <f t="shared" si="48"/>
        <v>0</v>
      </c>
      <c r="P270" s="125">
        <f t="shared" si="49"/>
        <v>0</v>
      </c>
      <c r="Q270" s="1">
        <f t="shared" si="50"/>
        <v>0</v>
      </c>
      <c r="R270" s="1">
        <f t="shared" si="43"/>
        <v>0</v>
      </c>
      <c r="S270" s="1">
        <f t="shared" si="51"/>
        <v>0</v>
      </c>
      <c r="T270" s="1">
        <f t="shared" si="52"/>
        <v>0</v>
      </c>
      <c r="U270" s="126">
        <f t="shared" si="53"/>
        <v>0</v>
      </c>
    </row>
    <row r="271" spans="2:21" x14ac:dyDescent="0.3">
      <c r="B271" s="125">
        <v>256</v>
      </c>
      <c r="C271" s="34" t="str">
        <f>IF(OR('Data-Qtr2'!C269="",'Data-Qtr2'!R269),"",(COUNTIF('Data-Qtr2'!C269,"Yes")))</f>
        <v/>
      </c>
      <c r="D271" s="267" t="str">
        <f>IF('Data-Qtr2'!D269="","",IF(C271=1,'Data-Qtr2'!D269,""))</f>
        <v/>
      </c>
      <c r="E271" s="53" t="str">
        <f>IF(OR('Data-Qtr2'!E269="",'Data-Qtr2'!R269),"",COUNTIF('Data-Qtr2'!E269,"Yes"))</f>
        <v/>
      </c>
      <c r="F271" s="53" t="str">
        <f>IF(OR('Data-Qtr2'!F269="",'Data-Qtr2'!R269),"",COUNTIF('Data-Qtr2'!F269,"Yes"))</f>
        <v/>
      </c>
      <c r="G271" s="53"/>
      <c r="H271" s="270" t="str">
        <f>IF(OR('Data-Qtr2'!G269="",'Data-Qtr2'!R269),"",COUNTIF('Data-Qtr2'!G269,"Yes"))</f>
        <v/>
      </c>
      <c r="I271" s="55">
        <f>COUNTIF('Data-Qtr2'!C269:G269,"")</f>
        <v>5</v>
      </c>
      <c r="J271" s="125">
        <f>IF('Data-Qtr2'!R269,0,IF((COUNTBLANK(C271)+COUNTBLANK(E271)+COUNTBLANK(F271)+COUNTBLANK(H271))=4,0,1))</f>
        <v>0</v>
      </c>
      <c r="K271" s="125">
        <f t="shared" si="44"/>
        <v>0</v>
      </c>
      <c r="L271" s="125">
        <f t="shared" si="45"/>
        <v>0</v>
      </c>
      <c r="M271" s="1">
        <f t="shared" si="46"/>
        <v>0</v>
      </c>
      <c r="N271" s="125">
        <f t="shared" si="47"/>
        <v>0</v>
      </c>
      <c r="O271" s="126">
        <f t="shared" si="48"/>
        <v>0</v>
      </c>
      <c r="P271" s="125">
        <f t="shared" si="49"/>
        <v>0</v>
      </c>
      <c r="Q271" s="1">
        <f t="shared" si="50"/>
        <v>0</v>
      </c>
      <c r="R271" s="1">
        <f t="shared" si="43"/>
        <v>0</v>
      </c>
      <c r="S271" s="1">
        <f t="shared" si="51"/>
        <v>0</v>
      </c>
      <c r="T271" s="1">
        <f t="shared" si="52"/>
        <v>0</v>
      </c>
      <c r="U271" s="126">
        <f t="shared" si="53"/>
        <v>0</v>
      </c>
    </row>
    <row r="272" spans="2:21" x14ac:dyDescent="0.3">
      <c r="B272" s="125">
        <v>257</v>
      </c>
      <c r="C272" s="34" t="str">
        <f>IF(OR('Data-Qtr2'!C270="",'Data-Qtr2'!R270),"",(COUNTIF('Data-Qtr2'!C270,"Yes")))</f>
        <v/>
      </c>
      <c r="D272" s="267" t="str">
        <f>IF('Data-Qtr2'!D270="","",IF(C272=1,'Data-Qtr2'!D270,""))</f>
        <v/>
      </c>
      <c r="E272" s="53" t="str">
        <f>IF(OR('Data-Qtr2'!E270="",'Data-Qtr2'!R270),"",COUNTIF('Data-Qtr2'!E270,"Yes"))</f>
        <v/>
      </c>
      <c r="F272" s="53" t="str">
        <f>IF(OR('Data-Qtr2'!F270="",'Data-Qtr2'!R270),"",COUNTIF('Data-Qtr2'!F270,"Yes"))</f>
        <v/>
      </c>
      <c r="G272" s="53"/>
      <c r="H272" s="270" t="str">
        <f>IF(OR('Data-Qtr2'!G270="",'Data-Qtr2'!R270),"",COUNTIF('Data-Qtr2'!G270,"Yes"))</f>
        <v/>
      </c>
      <c r="I272" s="55">
        <f>COUNTIF('Data-Qtr2'!C270:G270,"")</f>
        <v>5</v>
      </c>
      <c r="J272" s="125">
        <f>IF('Data-Qtr2'!R270,0,IF((COUNTBLANK(C272)+COUNTBLANK(E272)+COUNTBLANK(F272)+COUNTBLANK(H272))=4,0,1))</f>
        <v>0</v>
      </c>
      <c r="K272" s="125">
        <f t="shared" si="44"/>
        <v>0</v>
      </c>
      <c r="L272" s="125">
        <f t="shared" si="45"/>
        <v>0</v>
      </c>
      <c r="M272" s="1">
        <f t="shared" si="46"/>
        <v>0</v>
      </c>
      <c r="N272" s="125">
        <f t="shared" si="47"/>
        <v>0</v>
      </c>
      <c r="O272" s="126">
        <f t="shared" si="48"/>
        <v>0</v>
      </c>
      <c r="P272" s="125">
        <f t="shared" si="49"/>
        <v>0</v>
      </c>
      <c r="Q272" s="1">
        <f t="shared" si="50"/>
        <v>0</v>
      </c>
      <c r="R272" s="1">
        <f t="shared" ref="R272:R315" si="54">IF(J272=1,IF(D272="","",IF(AND(D272&gt;=beg_date_qtr2,D272&lt;=end_date_qtr2),1,0)),0)</f>
        <v>0</v>
      </c>
      <c r="S272" s="1">
        <f t="shared" si="51"/>
        <v>0</v>
      </c>
      <c r="T272" s="1">
        <f t="shared" si="52"/>
        <v>0</v>
      </c>
      <c r="U272" s="126">
        <f t="shared" si="53"/>
        <v>0</v>
      </c>
    </row>
    <row r="273" spans="2:21" x14ac:dyDescent="0.3">
      <c r="B273" s="125">
        <v>258</v>
      </c>
      <c r="C273" s="34" t="str">
        <f>IF(OR('Data-Qtr2'!C271="",'Data-Qtr2'!R271),"",(COUNTIF('Data-Qtr2'!C271,"Yes")))</f>
        <v/>
      </c>
      <c r="D273" s="267" t="str">
        <f>IF('Data-Qtr2'!D271="","",IF(C273=1,'Data-Qtr2'!D271,""))</f>
        <v/>
      </c>
      <c r="E273" s="53" t="str">
        <f>IF(OR('Data-Qtr2'!E271="",'Data-Qtr2'!R271),"",COUNTIF('Data-Qtr2'!E271,"Yes"))</f>
        <v/>
      </c>
      <c r="F273" s="53" t="str">
        <f>IF(OR('Data-Qtr2'!F271="",'Data-Qtr2'!R271),"",COUNTIF('Data-Qtr2'!F271,"Yes"))</f>
        <v/>
      </c>
      <c r="G273" s="53"/>
      <c r="H273" s="270" t="str">
        <f>IF(OR('Data-Qtr2'!G271="",'Data-Qtr2'!R271),"",COUNTIF('Data-Qtr2'!G271,"Yes"))</f>
        <v/>
      </c>
      <c r="I273" s="55">
        <f>COUNTIF('Data-Qtr2'!C271:G271,"")</f>
        <v>5</v>
      </c>
      <c r="J273" s="125">
        <f>IF('Data-Qtr2'!R271,0,IF((COUNTBLANK(C273)+COUNTBLANK(E273)+COUNTBLANK(F273)+COUNTBLANK(H273))=4,0,1))</f>
        <v>0</v>
      </c>
      <c r="K273" s="125">
        <f t="shared" si="44"/>
        <v>0</v>
      </c>
      <c r="L273" s="125">
        <f t="shared" si="45"/>
        <v>0</v>
      </c>
      <c r="M273" s="1">
        <f t="shared" si="46"/>
        <v>0</v>
      </c>
      <c r="N273" s="125">
        <f t="shared" si="47"/>
        <v>0</v>
      </c>
      <c r="O273" s="126">
        <f t="shared" si="48"/>
        <v>0</v>
      </c>
      <c r="P273" s="125">
        <f t="shared" si="49"/>
        <v>0</v>
      </c>
      <c r="Q273" s="1">
        <f t="shared" si="50"/>
        <v>0</v>
      </c>
      <c r="R273" s="1">
        <f t="shared" si="54"/>
        <v>0</v>
      </c>
      <c r="S273" s="1">
        <f t="shared" si="51"/>
        <v>0</v>
      </c>
      <c r="T273" s="1">
        <f t="shared" si="52"/>
        <v>0</v>
      </c>
      <c r="U273" s="126">
        <f t="shared" si="53"/>
        <v>0</v>
      </c>
    </row>
    <row r="274" spans="2:21" x14ac:dyDescent="0.3">
      <c r="B274" s="125">
        <v>259</v>
      </c>
      <c r="C274" s="34" t="str">
        <f>IF(OR('Data-Qtr2'!C272="",'Data-Qtr2'!R272),"",(COUNTIF('Data-Qtr2'!C272,"Yes")))</f>
        <v/>
      </c>
      <c r="D274" s="267" t="str">
        <f>IF('Data-Qtr2'!D272="","",IF(C274=1,'Data-Qtr2'!D272,""))</f>
        <v/>
      </c>
      <c r="E274" s="53" t="str">
        <f>IF(OR('Data-Qtr2'!E272="",'Data-Qtr2'!R272),"",COUNTIF('Data-Qtr2'!E272,"Yes"))</f>
        <v/>
      </c>
      <c r="F274" s="53" t="str">
        <f>IF(OR('Data-Qtr2'!F272="",'Data-Qtr2'!R272),"",COUNTIF('Data-Qtr2'!F272,"Yes"))</f>
        <v/>
      </c>
      <c r="G274" s="53"/>
      <c r="H274" s="270" t="str">
        <f>IF(OR('Data-Qtr2'!G272="",'Data-Qtr2'!R272),"",COUNTIF('Data-Qtr2'!G272,"Yes"))</f>
        <v/>
      </c>
      <c r="I274" s="55">
        <f>COUNTIF('Data-Qtr2'!C272:G272,"")</f>
        <v>5</v>
      </c>
      <c r="J274" s="125">
        <f>IF('Data-Qtr2'!R272,0,IF((COUNTBLANK(C274)+COUNTBLANK(E274)+COUNTBLANK(F274)+COUNTBLANK(H274))=4,0,1))</f>
        <v>0</v>
      </c>
      <c r="K274" s="125">
        <f t="shared" si="44"/>
        <v>0</v>
      </c>
      <c r="L274" s="125">
        <f t="shared" si="45"/>
        <v>0</v>
      </c>
      <c r="M274" s="1">
        <f t="shared" si="46"/>
        <v>0</v>
      </c>
      <c r="N274" s="125">
        <f t="shared" si="47"/>
        <v>0</v>
      </c>
      <c r="O274" s="126">
        <f t="shared" si="48"/>
        <v>0</v>
      </c>
      <c r="P274" s="125">
        <f t="shared" si="49"/>
        <v>0</v>
      </c>
      <c r="Q274" s="1">
        <f t="shared" si="50"/>
        <v>0</v>
      </c>
      <c r="R274" s="1">
        <f t="shared" si="54"/>
        <v>0</v>
      </c>
      <c r="S274" s="1">
        <f t="shared" si="51"/>
        <v>0</v>
      </c>
      <c r="T274" s="1">
        <f t="shared" si="52"/>
        <v>0</v>
      </c>
      <c r="U274" s="126">
        <f t="shared" si="53"/>
        <v>0</v>
      </c>
    </row>
    <row r="275" spans="2:21" ht="15" thickBot="1" x14ac:dyDescent="0.35">
      <c r="B275" s="127">
        <v>260</v>
      </c>
      <c r="C275" s="35" t="str">
        <f>IF(OR('Data-Qtr2'!C273="",'Data-Qtr2'!R273),"",(COUNTIF('Data-Qtr2'!C273,"Yes")))</f>
        <v/>
      </c>
      <c r="D275" s="271" t="str">
        <f>IF('Data-Qtr2'!D273="","",IF(C275=1,'Data-Qtr2'!D273,""))</f>
        <v/>
      </c>
      <c r="E275" s="36" t="str">
        <f>IF(OR('Data-Qtr2'!E273="",'Data-Qtr2'!R273),"",COUNTIF('Data-Qtr2'!E273,"Yes"))</f>
        <v/>
      </c>
      <c r="F275" s="36" t="str">
        <f>IF(OR('Data-Qtr2'!F273="",'Data-Qtr2'!R273),"",COUNTIF('Data-Qtr2'!F273,"Yes"))</f>
        <v/>
      </c>
      <c r="G275" s="36"/>
      <c r="H275" s="272" t="str">
        <f>IF(OR('Data-Qtr2'!G273="",'Data-Qtr2'!R273),"",COUNTIF('Data-Qtr2'!G273,"Yes"))</f>
        <v/>
      </c>
      <c r="I275" s="56">
        <f>COUNTIF('Data-Qtr2'!C273:G273,"")</f>
        <v>5</v>
      </c>
      <c r="J275" s="125">
        <f>IF('Data-Qtr2'!R273,0,IF((COUNTBLANK(C275)+COUNTBLANK(E275)+COUNTBLANK(F275)+COUNTBLANK(H275))=4,0,1))</f>
        <v>0</v>
      </c>
      <c r="K275" s="125">
        <f t="shared" si="44"/>
        <v>0</v>
      </c>
      <c r="L275" s="125">
        <f t="shared" si="45"/>
        <v>0</v>
      </c>
      <c r="M275" s="1">
        <f t="shared" si="46"/>
        <v>0</v>
      </c>
      <c r="N275" s="125">
        <f t="shared" si="47"/>
        <v>0</v>
      </c>
      <c r="O275" s="126">
        <f t="shared" si="48"/>
        <v>0</v>
      </c>
      <c r="P275" s="125">
        <f t="shared" si="49"/>
        <v>0</v>
      </c>
      <c r="Q275" s="1">
        <f t="shared" si="50"/>
        <v>0</v>
      </c>
      <c r="R275" s="1">
        <f t="shared" si="54"/>
        <v>0</v>
      </c>
      <c r="S275" s="1">
        <f t="shared" si="51"/>
        <v>0</v>
      </c>
      <c r="T275" s="1">
        <f t="shared" si="52"/>
        <v>0</v>
      </c>
      <c r="U275" s="126">
        <f t="shared" si="53"/>
        <v>0</v>
      </c>
    </row>
    <row r="276" spans="2:21" x14ac:dyDescent="0.3">
      <c r="B276" s="124">
        <v>261</v>
      </c>
      <c r="C276" s="32" t="str">
        <f>IF(OR('Data-Qtr2'!C274="",'Data-Qtr2'!R274),"",(COUNTIF('Data-Qtr2'!C274,"Yes")))</f>
        <v/>
      </c>
      <c r="D276" s="268" t="str">
        <f>IF('Data-Qtr2'!D274="","",IF(C276=1,'Data-Qtr2'!D274,""))</f>
        <v/>
      </c>
      <c r="E276" s="33" t="str">
        <f>IF(OR('Data-Qtr2'!E274="",'Data-Qtr2'!R274),"",COUNTIF('Data-Qtr2'!E274,"Yes"))</f>
        <v/>
      </c>
      <c r="F276" s="33" t="str">
        <f>IF(OR('Data-Qtr2'!F274="",'Data-Qtr2'!R274),"",COUNTIF('Data-Qtr2'!F274,"Yes"))</f>
        <v/>
      </c>
      <c r="G276" s="33"/>
      <c r="H276" s="269" t="str">
        <f>IF(OR('Data-Qtr2'!G274="",'Data-Qtr2'!R274),"",COUNTIF('Data-Qtr2'!G274,"Yes"))</f>
        <v/>
      </c>
      <c r="I276" s="54">
        <f>COUNTIF('Data-Qtr2'!C274:G274,"")</f>
        <v>5</v>
      </c>
      <c r="J276" s="125">
        <f>IF('Data-Qtr2'!R274,0,IF((COUNTBLANK(C276)+COUNTBLANK(E276)+COUNTBLANK(F276)+COUNTBLANK(H276))=4,0,1))</f>
        <v>0</v>
      </c>
      <c r="K276" s="125">
        <f t="shared" si="44"/>
        <v>0</v>
      </c>
      <c r="L276" s="125">
        <f t="shared" si="45"/>
        <v>0</v>
      </c>
      <c r="M276" s="1">
        <f t="shared" si="46"/>
        <v>0</v>
      </c>
      <c r="N276" s="125">
        <f t="shared" si="47"/>
        <v>0</v>
      </c>
      <c r="O276" s="126">
        <f t="shared" si="48"/>
        <v>0</v>
      </c>
      <c r="P276" s="125">
        <f t="shared" si="49"/>
        <v>0</v>
      </c>
      <c r="Q276" s="1">
        <f t="shared" si="50"/>
        <v>0</v>
      </c>
      <c r="R276" s="1">
        <f t="shared" si="54"/>
        <v>0</v>
      </c>
      <c r="S276" s="1">
        <f t="shared" si="51"/>
        <v>0</v>
      </c>
      <c r="T276" s="1">
        <f t="shared" si="52"/>
        <v>0</v>
      </c>
      <c r="U276" s="126">
        <f t="shared" si="53"/>
        <v>0</v>
      </c>
    </row>
    <row r="277" spans="2:21" x14ac:dyDescent="0.3">
      <c r="B277" s="125">
        <v>262</v>
      </c>
      <c r="C277" s="34" t="str">
        <f>IF(OR('Data-Qtr2'!C275="",'Data-Qtr2'!R275),"",(COUNTIF('Data-Qtr2'!C275,"Yes")))</f>
        <v/>
      </c>
      <c r="D277" s="267" t="str">
        <f>IF('Data-Qtr2'!D275="","",IF(C277=1,'Data-Qtr2'!D275,""))</f>
        <v/>
      </c>
      <c r="E277" s="53" t="str">
        <f>IF(OR('Data-Qtr2'!E275="",'Data-Qtr2'!R275),"",COUNTIF('Data-Qtr2'!E275,"Yes"))</f>
        <v/>
      </c>
      <c r="F277" s="53" t="str">
        <f>IF(OR('Data-Qtr2'!F275="",'Data-Qtr2'!R275),"",COUNTIF('Data-Qtr2'!F275,"Yes"))</f>
        <v/>
      </c>
      <c r="G277" s="53"/>
      <c r="H277" s="270" t="str">
        <f>IF(OR('Data-Qtr2'!G275="",'Data-Qtr2'!R275),"",COUNTIF('Data-Qtr2'!G275,"Yes"))</f>
        <v/>
      </c>
      <c r="I277" s="55">
        <f>COUNTIF('Data-Qtr2'!C275:G275,"")</f>
        <v>5</v>
      </c>
      <c r="J277" s="125">
        <f>IF('Data-Qtr2'!R275,0,IF((COUNTBLANK(C277)+COUNTBLANK(E277)+COUNTBLANK(F277)+COUNTBLANK(H277))=4,0,1))</f>
        <v>0</v>
      </c>
      <c r="K277" s="125">
        <f t="shared" si="44"/>
        <v>0</v>
      </c>
      <c r="L277" s="125">
        <f t="shared" si="45"/>
        <v>0</v>
      </c>
      <c r="M277" s="1">
        <f t="shared" si="46"/>
        <v>0</v>
      </c>
      <c r="N277" s="125">
        <f t="shared" si="47"/>
        <v>0</v>
      </c>
      <c r="O277" s="126">
        <f t="shared" si="48"/>
        <v>0</v>
      </c>
      <c r="P277" s="125">
        <f t="shared" si="49"/>
        <v>0</v>
      </c>
      <c r="Q277" s="1">
        <f t="shared" si="50"/>
        <v>0</v>
      </c>
      <c r="R277" s="1">
        <f t="shared" si="54"/>
        <v>0</v>
      </c>
      <c r="S277" s="1">
        <f t="shared" si="51"/>
        <v>0</v>
      </c>
      <c r="T277" s="1">
        <f t="shared" si="52"/>
        <v>0</v>
      </c>
      <c r="U277" s="126">
        <f t="shared" si="53"/>
        <v>0</v>
      </c>
    </row>
    <row r="278" spans="2:21" x14ac:dyDescent="0.3">
      <c r="B278" s="125">
        <v>263</v>
      </c>
      <c r="C278" s="34" t="str">
        <f>IF(OR('Data-Qtr2'!C276="",'Data-Qtr2'!R276),"",(COUNTIF('Data-Qtr2'!C276,"Yes")))</f>
        <v/>
      </c>
      <c r="D278" s="267" t="str">
        <f>IF('Data-Qtr2'!D276="","",IF(C278=1,'Data-Qtr2'!D276,""))</f>
        <v/>
      </c>
      <c r="E278" s="53" t="str">
        <f>IF(OR('Data-Qtr2'!E276="",'Data-Qtr2'!R276),"",COUNTIF('Data-Qtr2'!E276,"Yes"))</f>
        <v/>
      </c>
      <c r="F278" s="53" t="str">
        <f>IF(OR('Data-Qtr2'!F276="",'Data-Qtr2'!R276),"",COUNTIF('Data-Qtr2'!F276,"Yes"))</f>
        <v/>
      </c>
      <c r="G278" s="53"/>
      <c r="H278" s="270" t="str">
        <f>IF(OR('Data-Qtr2'!G276="",'Data-Qtr2'!R276),"",COUNTIF('Data-Qtr2'!G276,"Yes"))</f>
        <v/>
      </c>
      <c r="I278" s="55">
        <f>COUNTIF('Data-Qtr2'!C276:G276,"")</f>
        <v>5</v>
      </c>
      <c r="J278" s="125">
        <f>IF('Data-Qtr2'!R276,0,IF((COUNTBLANK(C278)+COUNTBLANK(E278)+COUNTBLANK(F278)+COUNTBLANK(H278))=4,0,1))</f>
        <v>0</v>
      </c>
      <c r="K278" s="125">
        <f t="shared" si="44"/>
        <v>0</v>
      </c>
      <c r="L278" s="125">
        <f t="shared" si="45"/>
        <v>0</v>
      </c>
      <c r="M278" s="1">
        <f t="shared" si="46"/>
        <v>0</v>
      </c>
      <c r="N278" s="125">
        <f t="shared" si="47"/>
        <v>0</v>
      </c>
      <c r="O278" s="126">
        <f t="shared" si="48"/>
        <v>0</v>
      </c>
      <c r="P278" s="125">
        <f t="shared" si="49"/>
        <v>0</v>
      </c>
      <c r="Q278" s="1">
        <f t="shared" si="50"/>
        <v>0</v>
      </c>
      <c r="R278" s="1">
        <f t="shared" si="54"/>
        <v>0</v>
      </c>
      <c r="S278" s="1">
        <f t="shared" si="51"/>
        <v>0</v>
      </c>
      <c r="T278" s="1">
        <f t="shared" si="52"/>
        <v>0</v>
      </c>
      <c r="U278" s="126">
        <f t="shared" si="53"/>
        <v>0</v>
      </c>
    </row>
    <row r="279" spans="2:21" x14ac:dyDescent="0.3">
      <c r="B279" s="125">
        <v>264</v>
      </c>
      <c r="C279" s="34" t="str">
        <f>IF(OR('Data-Qtr2'!C277="",'Data-Qtr2'!R277),"",(COUNTIF('Data-Qtr2'!C277,"Yes")))</f>
        <v/>
      </c>
      <c r="D279" s="267" t="str">
        <f>IF('Data-Qtr2'!D277="","",IF(C279=1,'Data-Qtr2'!D277,""))</f>
        <v/>
      </c>
      <c r="E279" s="53" t="str">
        <f>IF(OR('Data-Qtr2'!E277="",'Data-Qtr2'!R277),"",COUNTIF('Data-Qtr2'!E277,"Yes"))</f>
        <v/>
      </c>
      <c r="F279" s="53" t="str">
        <f>IF(OR('Data-Qtr2'!F277="",'Data-Qtr2'!R277),"",COUNTIF('Data-Qtr2'!F277,"Yes"))</f>
        <v/>
      </c>
      <c r="G279" s="53"/>
      <c r="H279" s="270" t="str">
        <f>IF(OR('Data-Qtr2'!G277="",'Data-Qtr2'!R277),"",COUNTIF('Data-Qtr2'!G277,"Yes"))</f>
        <v/>
      </c>
      <c r="I279" s="55">
        <f>COUNTIF('Data-Qtr2'!C277:G277,"")</f>
        <v>5</v>
      </c>
      <c r="J279" s="125">
        <f>IF('Data-Qtr2'!R277,0,IF((COUNTBLANK(C279)+COUNTBLANK(E279)+COUNTBLANK(F279)+COUNTBLANK(H279))=4,0,1))</f>
        <v>0</v>
      </c>
      <c r="K279" s="125">
        <f t="shared" si="44"/>
        <v>0</v>
      </c>
      <c r="L279" s="125">
        <f t="shared" si="45"/>
        <v>0</v>
      </c>
      <c r="M279" s="1">
        <f t="shared" si="46"/>
        <v>0</v>
      </c>
      <c r="N279" s="125">
        <f t="shared" si="47"/>
        <v>0</v>
      </c>
      <c r="O279" s="126">
        <f t="shared" si="48"/>
        <v>0</v>
      </c>
      <c r="P279" s="125">
        <f t="shared" si="49"/>
        <v>0</v>
      </c>
      <c r="Q279" s="1">
        <f t="shared" si="50"/>
        <v>0</v>
      </c>
      <c r="R279" s="1">
        <f t="shared" si="54"/>
        <v>0</v>
      </c>
      <c r="S279" s="1">
        <f t="shared" si="51"/>
        <v>0</v>
      </c>
      <c r="T279" s="1">
        <f t="shared" si="52"/>
        <v>0</v>
      </c>
      <c r="U279" s="126">
        <f t="shared" si="53"/>
        <v>0</v>
      </c>
    </row>
    <row r="280" spans="2:21" x14ac:dyDescent="0.3">
      <c r="B280" s="125">
        <v>265</v>
      </c>
      <c r="C280" s="34" t="str">
        <f>IF(OR('Data-Qtr2'!C278="",'Data-Qtr2'!R278),"",(COUNTIF('Data-Qtr2'!C278,"Yes")))</f>
        <v/>
      </c>
      <c r="D280" s="267" t="str">
        <f>IF('Data-Qtr2'!D278="","",IF(C280=1,'Data-Qtr2'!D278,""))</f>
        <v/>
      </c>
      <c r="E280" s="53" t="str">
        <f>IF(OR('Data-Qtr2'!E278="",'Data-Qtr2'!R278),"",COUNTIF('Data-Qtr2'!E278,"Yes"))</f>
        <v/>
      </c>
      <c r="F280" s="53" t="str">
        <f>IF(OR('Data-Qtr2'!F278="",'Data-Qtr2'!R278),"",COUNTIF('Data-Qtr2'!F278,"Yes"))</f>
        <v/>
      </c>
      <c r="G280" s="53"/>
      <c r="H280" s="270" t="str">
        <f>IF(OR('Data-Qtr2'!G278="",'Data-Qtr2'!R278),"",COUNTIF('Data-Qtr2'!G278,"Yes"))</f>
        <v/>
      </c>
      <c r="I280" s="55">
        <f>COUNTIF('Data-Qtr2'!C278:G278,"")</f>
        <v>5</v>
      </c>
      <c r="J280" s="125">
        <f>IF('Data-Qtr2'!R278,0,IF((COUNTBLANK(C280)+COUNTBLANK(E280)+COUNTBLANK(F280)+COUNTBLANK(H280))=4,0,1))</f>
        <v>0</v>
      </c>
      <c r="K280" s="125">
        <f t="shared" si="44"/>
        <v>0</v>
      </c>
      <c r="L280" s="125">
        <f t="shared" si="45"/>
        <v>0</v>
      </c>
      <c r="M280" s="1">
        <f t="shared" si="46"/>
        <v>0</v>
      </c>
      <c r="N280" s="125">
        <f t="shared" si="47"/>
        <v>0</v>
      </c>
      <c r="O280" s="126">
        <f t="shared" si="48"/>
        <v>0</v>
      </c>
      <c r="P280" s="125">
        <f t="shared" si="49"/>
        <v>0</v>
      </c>
      <c r="Q280" s="1">
        <f t="shared" si="50"/>
        <v>0</v>
      </c>
      <c r="R280" s="1">
        <f t="shared" si="54"/>
        <v>0</v>
      </c>
      <c r="S280" s="1">
        <f t="shared" si="51"/>
        <v>0</v>
      </c>
      <c r="T280" s="1">
        <f t="shared" si="52"/>
        <v>0</v>
      </c>
      <c r="U280" s="126">
        <f t="shared" si="53"/>
        <v>0</v>
      </c>
    </row>
    <row r="281" spans="2:21" x14ac:dyDescent="0.3">
      <c r="B281" s="125">
        <v>266</v>
      </c>
      <c r="C281" s="34" t="str">
        <f>IF(OR('Data-Qtr2'!C279="",'Data-Qtr2'!R279),"",(COUNTIF('Data-Qtr2'!C279,"Yes")))</f>
        <v/>
      </c>
      <c r="D281" s="267" t="str">
        <f>IF('Data-Qtr2'!D279="","",IF(C281=1,'Data-Qtr2'!D279,""))</f>
        <v/>
      </c>
      <c r="E281" s="53" t="str">
        <f>IF(OR('Data-Qtr2'!E279="",'Data-Qtr2'!R279),"",COUNTIF('Data-Qtr2'!E279,"Yes"))</f>
        <v/>
      </c>
      <c r="F281" s="53" t="str">
        <f>IF(OR('Data-Qtr2'!F279="",'Data-Qtr2'!R279),"",COUNTIF('Data-Qtr2'!F279,"Yes"))</f>
        <v/>
      </c>
      <c r="G281" s="53"/>
      <c r="H281" s="270" t="str">
        <f>IF(OR('Data-Qtr2'!G279="",'Data-Qtr2'!R279),"",COUNTIF('Data-Qtr2'!G279,"Yes"))</f>
        <v/>
      </c>
      <c r="I281" s="55">
        <f>COUNTIF('Data-Qtr2'!C279:G279,"")</f>
        <v>5</v>
      </c>
      <c r="J281" s="125">
        <f>IF('Data-Qtr2'!R279,0,IF((COUNTBLANK(C281)+COUNTBLANK(E281)+COUNTBLANK(F281)+COUNTBLANK(H281))=4,0,1))</f>
        <v>0</v>
      </c>
      <c r="K281" s="125">
        <f t="shared" si="44"/>
        <v>0</v>
      </c>
      <c r="L281" s="125">
        <f t="shared" si="45"/>
        <v>0</v>
      </c>
      <c r="M281" s="1">
        <f t="shared" si="46"/>
        <v>0</v>
      </c>
      <c r="N281" s="125">
        <f t="shared" si="47"/>
        <v>0</v>
      </c>
      <c r="O281" s="126">
        <f t="shared" si="48"/>
        <v>0</v>
      </c>
      <c r="P281" s="125">
        <f t="shared" si="49"/>
        <v>0</v>
      </c>
      <c r="Q281" s="1">
        <f t="shared" si="50"/>
        <v>0</v>
      </c>
      <c r="R281" s="1">
        <f t="shared" si="54"/>
        <v>0</v>
      </c>
      <c r="S281" s="1">
        <f t="shared" si="51"/>
        <v>0</v>
      </c>
      <c r="T281" s="1">
        <f t="shared" si="52"/>
        <v>0</v>
      </c>
      <c r="U281" s="126">
        <f t="shared" si="53"/>
        <v>0</v>
      </c>
    </row>
    <row r="282" spans="2:21" x14ac:dyDescent="0.3">
      <c r="B282" s="125">
        <v>267</v>
      </c>
      <c r="C282" s="34" t="str">
        <f>IF(OR('Data-Qtr2'!C280="",'Data-Qtr2'!R280),"",(COUNTIF('Data-Qtr2'!C280,"Yes")))</f>
        <v/>
      </c>
      <c r="D282" s="267" t="str">
        <f>IF('Data-Qtr2'!D280="","",IF(C282=1,'Data-Qtr2'!D280,""))</f>
        <v/>
      </c>
      <c r="E282" s="53" t="str">
        <f>IF(OR('Data-Qtr2'!E280="",'Data-Qtr2'!R280),"",COUNTIF('Data-Qtr2'!E280,"Yes"))</f>
        <v/>
      </c>
      <c r="F282" s="53" t="str">
        <f>IF(OR('Data-Qtr2'!F280="",'Data-Qtr2'!R280),"",COUNTIF('Data-Qtr2'!F280,"Yes"))</f>
        <v/>
      </c>
      <c r="G282" s="53"/>
      <c r="H282" s="270" t="str">
        <f>IF(OR('Data-Qtr2'!G280="",'Data-Qtr2'!R280),"",COUNTIF('Data-Qtr2'!G280,"Yes"))</f>
        <v/>
      </c>
      <c r="I282" s="55">
        <f>COUNTIF('Data-Qtr2'!C280:G280,"")</f>
        <v>5</v>
      </c>
      <c r="J282" s="125">
        <f>IF('Data-Qtr2'!R280,0,IF((COUNTBLANK(C282)+COUNTBLANK(E282)+COUNTBLANK(F282)+COUNTBLANK(H282))=4,0,1))</f>
        <v>0</v>
      </c>
      <c r="K282" s="125">
        <f t="shared" si="44"/>
        <v>0</v>
      </c>
      <c r="L282" s="125">
        <f t="shared" si="45"/>
        <v>0</v>
      </c>
      <c r="M282" s="1">
        <f t="shared" si="46"/>
        <v>0</v>
      </c>
      <c r="N282" s="125">
        <f t="shared" si="47"/>
        <v>0</v>
      </c>
      <c r="O282" s="126">
        <f t="shared" si="48"/>
        <v>0</v>
      </c>
      <c r="P282" s="125">
        <f t="shared" si="49"/>
        <v>0</v>
      </c>
      <c r="Q282" s="1">
        <f t="shared" si="50"/>
        <v>0</v>
      </c>
      <c r="R282" s="1">
        <f t="shared" si="54"/>
        <v>0</v>
      </c>
      <c r="S282" s="1">
        <f t="shared" si="51"/>
        <v>0</v>
      </c>
      <c r="T282" s="1">
        <f t="shared" si="52"/>
        <v>0</v>
      </c>
      <c r="U282" s="126">
        <f t="shared" si="53"/>
        <v>0</v>
      </c>
    </row>
    <row r="283" spans="2:21" x14ac:dyDescent="0.3">
      <c r="B283" s="125">
        <v>268</v>
      </c>
      <c r="C283" s="34" t="str">
        <f>IF(OR('Data-Qtr2'!C281="",'Data-Qtr2'!R281),"",(COUNTIF('Data-Qtr2'!C281,"Yes")))</f>
        <v/>
      </c>
      <c r="D283" s="267" t="str">
        <f>IF('Data-Qtr2'!D281="","",IF(C283=1,'Data-Qtr2'!D281,""))</f>
        <v/>
      </c>
      <c r="E283" s="53" t="str">
        <f>IF(OR('Data-Qtr2'!E281="",'Data-Qtr2'!R281),"",COUNTIF('Data-Qtr2'!E281,"Yes"))</f>
        <v/>
      </c>
      <c r="F283" s="53" t="str">
        <f>IF(OR('Data-Qtr2'!F281="",'Data-Qtr2'!R281),"",COUNTIF('Data-Qtr2'!F281,"Yes"))</f>
        <v/>
      </c>
      <c r="G283" s="53"/>
      <c r="H283" s="270" t="str">
        <f>IF(OR('Data-Qtr2'!G281="",'Data-Qtr2'!R281),"",COUNTIF('Data-Qtr2'!G281,"Yes"))</f>
        <v/>
      </c>
      <c r="I283" s="55">
        <f>COUNTIF('Data-Qtr2'!C281:G281,"")</f>
        <v>5</v>
      </c>
      <c r="J283" s="125">
        <f>IF('Data-Qtr2'!R281,0,IF((COUNTBLANK(C283)+COUNTBLANK(E283)+COUNTBLANK(F283)+COUNTBLANK(H283))=4,0,1))</f>
        <v>0</v>
      </c>
      <c r="K283" s="125">
        <f t="shared" si="44"/>
        <v>0</v>
      </c>
      <c r="L283" s="125">
        <f t="shared" si="45"/>
        <v>0</v>
      </c>
      <c r="M283" s="1">
        <f t="shared" si="46"/>
        <v>0</v>
      </c>
      <c r="N283" s="125">
        <f t="shared" si="47"/>
        <v>0</v>
      </c>
      <c r="O283" s="126">
        <f t="shared" si="48"/>
        <v>0</v>
      </c>
      <c r="P283" s="125">
        <f t="shared" si="49"/>
        <v>0</v>
      </c>
      <c r="Q283" s="1">
        <f t="shared" si="50"/>
        <v>0</v>
      </c>
      <c r="R283" s="1">
        <f t="shared" si="54"/>
        <v>0</v>
      </c>
      <c r="S283" s="1">
        <f t="shared" si="51"/>
        <v>0</v>
      </c>
      <c r="T283" s="1">
        <f t="shared" si="52"/>
        <v>0</v>
      </c>
      <c r="U283" s="126">
        <f t="shared" si="53"/>
        <v>0</v>
      </c>
    </row>
    <row r="284" spans="2:21" x14ac:dyDescent="0.3">
      <c r="B284" s="125">
        <v>269</v>
      </c>
      <c r="C284" s="34" t="str">
        <f>IF(OR('Data-Qtr2'!C282="",'Data-Qtr2'!R282),"",(COUNTIF('Data-Qtr2'!C282,"Yes")))</f>
        <v/>
      </c>
      <c r="D284" s="267" t="str">
        <f>IF('Data-Qtr2'!D282="","",IF(C284=1,'Data-Qtr2'!D282,""))</f>
        <v/>
      </c>
      <c r="E284" s="53" t="str">
        <f>IF(OR('Data-Qtr2'!E282="",'Data-Qtr2'!R282),"",COUNTIF('Data-Qtr2'!E282,"Yes"))</f>
        <v/>
      </c>
      <c r="F284" s="53" t="str">
        <f>IF(OR('Data-Qtr2'!F282="",'Data-Qtr2'!R282),"",COUNTIF('Data-Qtr2'!F282,"Yes"))</f>
        <v/>
      </c>
      <c r="G284" s="53"/>
      <c r="H284" s="270" t="str">
        <f>IF(OR('Data-Qtr2'!G282="",'Data-Qtr2'!R282),"",COUNTIF('Data-Qtr2'!G282,"Yes"))</f>
        <v/>
      </c>
      <c r="I284" s="55">
        <f>COUNTIF('Data-Qtr2'!C282:G282,"")</f>
        <v>5</v>
      </c>
      <c r="J284" s="125">
        <f>IF('Data-Qtr2'!R282,0,IF((COUNTBLANK(C284)+COUNTBLANK(E284)+COUNTBLANK(F284)+COUNTBLANK(H284))=4,0,1))</f>
        <v>0</v>
      </c>
      <c r="K284" s="125">
        <f t="shared" si="44"/>
        <v>0</v>
      </c>
      <c r="L284" s="125">
        <f t="shared" si="45"/>
        <v>0</v>
      </c>
      <c r="M284" s="1">
        <f t="shared" si="46"/>
        <v>0</v>
      </c>
      <c r="N284" s="125">
        <f t="shared" si="47"/>
        <v>0</v>
      </c>
      <c r="O284" s="126">
        <f t="shared" si="48"/>
        <v>0</v>
      </c>
      <c r="P284" s="125">
        <f t="shared" si="49"/>
        <v>0</v>
      </c>
      <c r="Q284" s="1">
        <f t="shared" si="50"/>
        <v>0</v>
      </c>
      <c r="R284" s="1">
        <f t="shared" si="54"/>
        <v>0</v>
      </c>
      <c r="S284" s="1">
        <f t="shared" si="51"/>
        <v>0</v>
      </c>
      <c r="T284" s="1">
        <f t="shared" si="52"/>
        <v>0</v>
      </c>
      <c r="U284" s="126">
        <f t="shared" si="53"/>
        <v>0</v>
      </c>
    </row>
    <row r="285" spans="2:21" ht="15" thickBot="1" x14ac:dyDescent="0.35">
      <c r="B285" s="125">
        <v>270</v>
      </c>
      <c r="C285" s="35" t="str">
        <f>IF(OR('Data-Qtr2'!C283="",'Data-Qtr2'!R283),"",(COUNTIF('Data-Qtr2'!C283,"Yes")))</f>
        <v/>
      </c>
      <c r="D285" s="271" t="str">
        <f>IF('Data-Qtr2'!D283="","",IF(C285=1,'Data-Qtr2'!D283,""))</f>
        <v/>
      </c>
      <c r="E285" s="36" t="str">
        <f>IF(OR('Data-Qtr2'!E283="",'Data-Qtr2'!R283),"",COUNTIF('Data-Qtr2'!E283,"Yes"))</f>
        <v/>
      </c>
      <c r="F285" s="36" t="str">
        <f>IF(OR('Data-Qtr2'!F283="",'Data-Qtr2'!R283),"",COUNTIF('Data-Qtr2'!F283,"Yes"))</f>
        <v/>
      </c>
      <c r="G285" s="36"/>
      <c r="H285" s="272" t="str">
        <f>IF(OR('Data-Qtr2'!G283="",'Data-Qtr2'!R283),"",COUNTIF('Data-Qtr2'!G283,"Yes"))</f>
        <v/>
      </c>
      <c r="I285" s="56">
        <f>COUNTIF('Data-Qtr2'!C283:G283,"")</f>
        <v>5</v>
      </c>
      <c r="J285" s="125">
        <f>IF('Data-Qtr2'!R283,0,IF((COUNTBLANK(C285)+COUNTBLANK(E285)+COUNTBLANK(F285)+COUNTBLANK(H285))=4,0,1))</f>
        <v>0</v>
      </c>
      <c r="K285" s="125">
        <f t="shared" si="44"/>
        <v>0</v>
      </c>
      <c r="L285" s="125">
        <f t="shared" si="45"/>
        <v>0</v>
      </c>
      <c r="M285" s="1">
        <f t="shared" si="46"/>
        <v>0</v>
      </c>
      <c r="N285" s="125">
        <f t="shared" si="47"/>
        <v>0</v>
      </c>
      <c r="O285" s="126">
        <f t="shared" si="48"/>
        <v>0</v>
      </c>
      <c r="P285" s="125">
        <f t="shared" si="49"/>
        <v>0</v>
      </c>
      <c r="Q285" s="1">
        <f t="shared" si="50"/>
        <v>0</v>
      </c>
      <c r="R285" s="1">
        <f t="shared" si="54"/>
        <v>0</v>
      </c>
      <c r="S285" s="1">
        <f t="shared" si="51"/>
        <v>0</v>
      </c>
      <c r="T285" s="1">
        <f t="shared" si="52"/>
        <v>0</v>
      </c>
      <c r="U285" s="126">
        <f t="shared" si="53"/>
        <v>0</v>
      </c>
    </row>
    <row r="286" spans="2:21" x14ac:dyDescent="0.3">
      <c r="B286" s="124">
        <v>271</v>
      </c>
      <c r="C286" s="32" t="str">
        <f>IF(OR('Data-Qtr2'!C284="",'Data-Qtr2'!R284),"",(COUNTIF('Data-Qtr2'!C284,"Yes")))</f>
        <v/>
      </c>
      <c r="D286" s="268" t="str">
        <f>IF('Data-Qtr2'!D284="","",IF(C286=1,'Data-Qtr2'!D284,""))</f>
        <v/>
      </c>
      <c r="E286" s="33" t="str">
        <f>IF(OR('Data-Qtr2'!E284="",'Data-Qtr2'!R284),"",COUNTIF('Data-Qtr2'!E284,"Yes"))</f>
        <v/>
      </c>
      <c r="F286" s="33" t="str">
        <f>IF(OR('Data-Qtr2'!F284="",'Data-Qtr2'!R284),"",COUNTIF('Data-Qtr2'!F284,"Yes"))</f>
        <v/>
      </c>
      <c r="G286" s="33"/>
      <c r="H286" s="269" t="str">
        <f>IF(OR('Data-Qtr2'!G284="",'Data-Qtr2'!R284),"",COUNTIF('Data-Qtr2'!G284,"Yes"))</f>
        <v/>
      </c>
      <c r="I286" s="55">
        <f>COUNTIF('Data-Qtr2'!C284:G284,"")</f>
        <v>5</v>
      </c>
      <c r="J286" s="125">
        <f>IF('Data-Qtr2'!R284,0,IF((COUNTBLANK(C286)+COUNTBLANK(E286)+COUNTBLANK(F286)+COUNTBLANK(H286))=4,0,1))</f>
        <v>0</v>
      </c>
      <c r="K286" s="125">
        <f t="shared" si="44"/>
        <v>0</v>
      </c>
      <c r="L286" s="125">
        <f t="shared" si="45"/>
        <v>0</v>
      </c>
      <c r="M286" s="1">
        <f t="shared" si="46"/>
        <v>0</v>
      </c>
      <c r="N286" s="125">
        <f t="shared" si="47"/>
        <v>0</v>
      </c>
      <c r="O286" s="126">
        <f t="shared" si="48"/>
        <v>0</v>
      </c>
      <c r="P286" s="125">
        <f t="shared" si="49"/>
        <v>0</v>
      </c>
      <c r="Q286" s="1">
        <f t="shared" si="50"/>
        <v>0</v>
      </c>
      <c r="R286" s="1">
        <f t="shared" si="54"/>
        <v>0</v>
      </c>
      <c r="S286" s="1">
        <f t="shared" si="51"/>
        <v>0</v>
      </c>
      <c r="T286" s="1">
        <f t="shared" si="52"/>
        <v>0</v>
      </c>
      <c r="U286" s="126">
        <f t="shared" si="53"/>
        <v>0</v>
      </c>
    </row>
    <row r="287" spans="2:21" x14ac:dyDescent="0.3">
      <c r="B287" s="125">
        <v>272</v>
      </c>
      <c r="C287" s="34" t="str">
        <f>IF(OR('Data-Qtr2'!C285="",'Data-Qtr2'!R285),"",(COUNTIF('Data-Qtr2'!C285,"Yes")))</f>
        <v/>
      </c>
      <c r="D287" s="267" t="str">
        <f>IF('Data-Qtr2'!D285="","",IF(C287=1,'Data-Qtr2'!D285,""))</f>
        <v/>
      </c>
      <c r="E287" s="53" t="str">
        <f>IF(OR('Data-Qtr2'!E285="",'Data-Qtr2'!R285),"",COUNTIF('Data-Qtr2'!E285,"Yes"))</f>
        <v/>
      </c>
      <c r="F287" s="53" t="str">
        <f>IF(OR('Data-Qtr2'!F285="",'Data-Qtr2'!R285),"",COUNTIF('Data-Qtr2'!F285,"Yes"))</f>
        <v/>
      </c>
      <c r="G287" s="53"/>
      <c r="H287" s="270" t="str">
        <f>IF(OR('Data-Qtr2'!G285="",'Data-Qtr2'!R285),"",COUNTIF('Data-Qtr2'!G285,"Yes"))</f>
        <v/>
      </c>
      <c r="I287" s="55">
        <f>COUNTIF('Data-Qtr2'!C285:G285,"")</f>
        <v>5</v>
      </c>
      <c r="J287" s="125">
        <f>IF('Data-Qtr2'!R285,0,IF((COUNTBLANK(C287)+COUNTBLANK(E287)+COUNTBLANK(F287)+COUNTBLANK(H287))=4,0,1))</f>
        <v>0</v>
      </c>
      <c r="K287" s="125">
        <f t="shared" si="44"/>
        <v>0</v>
      </c>
      <c r="L287" s="125">
        <f t="shared" si="45"/>
        <v>0</v>
      </c>
      <c r="M287" s="1">
        <f t="shared" si="46"/>
        <v>0</v>
      </c>
      <c r="N287" s="125">
        <f t="shared" si="47"/>
        <v>0</v>
      </c>
      <c r="O287" s="126">
        <f t="shared" si="48"/>
        <v>0</v>
      </c>
      <c r="P287" s="125">
        <f t="shared" si="49"/>
        <v>0</v>
      </c>
      <c r="Q287" s="1">
        <f t="shared" si="50"/>
        <v>0</v>
      </c>
      <c r="R287" s="1">
        <f t="shared" si="54"/>
        <v>0</v>
      </c>
      <c r="S287" s="1">
        <f t="shared" si="51"/>
        <v>0</v>
      </c>
      <c r="T287" s="1">
        <f t="shared" si="52"/>
        <v>0</v>
      </c>
      <c r="U287" s="126">
        <f t="shared" si="53"/>
        <v>0</v>
      </c>
    </row>
    <row r="288" spans="2:21" x14ac:dyDescent="0.3">
      <c r="B288" s="125">
        <v>273</v>
      </c>
      <c r="C288" s="34" t="str">
        <f>IF(OR('Data-Qtr2'!C286="",'Data-Qtr2'!R286),"",(COUNTIF('Data-Qtr2'!C286,"Yes")))</f>
        <v/>
      </c>
      <c r="D288" s="267" t="str">
        <f>IF('Data-Qtr2'!D286="","",IF(C288=1,'Data-Qtr2'!D286,""))</f>
        <v/>
      </c>
      <c r="E288" s="53" t="str">
        <f>IF(OR('Data-Qtr2'!E286="",'Data-Qtr2'!R286),"",COUNTIF('Data-Qtr2'!E286,"Yes"))</f>
        <v/>
      </c>
      <c r="F288" s="53" t="str">
        <f>IF(OR('Data-Qtr2'!F286="",'Data-Qtr2'!R286),"",COUNTIF('Data-Qtr2'!F286,"Yes"))</f>
        <v/>
      </c>
      <c r="G288" s="53"/>
      <c r="H288" s="270" t="str">
        <f>IF(OR('Data-Qtr2'!G286="",'Data-Qtr2'!R286),"",COUNTIF('Data-Qtr2'!G286,"Yes"))</f>
        <v/>
      </c>
      <c r="I288" s="55">
        <f>COUNTIF('Data-Qtr2'!C286:G286,"")</f>
        <v>5</v>
      </c>
      <c r="J288" s="125">
        <f>IF('Data-Qtr2'!R286,0,IF((COUNTBLANK(C288)+COUNTBLANK(E288)+COUNTBLANK(F288)+COUNTBLANK(H288))=4,0,1))</f>
        <v>0</v>
      </c>
      <c r="K288" s="125">
        <f t="shared" si="44"/>
        <v>0</v>
      </c>
      <c r="L288" s="125">
        <f t="shared" si="45"/>
        <v>0</v>
      </c>
      <c r="M288" s="1">
        <f t="shared" si="46"/>
        <v>0</v>
      </c>
      <c r="N288" s="125">
        <f t="shared" si="47"/>
        <v>0</v>
      </c>
      <c r="O288" s="126">
        <f t="shared" si="48"/>
        <v>0</v>
      </c>
      <c r="P288" s="125">
        <f t="shared" si="49"/>
        <v>0</v>
      </c>
      <c r="Q288" s="1">
        <f t="shared" si="50"/>
        <v>0</v>
      </c>
      <c r="R288" s="1">
        <f t="shared" si="54"/>
        <v>0</v>
      </c>
      <c r="S288" s="1">
        <f t="shared" si="51"/>
        <v>0</v>
      </c>
      <c r="T288" s="1">
        <f t="shared" si="52"/>
        <v>0</v>
      </c>
      <c r="U288" s="126">
        <f t="shared" si="53"/>
        <v>0</v>
      </c>
    </row>
    <row r="289" spans="2:21" x14ac:dyDescent="0.3">
      <c r="B289" s="125">
        <v>274</v>
      </c>
      <c r="C289" s="34" t="str">
        <f>IF(OR('Data-Qtr2'!C287="",'Data-Qtr2'!R287),"",(COUNTIF('Data-Qtr2'!C287,"Yes")))</f>
        <v/>
      </c>
      <c r="D289" s="267" t="str">
        <f>IF('Data-Qtr2'!D287="","",IF(C289=1,'Data-Qtr2'!D287,""))</f>
        <v/>
      </c>
      <c r="E289" s="53" t="str">
        <f>IF(OR('Data-Qtr2'!E287="",'Data-Qtr2'!R287),"",COUNTIF('Data-Qtr2'!E287,"Yes"))</f>
        <v/>
      </c>
      <c r="F289" s="53" t="str">
        <f>IF(OR('Data-Qtr2'!F287="",'Data-Qtr2'!R287),"",COUNTIF('Data-Qtr2'!F287,"Yes"))</f>
        <v/>
      </c>
      <c r="G289" s="53"/>
      <c r="H289" s="270" t="str">
        <f>IF(OR('Data-Qtr2'!G287="",'Data-Qtr2'!R287),"",COUNTIF('Data-Qtr2'!G287,"Yes"))</f>
        <v/>
      </c>
      <c r="I289" s="55">
        <f>COUNTIF('Data-Qtr2'!C287:G287,"")</f>
        <v>5</v>
      </c>
      <c r="J289" s="125">
        <f>IF('Data-Qtr2'!R287,0,IF((COUNTBLANK(C289)+COUNTBLANK(E289)+COUNTBLANK(F289)+COUNTBLANK(H289))=4,0,1))</f>
        <v>0</v>
      </c>
      <c r="K289" s="125">
        <f t="shared" si="44"/>
        <v>0</v>
      </c>
      <c r="L289" s="125">
        <f t="shared" si="45"/>
        <v>0</v>
      </c>
      <c r="M289" s="1">
        <f t="shared" si="46"/>
        <v>0</v>
      </c>
      <c r="N289" s="125">
        <f t="shared" si="47"/>
        <v>0</v>
      </c>
      <c r="O289" s="126">
        <f t="shared" si="48"/>
        <v>0</v>
      </c>
      <c r="P289" s="125">
        <f t="shared" si="49"/>
        <v>0</v>
      </c>
      <c r="Q289" s="1">
        <f t="shared" si="50"/>
        <v>0</v>
      </c>
      <c r="R289" s="1">
        <f t="shared" si="54"/>
        <v>0</v>
      </c>
      <c r="S289" s="1">
        <f t="shared" si="51"/>
        <v>0</v>
      </c>
      <c r="T289" s="1">
        <f t="shared" si="52"/>
        <v>0</v>
      </c>
      <c r="U289" s="126">
        <f t="shared" si="53"/>
        <v>0</v>
      </c>
    </row>
    <row r="290" spans="2:21" x14ac:dyDescent="0.3">
      <c r="B290" s="125">
        <v>275</v>
      </c>
      <c r="C290" s="34" t="str">
        <f>IF(OR('Data-Qtr2'!C288="",'Data-Qtr2'!R288),"",(COUNTIF('Data-Qtr2'!C288,"Yes")))</f>
        <v/>
      </c>
      <c r="D290" s="267" t="str">
        <f>IF('Data-Qtr2'!D288="","",IF(C290=1,'Data-Qtr2'!D288,""))</f>
        <v/>
      </c>
      <c r="E290" s="53" t="str">
        <f>IF(OR('Data-Qtr2'!E288="",'Data-Qtr2'!R288),"",COUNTIF('Data-Qtr2'!E288,"Yes"))</f>
        <v/>
      </c>
      <c r="F290" s="53" t="str">
        <f>IF(OR('Data-Qtr2'!F288="",'Data-Qtr2'!R288),"",COUNTIF('Data-Qtr2'!F288,"Yes"))</f>
        <v/>
      </c>
      <c r="G290" s="53"/>
      <c r="H290" s="270" t="str">
        <f>IF(OR('Data-Qtr2'!G288="",'Data-Qtr2'!R288),"",COUNTIF('Data-Qtr2'!G288,"Yes"))</f>
        <v/>
      </c>
      <c r="I290" s="55">
        <f>COUNTIF('Data-Qtr2'!C288:G288,"")</f>
        <v>5</v>
      </c>
      <c r="J290" s="125">
        <f>IF('Data-Qtr2'!R288,0,IF((COUNTBLANK(C290)+COUNTBLANK(E290)+COUNTBLANK(F290)+COUNTBLANK(H290))=4,0,1))</f>
        <v>0</v>
      </c>
      <c r="K290" s="125">
        <f t="shared" si="44"/>
        <v>0</v>
      </c>
      <c r="L290" s="125">
        <f t="shared" si="45"/>
        <v>0</v>
      </c>
      <c r="M290" s="1">
        <f t="shared" si="46"/>
        <v>0</v>
      </c>
      <c r="N290" s="125">
        <f t="shared" si="47"/>
        <v>0</v>
      </c>
      <c r="O290" s="126">
        <f t="shared" si="48"/>
        <v>0</v>
      </c>
      <c r="P290" s="125">
        <f t="shared" si="49"/>
        <v>0</v>
      </c>
      <c r="Q290" s="1">
        <f t="shared" si="50"/>
        <v>0</v>
      </c>
      <c r="R290" s="1">
        <f t="shared" si="54"/>
        <v>0</v>
      </c>
      <c r="S290" s="1">
        <f t="shared" si="51"/>
        <v>0</v>
      </c>
      <c r="T290" s="1">
        <f t="shared" si="52"/>
        <v>0</v>
      </c>
      <c r="U290" s="126">
        <f t="shared" si="53"/>
        <v>0</v>
      </c>
    </row>
    <row r="291" spans="2:21" x14ac:dyDescent="0.3">
      <c r="B291" s="125">
        <v>276</v>
      </c>
      <c r="C291" s="34" t="str">
        <f>IF(OR('Data-Qtr2'!C289="",'Data-Qtr2'!R289),"",(COUNTIF('Data-Qtr2'!C289,"Yes")))</f>
        <v/>
      </c>
      <c r="D291" s="267" t="str">
        <f>IF('Data-Qtr2'!D289="","",IF(C291=1,'Data-Qtr2'!D289,""))</f>
        <v/>
      </c>
      <c r="E291" s="53" t="str">
        <f>IF(OR('Data-Qtr2'!E289="",'Data-Qtr2'!R289),"",COUNTIF('Data-Qtr2'!E289,"Yes"))</f>
        <v/>
      </c>
      <c r="F291" s="53" t="str">
        <f>IF(OR('Data-Qtr2'!F289="",'Data-Qtr2'!R289),"",COUNTIF('Data-Qtr2'!F289,"Yes"))</f>
        <v/>
      </c>
      <c r="G291" s="53"/>
      <c r="H291" s="270" t="str">
        <f>IF(OR('Data-Qtr2'!G289="",'Data-Qtr2'!R289),"",COUNTIF('Data-Qtr2'!G289,"Yes"))</f>
        <v/>
      </c>
      <c r="I291" s="55">
        <f>COUNTIF('Data-Qtr2'!C289:G289,"")</f>
        <v>5</v>
      </c>
      <c r="J291" s="125">
        <f>IF('Data-Qtr2'!R289,0,IF((COUNTBLANK(C291)+COUNTBLANK(E291)+COUNTBLANK(F291)+COUNTBLANK(H291))=4,0,1))</f>
        <v>0</v>
      </c>
      <c r="K291" s="125">
        <f t="shared" si="44"/>
        <v>0</v>
      </c>
      <c r="L291" s="125">
        <f t="shared" si="45"/>
        <v>0</v>
      </c>
      <c r="M291" s="1">
        <f t="shared" si="46"/>
        <v>0</v>
      </c>
      <c r="N291" s="125">
        <f t="shared" si="47"/>
        <v>0</v>
      </c>
      <c r="O291" s="126">
        <f t="shared" si="48"/>
        <v>0</v>
      </c>
      <c r="P291" s="125">
        <f t="shared" si="49"/>
        <v>0</v>
      </c>
      <c r="Q291" s="1">
        <f t="shared" si="50"/>
        <v>0</v>
      </c>
      <c r="R291" s="1">
        <f t="shared" si="54"/>
        <v>0</v>
      </c>
      <c r="S291" s="1">
        <f t="shared" si="51"/>
        <v>0</v>
      </c>
      <c r="T291" s="1">
        <f t="shared" si="52"/>
        <v>0</v>
      </c>
      <c r="U291" s="126">
        <f t="shared" si="53"/>
        <v>0</v>
      </c>
    </row>
    <row r="292" spans="2:21" x14ac:dyDescent="0.3">
      <c r="B292" s="125">
        <v>277</v>
      </c>
      <c r="C292" s="34" t="str">
        <f>IF(OR('Data-Qtr2'!C290="",'Data-Qtr2'!R290),"",(COUNTIF('Data-Qtr2'!C290,"Yes")))</f>
        <v/>
      </c>
      <c r="D292" s="267" t="str">
        <f>IF('Data-Qtr2'!D290="","",IF(C292=1,'Data-Qtr2'!D290,""))</f>
        <v/>
      </c>
      <c r="E292" s="53" t="str">
        <f>IF(OR('Data-Qtr2'!E290="",'Data-Qtr2'!R290),"",COUNTIF('Data-Qtr2'!E290,"Yes"))</f>
        <v/>
      </c>
      <c r="F292" s="53" t="str">
        <f>IF(OR('Data-Qtr2'!F290="",'Data-Qtr2'!R290),"",COUNTIF('Data-Qtr2'!F290,"Yes"))</f>
        <v/>
      </c>
      <c r="G292" s="53"/>
      <c r="H292" s="270" t="str">
        <f>IF(OR('Data-Qtr2'!G290="",'Data-Qtr2'!R290),"",COUNTIF('Data-Qtr2'!G290,"Yes"))</f>
        <v/>
      </c>
      <c r="I292" s="55">
        <f>COUNTIF('Data-Qtr2'!C290:G290,"")</f>
        <v>5</v>
      </c>
      <c r="J292" s="125">
        <f>IF('Data-Qtr2'!R290,0,IF((COUNTBLANK(C292)+COUNTBLANK(E292)+COUNTBLANK(F292)+COUNTBLANK(H292))=4,0,1))</f>
        <v>0</v>
      </c>
      <c r="K292" s="125">
        <f t="shared" si="44"/>
        <v>0</v>
      </c>
      <c r="L292" s="125">
        <f t="shared" si="45"/>
        <v>0</v>
      </c>
      <c r="M292" s="1">
        <f t="shared" si="46"/>
        <v>0</v>
      </c>
      <c r="N292" s="125">
        <f t="shared" si="47"/>
        <v>0</v>
      </c>
      <c r="O292" s="126">
        <f t="shared" si="48"/>
        <v>0</v>
      </c>
      <c r="P292" s="125">
        <f t="shared" si="49"/>
        <v>0</v>
      </c>
      <c r="Q292" s="1">
        <f t="shared" si="50"/>
        <v>0</v>
      </c>
      <c r="R292" s="1">
        <f t="shared" si="54"/>
        <v>0</v>
      </c>
      <c r="S292" s="1">
        <f t="shared" si="51"/>
        <v>0</v>
      </c>
      <c r="T292" s="1">
        <f t="shared" si="52"/>
        <v>0</v>
      </c>
      <c r="U292" s="126">
        <f t="shared" si="53"/>
        <v>0</v>
      </c>
    </row>
    <row r="293" spans="2:21" x14ac:dyDescent="0.3">
      <c r="B293" s="125">
        <v>278</v>
      </c>
      <c r="C293" s="34" t="str">
        <f>IF(OR('Data-Qtr2'!C291="",'Data-Qtr2'!R291),"",(COUNTIF('Data-Qtr2'!C291,"Yes")))</f>
        <v/>
      </c>
      <c r="D293" s="267" t="str">
        <f>IF('Data-Qtr2'!D291="","",IF(C293=1,'Data-Qtr2'!D291,""))</f>
        <v/>
      </c>
      <c r="E293" s="53" t="str">
        <f>IF(OR('Data-Qtr2'!E291="",'Data-Qtr2'!R291),"",COUNTIF('Data-Qtr2'!E291,"Yes"))</f>
        <v/>
      </c>
      <c r="F293" s="53" t="str">
        <f>IF(OR('Data-Qtr2'!F291="",'Data-Qtr2'!R291),"",COUNTIF('Data-Qtr2'!F291,"Yes"))</f>
        <v/>
      </c>
      <c r="G293" s="53"/>
      <c r="H293" s="270" t="str">
        <f>IF(OR('Data-Qtr2'!G291="",'Data-Qtr2'!R291),"",COUNTIF('Data-Qtr2'!G291,"Yes"))</f>
        <v/>
      </c>
      <c r="I293" s="55">
        <f>COUNTIF('Data-Qtr2'!C291:G291,"")</f>
        <v>5</v>
      </c>
      <c r="J293" s="125">
        <f>IF('Data-Qtr2'!R291,0,IF((COUNTBLANK(C293)+COUNTBLANK(E293)+COUNTBLANK(F293)+COUNTBLANK(H293))=4,0,1))</f>
        <v>0</v>
      </c>
      <c r="K293" s="125">
        <f t="shared" si="44"/>
        <v>0</v>
      </c>
      <c r="L293" s="125">
        <f t="shared" si="45"/>
        <v>0</v>
      </c>
      <c r="M293" s="1">
        <f t="shared" si="46"/>
        <v>0</v>
      </c>
      <c r="N293" s="125">
        <f t="shared" si="47"/>
        <v>0</v>
      </c>
      <c r="O293" s="126">
        <f t="shared" si="48"/>
        <v>0</v>
      </c>
      <c r="P293" s="125">
        <f t="shared" si="49"/>
        <v>0</v>
      </c>
      <c r="Q293" s="1">
        <f t="shared" si="50"/>
        <v>0</v>
      </c>
      <c r="R293" s="1">
        <f t="shared" si="54"/>
        <v>0</v>
      </c>
      <c r="S293" s="1">
        <f t="shared" si="51"/>
        <v>0</v>
      </c>
      <c r="T293" s="1">
        <f t="shared" si="52"/>
        <v>0</v>
      </c>
      <c r="U293" s="126">
        <f t="shared" si="53"/>
        <v>0</v>
      </c>
    </row>
    <row r="294" spans="2:21" x14ac:dyDescent="0.3">
      <c r="B294" s="125">
        <v>279</v>
      </c>
      <c r="C294" s="34" t="str">
        <f>IF(OR('Data-Qtr2'!C292="",'Data-Qtr2'!R292),"",(COUNTIF('Data-Qtr2'!C292,"Yes")))</f>
        <v/>
      </c>
      <c r="D294" s="267" t="str">
        <f>IF('Data-Qtr2'!D292="","",IF(C294=1,'Data-Qtr2'!D292,""))</f>
        <v/>
      </c>
      <c r="E294" s="53" t="str">
        <f>IF(OR('Data-Qtr2'!E292="",'Data-Qtr2'!R292),"",COUNTIF('Data-Qtr2'!E292,"Yes"))</f>
        <v/>
      </c>
      <c r="F294" s="53" t="str">
        <f>IF(OR('Data-Qtr2'!F292="",'Data-Qtr2'!R292),"",COUNTIF('Data-Qtr2'!F292,"Yes"))</f>
        <v/>
      </c>
      <c r="G294" s="53"/>
      <c r="H294" s="270" t="str">
        <f>IF(OR('Data-Qtr2'!G292="",'Data-Qtr2'!R292),"",COUNTIF('Data-Qtr2'!G292,"Yes"))</f>
        <v/>
      </c>
      <c r="I294" s="55">
        <f>COUNTIF('Data-Qtr2'!C292:G292,"")</f>
        <v>5</v>
      </c>
      <c r="J294" s="125">
        <f>IF('Data-Qtr2'!R292,0,IF((COUNTBLANK(C294)+COUNTBLANK(E294)+COUNTBLANK(F294)+COUNTBLANK(H294))=4,0,1))</f>
        <v>0</v>
      </c>
      <c r="K294" s="125">
        <f t="shared" si="44"/>
        <v>0</v>
      </c>
      <c r="L294" s="125">
        <f t="shared" si="45"/>
        <v>0</v>
      </c>
      <c r="M294" s="1">
        <f t="shared" si="46"/>
        <v>0</v>
      </c>
      <c r="N294" s="125">
        <f t="shared" si="47"/>
        <v>0</v>
      </c>
      <c r="O294" s="126">
        <f t="shared" si="48"/>
        <v>0</v>
      </c>
      <c r="P294" s="125">
        <f t="shared" si="49"/>
        <v>0</v>
      </c>
      <c r="Q294" s="1">
        <f t="shared" si="50"/>
        <v>0</v>
      </c>
      <c r="R294" s="1">
        <f t="shared" si="54"/>
        <v>0</v>
      </c>
      <c r="S294" s="1">
        <f t="shared" si="51"/>
        <v>0</v>
      </c>
      <c r="T294" s="1">
        <f t="shared" si="52"/>
        <v>0</v>
      </c>
      <c r="U294" s="126">
        <f t="shared" si="53"/>
        <v>0</v>
      </c>
    </row>
    <row r="295" spans="2:21" ht="15" thickBot="1" x14ac:dyDescent="0.35">
      <c r="B295" s="127">
        <v>280</v>
      </c>
      <c r="C295" s="35" t="str">
        <f>IF(OR('Data-Qtr2'!C293="",'Data-Qtr2'!R293),"",(COUNTIF('Data-Qtr2'!C293,"Yes")))</f>
        <v/>
      </c>
      <c r="D295" s="271" t="str">
        <f>IF('Data-Qtr2'!D293="","",IF(C295=1,'Data-Qtr2'!D293,""))</f>
        <v/>
      </c>
      <c r="E295" s="36" t="str">
        <f>IF(OR('Data-Qtr2'!E293="",'Data-Qtr2'!R293),"",COUNTIF('Data-Qtr2'!E293,"Yes"))</f>
        <v/>
      </c>
      <c r="F295" s="36" t="str">
        <f>IF(OR('Data-Qtr2'!F293="",'Data-Qtr2'!R293),"",COUNTIF('Data-Qtr2'!F293,"Yes"))</f>
        <v/>
      </c>
      <c r="G295" s="36"/>
      <c r="H295" s="272" t="str">
        <f>IF(OR('Data-Qtr2'!G293="",'Data-Qtr2'!R293),"",COUNTIF('Data-Qtr2'!G293,"Yes"))</f>
        <v/>
      </c>
      <c r="I295" s="56">
        <f>COUNTIF('Data-Qtr2'!C293:G293,"")</f>
        <v>5</v>
      </c>
      <c r="J295" s="125">
        <f>IF('Data-Qtr2'!R293,0,IF((COUNTBLANK(C295)+COUNTBLANK(E295)+COUNTBLANK(F295)+COUNTBLANK(H295))=4,0,1))</f>
        <v>0</v>
      </c>
      <c r="K295" s="125">
        <f t="shared" si="44"/>
        <v>0</v>
      </c>
      <c r="L295" s="125">
        <f t="shared" si="45"/>
        <v>0</v>
      </c>
      <c r="M295" s="1">
        <f t="shared" si="46"/>
        <v>0</v>
      </c>
      <c r="N295" s="125">
        <f t="shared" si="47"/>
        <v>0</v>
      </c>
      <c r="O295" s="126">
        <f t="shared" si="48"/>
        <v>0</v>
      </c>
      <c r="P295" s="125">
        <f t="shared" si="49"/>
        <v>0</v>
      </c>
      <c r="Q295" s="1">
        <f t="shared" si="50"/>
        <v>0</v>
      </c>
      <c r="R295" s="1">
        <f t="shared" si="54"/>
        <v>0</v>
      </c>
      <c r="S295" s="1">
        <f t="shared" si="51"/>
        <v>0</v>
      </c>
      <c r="T295" s="1">
        <f t="shared" si="52"/>
        <v>0</v>
      </c>
      <c r="U295" s="126">
        <f t="shared" si="53"/>
        <v>0</v>
      </c>
    </row>
    <row r="296" spans="2:21" x14ac:dyDescent="0.3">
      <c r="B296" s="124">
        <v>281</v>
      </c>
      <c r="C296" s="32" t="str">
        <f>IF(OR('Data-Qtr2'!C294="",'Data-Qtr2'!R294),"",(COUNTIF('Data-Qtr2'!C294,"Yes")))</f>
        <v/>
      </c>
      <c r="D296" s="268" t="str">
        <f>IF('Data-Qtr2'!D294="","",IF(C296=1,'Data-Qtr2'!D294,""))</f>
        <v/>
      </c>
      <c r="E296" s="33" t="str">
        <f>IF(OR('Data-Qtr2'!E294="",'Data-Qtr2'!R294),"",COUNTIF('Data-Qtr2'!E294,"Yes"))</f>
        <v/>
      </c>
      <c r="F296" s="33" t="str">
        <f>IF(OR('Data-Qtr2'!F294="",'Data-Qtr2'!R294),"",COUNTIF('Data-Qtr2'!F294,"Yes"))</f>
        <v/>
      </c>
      <c r="G296" s="33"/>
      <c r="H296" s="269" t="str">
        <f>IF(OR('Data-Qtr2'!G294="",'Data-Qtr2'!R294),"",COUNTIF('Data-Qtr2'!G294,"Yes"))</f>
        <v/>
      </c>
      <c r="I296" s="54">
        <f>COUNTIF('Data-Qtr2'!C294:G294,"")</f>
        <v>5</v>
      </c>
      <c r="J296" s="125">
        <f>IF('Data-Qtr2'!R294,0,IF((COUNTBLANK(C296)+COUNTBLANK(E296)+COUNTBLANK(F296)+COUNTBLANK(H296))=4,0,1))</f>
        <v>0</v>
      </c>
      <c r="K296" s="125">
        <f t="shared" si="44"/>
        <v>0</v>
      </c>
      <c r="L296" s="125">
        <f t="shared" si="45"/>
        <v>0</v>
      </c>
      <c r="M296" s="1">
        <f t="shared" si="46"/>
        <v>0</v>
      </c>
      <c r="N296" s="125">
        <f t="shared" si="47"/>
        <v>0</v>
      </c>
      <c r="O296" s="126">
        <f t="shared" si="48"/>
        <v>0</v>
      </c>
      <c r="P296" s="125">
        <f t="shared" si="49"/>
        <v>0</v>
      </c>
      <c r="Q296" s="1">
        <f t="shared" si="50"/>
        <v>0</v>
      </c>
      <c r="R296" s="1">
        <f t="shared" si="54"/>
        <v>0</v>
      </c>
      <c r="S296" s="1">
        <f t="shared" si="51"/>
        <v>0</v>
      </c>
      <c r="T296" s="1">
        <f t="shared" si="52"/>
        <v>0</v>
      </c>
      <c r="U296" s="126">
        <f t="shared" si="53"/>
        <v>0</v>
      </c>
    </row>
    <row r="297" spans="2:21" x14ac:dyDescent="0.3">
      <c r="B297" s="125">
        <v>282</v>
      </c>
      <c r="C297" s="34" t="str">
        <f>IF(OR('Data-Qtr2'!C295="",'Data-Qtr2'!R295),"",(COUNTIF('Data-Qtr2'!C295,"Yes")))</f>
        <v/>
      </c>
      <c r="D297" s="267" t="str">
        <f>IF('Data-Qtr2'!D295="","",IF(C297=1,'Data-Qtr2'!D295,""))</f>
        <v/>
      </c>
      <c r="E297" s="53" t="str">
        <f>IF(OR('Data-Qtr2'!E295="",'Data-Qtr2'!R295),"",COUNTIF('Data-Qtr2'!E295,"Yes"))</f>
        <v/>
      </c>
      <c r="F297" s="53" t="str">
        <f>IF(OR('Data-Qtr2'!F295="",'Data-Qtr2'!R295),"",COUNTIF('Data-Qtr2'!F295,"Yes"))</f>
        <v/>
      </c>
      <c r="G297" s="53"/>
      <c r="H297" s="270" t="str">
        <f>IF(OR('Data-Qtr2'!G295="",'Data-Qtr2'!R295),"",COUNTIF('Data-Qtr2'!G295,"Yes"))</f>
        <v/>
      </c>
      <c r="I297" s="55">
        <f>COUNTIF('Data-Qtr2'!C295:G295,"")</f>
        <v>5</v>
      </c>
      <c r="J297" s="125">
        <f>IF('Data-Qtr2'!R295,0,IF((COUNTBLANK(C297)+COUNTBLANK(E297)+COUNTBLANK(F297)+COUNTBLANK(H297))=4,0,1))</f>
        <v>0</v>
      </c>
      <c r="K297" s="125">
        <f t="shared" si="44"/>
        <v>0</v>
      </c>
      <c r="L297" s="125">
        <f t="shared" si="45"/>
        <v>0</v>
      </c>
      <c r="M297" s="1">
        <f t="shared" si="46"/>
        <v>0</v>
      </c>
      <c r="N297" s="125">
        <f t="shared" si="47"/>
        <v>0</v>
      </c>
      <c r="O297" s="126">
        <f t="shared" si="48"/>
        <v>0</v>
      </c>
      <c r="P297" s="125">
        <f t="shared" si="49"/>
        <v>0</v>
      </c>
      <c r="Q297" s="1">
        <f t="shared" si="50"/>
        <v>0</v>
      </c>
      <c r="R297" s="1">
        <f t="shared" si="54"/>
        <v>0</v>
      </c>
      <c r="S297" s="1">
        <f t="shared" si="51"/>
        <v>0</v>
      </c>
      <c r="T297" s="1">
        <f t="shared" si="52"/>
        <v>0</v>
      </c>
      <c r="U297" s="126">
        <f t="shared" si="53"/>
        <v>0</v>
      </c>
    </row>
    <row r="298" spans="2:21" x14ac:dyDescent="0.3">
      <c r="B298" s="125">
        <v>283</v>
      </c>
      <c r="C298" s="34" t="str">
        <f>IF(OR('Data-Qtr2'!C296="",'Data-Qtr2'!R296),"",(COUNTIF('Data-Qtr2'!C296,"Yes")))</f>
        <v/>
      </c>
      <c r="D298" s="267" t="str">
        <f>IF('Data-Qtr2'!D296="","",IF(C298=1,'Data-Qtr2'!D296,""))</f>
        <v/>
      </c>
      <c r="E298" s="53" t="str">
        <f>IF(OR('Data-Qtr2'!E296="",'Data-Qtr2'!R296),"",COUNTIF('Data-Qtr2'!E296,"Yes"))</f>
        <v/>
      </c>
      <c r="F298" s="53" t="str">
        <f>IF(OR('Data-Qtr2'!F296="",'Data-Qtr2'!R296),"",COUNTIF('Data-Qtr2'!F296,"Yes"))</f>
        <v/>
      </c>
      <c r="G298" s="53"/>
      <c r="H298" s="270" t="str">
        <f>IF(OR('Data-Qtr2'!G296="",'Data-Qtr2'!R296),"",COUNTIF('Data-Qtr2'!G296,"Yes"))</f>
        <v/>
      </c>
      <c r="I298" s="55">
        <f>COUNTIF('Data-Qtr2'!C296:G296,"")</f>
        <v>5</v>
      </c>
      <c r="J298" s="125">
        <f>IF('Data-Qtr2'!R296,0,IF((COUNTBLANK(C298)+COUNTBLANK(E298)+COUNTBLANK(F298)+COUNTBLANK(H298))=4,0,1))</f>
        <v>0</v>
      </c>
      <c r="K298" s="125">
        <f t="shared" si="44"/>
        <v>0</v>
      </c>
      <c r="L298" s="125">
        <f t="shared" si="45"/>
        <v>0</v>
      </c>
      <c r="M298" s="1">
        <f t="shared" si="46"/>
        <v>0</v>
      </c>
      <c r="N298" s="125">
        <f t="shared" si="47"/>
        <v>0</v>
      </c>
      <c r="O298" s="126">
        <f t="shared" si="48"/>
        <v>0</v>
      </c>
      <c r="P298" s="125">
        <f t="shared" si="49"/>
        <v>0</v>
      </c>
      <c r="Q298" s="1">
        <f t="shared" si="50"/>
        <v>0</v>
      </c>
      <c r="R298" s="1">
        <f t="shared" si="54"/>
        <v>0</v>
      </c>
      <c r="S298" s="1">
        <f t="shared" si="51"/>
        <v>0</v>
      </c>
      <c r="T298" s="1">
        <f t="shared" si="52"/>
        <v>0</v>
      </c>
      <c r="U298" s="126">
        <f t="shared" si="53"/>
        <v>0</v>
      </c>
    </row>
    <row r="299" spans="2:21" x14ac:dyDescent="0.3">
      <c r="B299" s="125">
        <v>284</v>
      </c>
      <c r="C299" s="34" t="str">
        <f>IF(OR('Data-Qtr2'!C297="",'Data-Qtr2'!R297),"",(COUNTIF('Data-Qtr2'!C297,"Yes")))</f>
        <v/>
      </c>
      <c r="D299" s="267" t="str">
        <f>IF('Data-Qtr2'!D297="","",IF(C299=1,'Data-Qtr2'!D297,""))</f>
        <v/>
      </c>
      <c r="E299" s="53" t="str">
        <f>IF(OR('Data-Qtr2'!E297="",'Data-Qtr2'!R297),"",COUNTIF('Data-Qtr2'!E297,"Yes"))</f>
        <v/>
      </c>
      <c r="F299" s="53" t="str">
        <f>IF(OR('Data-Qtr2'!F297="",'Data-Qtr2'!R297),"",COUNTIF('Data-Qtr2'!F297,"Yes"))</f>
        <v/>
      </c>
      <c r="G299" s="53"/>
      <c r="H299" s="270" t="str">
        <f>IF(OR('Data-Qtr2'!G297="",'Data-Qtr2'!R297),"",COUNTIF('Data-Qtr2'!G297,"Yes"))</f>
        <v/>
      </c>
      <c r="I299" s="55">
        <f>COUNTIF('Data-Qtr2'!C297:G297,"")</f>
        <v>5</v>
      </c>
      <c r="J299" s="125">
        <f>IF('Data-Qtr2'!R297,0,IF((COUNTBLANK(C299)+COUNTBLANK(E299)+COUNTBLANK(F299)+COUNTBLANK(H299))=4,0,1))</f>
        <v>0</v>
      </c>
      <c r="K299" s="125">
        <f t="shared" si="44"/>
        <v>0</v>
      </c>
      <c r="L299" s="125">
        <f t="shared" si="45"/>
        <v>0</v>
      </c>
      <c r="M299" s="1">
        <f t="shared" si="46"/>
        <v>0</v>
      </c>
      <c r="N299" s="125">
        <f t="shared" si="47"/>
        <v>0</v>
      </c>
      <c r="O299" s="126">
        <f t="shared" si="48"/>
        <v>0</v>
      </c>
      <c r="P299" s="125">
        <f t="shared" si="49"/>
        <v>0</v>
      </c>
      <c r="Q299" s="1">
        <f t="shared" si="50"/>
        <v>0</v>
      </c>
      <c r="R299" s="1">
        <f t="shared" si="54"/>
        <v>0</v>
      </c>
      <c r="S299" s="1">
        <f t="shared" si="51"/>
        <v>0</v>
      </c>
      <c r="T299" s="1">
        <f t="shared" si="52"/>
        <v>0</v>
      </c>
      <c r="U299" s="126">
        <f t="shared" si="53"/>
        <v>0</v>
      </c>
    </row>
    <row r="300" spans="2:21" x14ac:dyDescent="0.3">
      <c r="B300" s="125">
        <v>285</v>
      </c>
      <c r="C300" s="34" t="str">
        <f>IF(OR('Data-Qtr2'!C298="",'Data-Qtr2'!R298),"",(COUNTIF('Data-Qtr2'!C298,"Yes")))</f>
        <v/>
      </c>
      <c r="D300" s="267" t="str">
        <f>IF('Data-Qtr2'!D298="","",IF(C300=1,'Data-Qtr2'!D298,""))</f>
        <v/>
      </c>
      <c r="E300" s="53" t="str">
        <f>IF(OR('Data-Qtr2'!E298="",'Data-Qtr2'!R298),"",COUNTIF('Data-Qtr2'!E298,"Yes"))</f>
        <v/>
      </c>
      <c r="F300" s="53" t="str">
        <f>IF(OR('Data-Qtr2'!F298="",'Data-Qtr2'!R298),"",COUNTIF('Data-Qtr2'!F298,"Yes"))</f>
        <v/>
      </c>
      <c r="G300" s="53"/>
      <c r="H300" s="270" t="str">
        <f>IF(OR('Data-Qtr2'!G298="",'Data-Qtr2'!R298),"",COUNTIF('Data-Qtr2'!G298,"Yes"))</f>
        <v/>
      </c>
      <c r="I300" s="55">
        <f>COUNTIF('Data-Qtr2'!C298:G298,"")</f>
        <v>5</v>
      </c>
      <c r="J300" s="125">
        <f>IF('Data-Qtr2'!R298,0,IF((COUNTBLANK(C300)+COUNTBLANK(E300)+COUNTBLANK(F300)+COUNTBLANK(H300))=4,0,1))</f>
        <v>0</v>
      </c>
      <c r="K300" s="125">
        <f t="shared" si="44"/>
        <v>0</v>
      </c>
      <c r="L300" s="125">
        <f t="shared" si="45"/>
        <v>0</v>
      </c>
      <c r="M300" s="1">
        <f t="shared" si="46"/>
        <v>0</v>
      </c>
      <c r="N300" s="125">
        <f t="shared" si="47"/>
        <v>0</v>
      </c>
      <c r="O300" s="126">
        <f t="shared" si="48"/>
        <v>0</v>
      </c>
      <c r="P300" s="125">
        <f t="shared" si="49"/>
        <v>0</v>
      </c>
      <c r="Q300" s="1">
        <f t="shared" si="50"/>
        <v>0</v>
      </c>
      <c r="R300" s="1">
        <f t="shared" si="54"/>
        <v>0</v>
      </c>
      <c r="S300" s="1">
        <f t="shared" si="51"/>
        <v>0</v>
      </c>
      <c r="T300" s="1">
        <f t="shared" si="52"/>
        <v>0</v>
      </c>
      <c r="U300" s="126">
        <f t="shared" si="53"/>
        <v>0</v>
      </c>
    </row>
    <row r="301" spans="2:21" x14ac:dyDescent="0.3">
      <c r="B301" s="125">
        <v>286</v>
      </c>
      <c r="C301" s="34" t="str">
        <f>IF(OR('Data-Qtr2'!C299="",'Data-Qtr2'!R299),"",(COUNTIF('Data-Qtr2'!C299,"Yes")))</f>
        <v/>
      </c>
      <c r="D301" s="267" t="str">
        <f>IF('Data-Qtr2'!D299="","",IF(C301=1,'Data-Qtr2'!D299,""))</f>
        <v/>
      </c>
      <c r="E301" s="53" t="str">
        <f>IF(OR('Data-Qtr2'!E299="",'Data-Qtr2'!R299),"",COUNTIF('Data-Qtr2'!E299,"Yes"))</f>
        <v/>
      </c>
      <c r="F301" s="53" t="str">
        <f>IF(OR('Data-Qtr2'!F299="",'Data-Qtr2'!R299),"",COUNTIF('Data-Qtr2'!F299,"Yes"))</f>
        <v/>
      </c>
      <c r="G301" s="53"/>
      <c r="H301" s="270" t="str">
        <f>IF(OR('Data-Qtr2'!G299="",'Data-Qtr2'!R299),"",COUNTIF('Data-Qtr2'!G299,"Yes"))</f>
        <v/>
      </c>
      <c r="I301" s="55">
        <f>COUNTIF('Data-Qtr2'!C299:G299,"")</f>
        <v>5</v>
      </c>
      <c r="J301" s="125">
        <f>IF('Data-Qtr2'!R299,0,IF((COUNTBLANK(C301)+COUNTBLANK(E301)+COUNTBLANK(F301)+COUNTBLANK(H301))=4,0,1))</f>
        <v>0</v>
      </c>
      <c r="K301" s="125">
        <f t="shared" si="44"/>
        <v>0</v>
      </c>
      <c r="L301" s="125">
        <f t="shared" si="45"/>
        <v>0</v>
      </c>
      <c r="M301" s="1">
        <f t="shared" si="46"/>
        <v>0</v>
      </c>
      <c r="N301" s="125">
        <f t="shared" si="47"/>
        <v>0</v>
      </c>
      <c r="O301" s="126">
        <f t="shared" si="48"/>
        <v>0</v>
      </c>
      <c r="P301" s="125">
        <f t="shared" si="49"/>
        <v>0</v>
      </c>
      <c r="Q301" s="1">
        <f t="shared" si="50"/>
        <v>0</v>
      </c>
      <c r="R301" s="1">
        <f t="shared" si="54"/>
        <v>0</v>
      </c>
      <c r="S301" s="1">
        <f t="shared" si="51"/>
        <v>0</v>
      </c>
      <c r="T301" s="1">
        <f t="shared" si="52"/>
        <v>0</v>
      </c>
      <c r="U301" s="126">
        <f t="shared" si="53"/>
        <v>0</v>
      </c>
    </row>
    <row r="302" spans="2:21" x14ac:dyDescent="0.3">
      <c r="B302" s="125">
        <v>287</v>
      </c>
      <c r="C302" s="34" t="str">
        <f>IF(OR('Data-Qtr2'!C300="",'Data-Qtr2'!R300),"",(COUNTIF('Data-Qtr2'!C300,"Yes")))</f>
        <v/>
      </c>
      <c r="D302" s="267" t="str">
        <f>IF('Data-Qtr2'!D300="","",IF(C302=1,'Data-Qtr2'!D300,""))</f>
        <v/>
      </c>
      <c r="E302" s="53" t="str">
        <f>IF(OR('Data-Qtr2'!E300="",'Data-Qtr2'!R300),"",COUNTIF('Data-Qtr2'!E300,"Yes"))</f>
        <v/>
      </c>
      <c r="F302" s="53" t="str">
        <f>IF(OR('Data-Qtr2'!F300="",'Data-Qtr2'!R300),"",COUNTIF('Data-Qtr2'!F300,"Yes"))</f>
        <v/>
      </c>
      <c r="G302" s="53"/>
      <c r="H302" s="270" t="str">
        <f>IF(OR('Data-Qtr2'!G300="",'Data-Qtr2'!R300),"",COUNTIF('Data-Qtr2'!G300,"Yes"))</f>
        <v/>
      </c>
      <c r="I302" s="55">
        <f>COUNTIF('Data-Qtr2'!C300:G300,"")</f>
        <v>5</v>
      </c>
      <c r="J302" s="125">
        <f>IF('Data-Qtr2'!R300,0,IF((COUNTBLANK(C302)+COUNTBLANK(E302)+COUNTBLANK(F302)+COUNTBLANK(H302))=4,0,1))</f>
        <v>0</v>
      </c>
      <c r="K302" s="125">
        <f t="shared" si="44"/>
        <v>0</v>
      </c>
      <c r="L302" s="125">
        <f t="shared" si="45"/>
        <v>0</v>
      </c>
      <c r="M302" s="1">
        <f t="shared" si="46"/>
        <v>0</v>
      </c>
      <c r="N302" s="125">
        <f t="shared" si="47"/>
        <v>0</v>
      </c>
      <c r="O302" s="126">
        <f t="shared" si="48"/>
        <v>0</v>
      </c>
      <c r="P302" s="125">
        <f t="shared" si="49"/>
        <v>0</v>
      </c>
      <c r="Q302" s="1">
        <f t="shared" si="50"/>
        <v>0</v>
      </c>
      <c r="R302" s="1">
        <f t="shared" si="54"/>
        <v>0</v>
      </c>
      <c r="S302" s="1">
        <f t="shared" si="51"/>
        <v>0</v>
      </c>
      <c r="T302" s="1">
        <f t="shared" si="52"/>
        <v>0</v>
      </c>
      <c r="U302" s="126">
        <f t="shared" si="53"/>
        <v>0</v>
      </c>
    </row>
    <row r="303" spans="2:21" x14ac:dyDescent="0.3">
      <c r="B303" s="125">
        <v>288</v>
      </c>
      <c r="C303" s="34" t="str">
        <f>IF(OR('Data-Qtr2'!C301="",'Data-Qtr2'!R301),"",(COUNTIF('Data-Qtr2'!C301,"Yes")))</f>
        <v/>
      </c>
      <c r="D303" s="267" t="str">
        <f>IF('Data-Qtr2'!D301="","",IF(C303=1,'Data-Qtr2'!D301,""))</f>
        <v/>
      </c>
      <c r="E303" s="53" t="str">
        <f>IF(OR('Data-Qtr2'!E301="",'Data-Qtr2'!R301),"",COUNTIF('Data-Qtr2'!E301,"Yes"))</f>
        <v/>
      </c>
      <c r="F303" s="53" t="str">
        <f>IF(OR('Data-Qtr2'!F301="",'Data-Qtr2'!R301),"",COUNTIF('Data-Qtr2'!F301,"Yes"))</f>
        <v/>
      </c>
      <c r="G303" s="53"/>
      <c r="H303" s="270" t="str">
        <f>IF(OR('Data-Qtr2'!G301="",'Data-Qtr2'!R301),"",COUNTIF('Data-Qtr2'!G301,"Yes"))</f>
        <v/>
      </c>
      <c r="I303" s="55">
        <f>COUNTIF('Data-Qtr2'!C301:G301,"")</f>
        <v>5</v>
      </c>
      <c r="J303" s="125">
        <f>IF('Data-Qtr2'!R301,0,IF((COUNTBLANK(C303)+COUNTBLANK(E303)+COUNTBLANK(F303)+COUNTBLANK(H303))=4,0,1))</f>
        <v>0</v>
      </c>
      <c r="K303" s="125">
        <f t="shared" si="44"/>
        <v>0</v>
      </c>
      <c r="L303" s="125">
        <f t="shared" si="45"/>
        <v>0</v>
      </c>
      <c r="M303" s="1">
        <f t="shared" si="46"/>
        <v>0</v>
      </c>
      <c r="N303" s="125">
        <f t="shared" si="47"/>
        <v>0</v>
      </c>
      <c r="O303" s="126">
        <f t="shared" si="48"/>
        <v>0</v>
      </c>
      <c r="P303" s="125">
        <f t="shared" si="49"/>
        <v>0</v>
      </c>
      <c r="Q303" s="1">
        <f t="shared" si="50"/>
        <v>0</v>
      </c>
      <c r="R303" s="1">
        <f t="shared" si="54"/>
        <v>0</v>
      </c>
      <c r="S303" s="1">
        <f t="shared" si="51"/>
        <v>0</v>
      </c>
      <c r="T303" s="1">
        <f t="shared" si="52"/>
        <v>0</v>
      </c>
      <c r="U303" s="126">
        <f t="shared" si="53"/>
        <v>0</v>
      </c>
    </row>
    <row r="304" spans="2:21" x14ac:dyDescent="0.3">
      <c r="B304" s="125">
        <v>289</v>
      </c>
      <c r="C304" s="34" t="str">
        <f>IF(OR('Data-Qtr2'!C302="",'Data-Qtr2'!R302),"",(COUNTIF('Data-Qtr2'!C302,"Yes")))</f>
        <v/>
      </c>
      <c r="D304" s="267" t="str">
        <f>IF('Data-Qtr2'!D302="","",IF(C304=1,'Data-Qtr2'!D302,""))</f>
        <v/>
      </c>
      <c r="E304" s="53" t="str">
        <f>IF(OR('Data-Qtr2'!E302="",'Data-Qtr2'!R302),"",COUNTIF('Data-Qtr2'!E302,"Yes"))</f>
        <v/>
      </c>
      <c r="F304" s="53" t="str">
        <f>IF(OR('Data-Qtr2'!F302="",'Data-Qtr2'!R302),"",COUNTIF('Data-Qtr2'!F302,"Yes"))</f>
        <v/>
      </c>
      <c r="G304" s="53"/>
      <c r="H304" s="270" t="str">
        <f>IF(OR('Data-Qtr2'!G302="",'Data-Qtr2'!R302),"",COUNTIF('Data-Qtr2'!G302,"Yes"))</f>
        <v/>
      </c>
      <c r="I304" s="55">
        <f>COUNTIF('Data-Qtr2'!C302:G302,"")</f>
        <v>5</v>
      </c>
      <c r="J304" s="125">
        <f>IF('Data-Qtr2'!R302,0,IF((COUNTBLANK(C304)+COUNTBLANK(E304)+COUNTBLANK(F304)+COUNTBLANK(H304))=4,0,1))</f>
        <v>0</v>
      </c>
      <c r="K304" s="125">
        <f t="shared" si="44"/>
        <v>0</v>
      </c>
      <c r="L304" s="125">
        <f t="shared" si="45"/>
        <v>0</v>
      </c>
      <c r="M304" s="1">
        <f t="shared" si="46"/>
        <v>0</v>
      </c>
      <c r="N304" s="125">
        <f t="shared" si="47"/>
        <v>0</v>
      </c>
      <c r="O304" s="126">
        <f t="shared" si="48"/>
        <v>0</v>
      </c>
      <c r="P304" s="125">
        <f t="shared" si="49"/>
        <v>0</v>
      </c>
      <c r="Q304" s="1">
        <f t="shared" si="50"/>
        <v>0</v>
      </c>
      <c r="R304" s="1">
        <f t="shared" si="54"/>
        <v>0</v>
      </c>
      <c r="S304" s="1">
        <f t="shared" si="51"/>
        <v>0</v>
      </c>
      <c r="T304" s="1">
        <f t="shared" si="52"/>
        <v>0</v>
      </c>
      <c r="U304" s="126">
        <f t="shared" si="53"/>
        <v>0</v>
      </c>
    </row>
    <row r="305" spans="2:21" ht="15" thickBot="1" x14ac:dyDescent="0.35">
      <c r="B305" s="125">
        <v>290</v>
      </c>
      <c r="C305" s="35" t="str">
        <f>IF(OR('Data-Qtr2'!C303="",'Data-Qtr2'!R303),"",(COUNTIF('Data-Qtr2'!C303,"Yes")))</f>
        <v/>
      </c>
      <c r="D305" s="271" t="str">
        <f>IF('Data-Qtr2'!D303="","",IF(C305=1,'Data-Qtr2'!D303,""))</f>
        <v/>
      </c>
      <c r="E305" s="36" t="str">
        <f>IF(OR('Data-Qtr2'!E303="",'Data-Qtr2'!R303),"",COUNTIF('Data-Qtr2'!E303,"Yes"))</f>
        <v/>
      </c>
      <c r="F305" s="36" t="str">
        <f>IF(OR('Data-Qtr2'!F303="",'Data-Qtr2'!R303),"",COUNTIF('Data-Qtr2'!F303,"Yes"))</f>
        <v/>
      </c>
      <c r="G305" s="36"/>
      <c r="H305" s="272" t="str">
        <f>IF(OR('Data-Qtr2'!G303="",'Data-Qtr2'!R303),"",COUNTIF('Data-Qtr2'!G303,"Yes"))</f>
        <v/>
      </c>
      <c r="I305" s="56">
        <f>COUNTIF('Data-Qtr2'!C303:G303,"")</f>
        <v>5</v>
      </c>
      <c r="J305" s="125">
        <f>IF('Data-Qtr2'!R303,0,IF((COUNTBLANK(C305)+COUNTBLANK(E305)+COUNTBLANK(F305)+COUNTBLANK(H305))=4,0,1))</f>
        <v>0</v>
      </c>
      <c r="K305" s="125">
        <f t="shared" si="44"/>
        <v>0</v>
      </c>
      <c r="L305" s="125">
        <f t="shared" si="45"/>
        <v>0</v>
      </c>
      <c r="M305" s="1">
        <f t="shared" si="46"/>
        <v>0</v>
      </c>
      <c r="N305" s="125">
        <f t="shared" si="47"/>
        <v>0</v>
      </c>
      <c r="O305" s="126">
        <f t="shared" si="48"/>
        <v>0</v>
      </c>
      <c r="P305" s="125">
        <f t="shared" si="49"/>
        <v>0</v>
      </c>
      <c r="Q305" s="1">
        <f t="shared" si="50"/>
        <v>0</v>
      </c>
      <c r="R305" s="1">
        <f t="shared" si="54"/>
        <v>0</v>
      </c>
      <c r="S305" s="1">
        <f t="shared" si="51"/>
        <v>0</v>
      </c>
      <c r="T305" s="1">
        <f t="shared" si="52"/>
        <v>0</v>
      </c>
      <c r="U305" s="126">
        <f t="shared" si="53"/>
        <v>0</v>
      </c>
    </row>
    <row r="306" spans="2:21" x14ac:dyDescent="0.3">
      <c r="B306" s="124">
        <v>291</v>
      </c>
      <c r="C306" s="32" t="str">
        <f>IF(OR('Data-Qtr2'!C304="",'Data-Qtr2'!R304),"",(COUNTIF('Data-Qtr2'!C304,"Yes")))</f>
        <v/>
      </c>
      <c r="D306" s="268" t="str">
        <f>IF('Data-Qtr2'!D304="","",IF(C306=1,'Data-Qtr2'!D304,""))</f>
        <v/>
      </c>
      <c r="E306" s="33" t="str">
        <f>IF(OR('Data-Qtr2'!E304="",'Data-Qtr2'!R304),"",COUNTIF('Data-Qtr2'!E304,"Yes"))</f>
        <v/>
      </c>
      <c r="F306" s="33" t="str">
        <f>IF(OR('Data-Qtr2'!F304="",'Data-Qtr2'!R304),"",COUNTIF('Data-Qtr2'!F304,"Yes"))</f>
        <v/>
      </c>
      <c r="G306" s="33"/>
      <c r="H306" s="269" t="str">
        <f>IF(OR('Data-Qtr2'!G304="",'Data-Qtr2'!R304),"",COUNTIF('Data-Qtr2'!G304,"Yes"))</f>
        <v/>
      </c>
      <c r="I306" s="55">
        <f>COUNTIF('Data-Qtr2'!C304:G304,"")</f>
        <v>5</v>
      </c>
      <c r="J306" s="125">
        <f>IF('Data-Qtr2'!R304,0,IF((COUNTBLANK(C306)+COUNTBLANK(E306)+COUNTBLANK(F306)+COUNTBLANK(H306))=4,0,1))</f>
        <v>0</v>
      </c>
      <c r="K306" s="125">
        <f t="shared" si="44"/>
        <v>0</v>
      </c>
      <c r="L306" s="125">
        <f t="shared" si="45"/>
        <v>0</v>
      </c>
      <c r="M306" s="1">
        <f t="shared" si="46"/>
        <v>0</v>
      </c>
      <c r="N306" s="125">
        <f t="shared" si="47"/>
        <v>0</v>
      </c>
      <c r="O306" s="126">
        <f t="shared" si="48"/>
        <v>0</v>
      </c>
      <c r="P306" s="125">
        <f t="shared" si="49"/>
        <v>0</v>
      </c>
      <c r="Q306" s="1">
        <f t="shared" si="50"/>
        <v>0</v>
      </c>
      <c r="R306" s="1">
        <f t="shared" si="54"/>
        <v>0</v>
      </c>
      <c r="S306" s="1">
        <f t="shared" si="51"/>
        <v>0</v>
      </c>
      <c r="T306" s="1">
        <f t="shared" si="52"/>
        <v>0</v>
      </c>
      <c r="U306" s="126">
        <f t="shared" si="53"/>
        <v>0</v>
      </c>
    </row>
    <row r="307" spans="2:21" x14ac:dyDescent="0.3">
      <c r="B307" s="125">
        <v>292</v>
      </c>
      <c r="C307" s="34" t="str">
        <f>IF(OR('Data-Qtr2'!C305="",'Data-Qtr2'!R305),"",(COUNTIF('Data-Qtr2'!C305,"Yes")))</f>
        <v/>
      </c>
      <c r="D307" s="267" t="str">
        <f>IF('Data-Qtr2'!D305="","",IF(C307=1,'Data-Qtr2'!D305,""))</f>
        <v/>
      </c>
      <c r="E307" s="53" t="str">
        <f>IF(OR('Data-Qtr2'!E305="",'Data-Qtr2'!R305),"",COUNTIF('Data-Qtr2'!E305,"Yes"))</f>
        <v/>
      </c>
      <c r="F307" s="53" t="str">
        <f>IF(OR('Data-Qtr2'!F305="",'Data-Qtr2'!R305),"",COUNTIF('Data-Qtr2'!F305,"Yes"))</f>
        <v/>
      </c>
      <c r="G307" s="53"/>
      <c r="H307" s="270" t="str">
        <f>IF(OR('Data-Qtr2'!G305="",'Data-Qtr2'!R305),"",COUNTIF('Data-Qtr2'!G305,"Yes"))</f>
        <v/>
      </c>
      <c r="I307" s="55">
        <f>COUNTIF('Data-Qtr2'!C305:G305,"")</f>
        <v>5</v>
      </c>
      <c r="J307" s="125">
        <f>IF('Data-Qtr2'!R305,0,IF((COUNTBLANK(C307)+COUNTBLANK(E307)+COUNTBLANK(F307)+COUNTBLANK(H307))=4,0,1))</f>
        <v>0</v>
      </c>
      <c r="K307" s="125">
        <f t="shared" si="44"/>
        <v>0</v>
      </c>
      <c r="L307" s="125">
        <f t="shared" si="45"/>
        <v>0</v>
      </c>
      <c r="M307" s="1">
        <f t="shared" si="46"/>
        <v>0</v>
      </c>
      <c r="N307" s="125">
        <f t="shared" si="47"/>
        <v>0</v>
      </c>
      <c r="O307" s="126">
        <f t="shared" si="48"/>
        <v>0</v>
      </c>
      <c r="P307" s="125">
        <f t="shared" si="49"/>
        <v>0</v>
      </c>
      <c r="Q307" s="1">
        <f t="shared" si="50"/>
        <v>0</v>
      </c>
      <c r="R307" s="1">
        <f t="shared" si="54"/>
        <v>0</v>
      </c>
      <c r="S307" s="1">
        <f t="shared" si="51"/>
        <v>0</v>
      </c>
      <c r="T307" s="1">
        <f t="shared" si="52"/>
        <v>0</v>
      </c>
      <c r="U307" s="126">
        <f t="shared" si="53"/>
        <v>0</v>
      </c>
    </row>
    <row r="308" spans="2:21" x14ac:dyDescent="0.3">
      <c r="B308" s="125">
        <v>293</v>
      </c>
      <c r="C308" s="34" t="str">
        <f>IF(OR('Data-Qtr2'!C306="",'Data-Qtr2'!R306),"",(COUNTIF('Data-Qtr2'!C306,"Yes")))</f>
        <v/>
      </c>
      <c r="D308" s="267" t="str">
        <f>IF('Data-Qtr2'!D306="","",IF(C308=1,'Data-Qtr2'!D306,""))</f>
        <v/>
      </c>
      <c r="E308" s="53" t="str">
        <f>IF(OR('Data-Qtr2'!E306="",'Data-Qtr2'!R306),"",COUNTIF('Data-Qtr2'!E306,"Yes"))</f>
        <v/>
      </c>
      <c r="F308" s="53" t="str">
        <f>IF(OR('Data-Qtr2'!F306="",'Data-Qtr2'!R306),"",COUNTIF('Data-Qtr2'!F306,"Yes"))</f>
        <v/>
      </c>
      <c r="G308" s="53"/>
      <c r="H308" s="270" t="str">
        <f>IF(OR('Data-Qtr2'!G306="",'Data-Qtr2'!R306),"",COUNTIF('Data-Qtr2'!G306,"Yes"))</f>
        <v/>
      </c>
      <c r="I308" s="55">
        <f>COUNTIF('Data-Qtr2'!C306:G306,"")</f>
        <v>5</v>
      </c>
      <c r="J308" s="125">
        <f>IF('Data-Qtr2'!R306,0,IF((COUNTBLANK(C308)+COUNTBLANK(E308)+COUNTBLANK(F308)+COUNTBLANK(H308))=4,0,1))</f>
        <v>0</v>
      </c>
      <c r="K308" s="125">
        <f t="shared" si="44"/>
        <v>0</v>
      </c>
      <c r="L308" s="125">
        <f t="shared" si="45"/>
        <v>0</v>
      </c>
      <c r="M308" s="1">
        <f t="shared" si="46"/>
        <v>0</v>
      </c>
      <c r="N308" s="125">
        <f t="shared" si="47"/>
        <v>0</v>
      </c>
      <c r="O308" s="126">
        <f t="shared" si="48"/>
        <v>0</v>
      </c>
      <c r="P308" s="125">
        <f t="shared" si="49"/>
        <v>0</v>
      </c>
      <c r="Q308" s="1">
        <f t="shared" si="50"/>
        <v>0</v>
      </c>
      <c r="R308" s="1">
        <f t="shared" si="54"/>
        <v>0</v>
      </c>
      <c r="S308" s="1">
        <f t="shared" si="51"/>
        <v>0</v>
      </c>
      <c r="T308" s="1">
        <f t="shared" si="52"/>
        <v>0</v>
      </c>
      <c r="U308" s="126">
        <f t="shared" si="53"/>
        <v>0</v>
      </c>
    </row>
    <row r="309" spans="2:21" x14ac:dyDescent="0.3">
      <c r="B309" s="125">
        <v>294</v>
      </c>
      <c r="C309" s="34" t="str">
        <f>IF(OR('Data-Qtr2'!C307="",'Data-Qtr2'!R307),"",(COUNTIF('Data-Qtr2'!C307,"Yes")))</f>
        <v/>
      </c>
      <c r="D309" s="267" t="str">
        <f>IF('Data-Qtr2'!D307="","",IF(C309=1,'Data-Qtr2'!D307,""))</f>
        <v/>
      </c>
      <c r="E309" s="53" t="str">
        <f>IF(OR('Data-Qtr2'!E307="",'Data-Qtr2'!R307),"",COUNTIF('Data-Qtr2'!E307,"Yes"))</f>
        <v/>
      </c>
      <c r="F309" s="53" t="str">
        <f>IF(OR('Data-Qtr2'!F307="",'Data-Qtr2'!R307),"",COUNTIF('Data-Qtr2'!F307,"Yes"))</f>
        <v/>
      </c>
      <c r="G309" s="53"/>
      <c r="H309" s="270" t="str">
        <f>IF(OR('Data-Qtr2'!G307="",'Data-Qtr2'!R307),"",COUNTIF('Data-Qtr2'!G307,"Yes"))</f>
        <v/>
      </c>
      <c r="I309" s="55">
        <f>COUNTIF('Data-Qtr2'!C307:G307,"")</f>
        <v>5</v>
      </c>
      <c r="J309" s="125">
        <f>IF('Data-Qtr2'!R307,0,IF((COUNTBLANK(C309)+COUNTBLANK(E309)+COUNTBLANK(F309)+COUNTBLANK(H309))=4,0,1))</f>
        <v>0</v>
      </c>
      <c r="K309" s="125">
        <f t="shared" si="44"/>
        <v>0</v>
      </c>
      <c r="L309" s="125">
        <f t="shared" si="45"/>
        <v>0</v>
      </c>
      <c r="M309" s="1">
        <f t="shared" si="46"/>
        <v>0</v>
      </c>
      <c r="N309" s="125">
        <f t="shared" si="47"/>
        <v>0</v>
      </c>
      <c r="O309" s="126">
        <f t="shared" si="48"/>
        <v>0</v>
      </c>
      <c r="P309" s="125">
        <f t="shared" si="49"/>
        <v>0</v>
      </c>
      <c r="Q309" s="1">
        <f t="shared" si="50"/>
        <v>0</v>
      </c>
      <c r="R309" s="1">
        <f t="shared" si="54"/>
        <v>0</v>
      </c>
      <c r="S309" s="1">
        <f t="shared" si="51"/>
        <v>0</v>
      </c>
      <c r="T309" s="1">
        <f t="shared" si="52"/>
        <v>0</v>
      </c>
      <c r="U309" s="126">
        <f t="shared" si="53"/>
        <v>0</v>
      </c>
    </row>
    <row r="310" spans="2:21" x14ac:dyDescent="0.3">
      <c r="B310" s="125">
        <v>295</v>
      </c>
      <c r="C310" s="34" t="str">
        <f>IF(OR('Data-Qtr2'!C308="",'Data-Qtr2'!R308),"",(COUNTIF('Data-Qtr2'!C308,"Yes")))</f>
        <v/>
      </c>
      <c r="D310" s="267" t="str">
        <f>IF('Data-Qtr2'!D308="","",IF(C310=1,'Data-Qtr2'!D308,""))</f>
        <v/>
      </c>
      <c r="E310" s="53" t="str">
        <f>IF(OR('Data-Qtr2'!E308="",'Data-Qtr2'!R308),"",COUNTIF('Data-Qtr2'!E308,"Yes"))</f>
        <v/>
      </c>
      <c r="F310" s="53" t="str">
        <f>IF(OR('Data-Qtr2'!F308="",'Data-Qtr2'!R308),"",COUNTIF('Data-Qtr2'!F308,"Yes"))</f>
        <v/>
      </c>
      <c r="G310" s="53"/>
      <c r="H310" s="270" t="str">
        <f>IF(OR('Data-Qtr2'!G308="",'Data-Qtr2'!R308),"",COUNTIF('Data-Qtr2'!G308,"Yes"))</f>
        <v/>
      </c>
      <c r="I310" s="55">
        <f>COUNTIF('Data-Qtr2'!C308:G308,"")</f>
        <v>5</v>
      </c>
      <c r="J310" s="125">
        <f>IF('Data-Qtr2'!R308,0,IF((COUNTBLANK(C310)+COUNTBLANK(E310)+COUNTBLANK(F310)+COUNTBLANK(H310))=4,0,1))</f>
        <v>0</v>
      </c>
      <c r="K310" s="125">
        <f t="shared" si="44"/>
        <v>0</v>
      </c>
      <c r="L310" s="125">
        <f t="shared" si="45"/>
        <v>0</v>
      </c>
      <c r="M310" s="1">
        <f t="shared" si="46"/>
        <v>0</v>
      </c>
      <c r="N310" s="125">
        <f t="shared" si="47"/>
        <v>0</v>
      </c>
      <c r="O310" s="126">
        <f t="shared" si="48"/>
        <v>0</v>
      </c>
      <c r="P310" s="125">
        <f t="shared" si="49"/>
        <v>0</v>
      </c>
      <c r="Q310" s="1">
        <f t="shared" si="50"/>
        <v>0</v>
      </c>
      <c r="R310" s="1">
        <f t="shared" si="54"/>
        <v>0</v>
      </c>
      <c r="S310" s="1">
        <f t="shared" si="51"/>
        <v>0</v>
      </c>
      <c r="T310" s="1">
        <f t="shared" si="52"/>
        <v>0</v>
      </c>
      <c r="U310" s="126">
        <f t="shared" si="53"/>
        <v>0</v>
      </c>
    </row>
    <row r="311" spans="2:21" x14ac:dyDescent="0.3">
      <c r="B311" s="125">
        <v>296</v>
      </c>
      <c r="C311" s="34" t="str">
        <f>IF(OR('Data-Qtr2'!C309="",'Data-Qtr2'!R309),"",(COUNTIF('Data-Qtr2'!C309,"Yes")))</f>
        <v/>
      </c>
      <c r="D311" s="267" t="str">
        <f>IF('Data-Qtr2'!D309="","",IF(C311=1,'Data-Qtr2'!D309,""))</f>
        <v/>
      </c>
      <c r="E311" s="53" t="str">
        <f>IF(OR('Data-Qtr2'!E309="",'Data-Qtr2'!R309),"",COUNTIF('Data-Qtr2'!E309,"Yes"))</f>
        <v/>
      </c>
      <c r="F311" s="53" t="str">
        <f>IF(OR('Data-Qtr2'!F309="",'Data-Qtr2'!R309),"",COUNTIF('Data-Qtr2'!F309,"Yes"))</f>
        <v/>
      </c>
      <c r="G311" s="53"/>
      <c r="H311" s="270" t="str">
        <f>IF(OR('Data-Qtr2'!G309="",'Data-Qtr2'!R309),"",COUNTIF('Data-Qtr2'!G309,"Yes"))</f>
        <v/>
      </c>
      <c r="I311" s="55">
        <f>COUNTIF('Data-Qtr2'!C309:G309,"")</f>
        <v>5</v>
      </c>
      <c r="J311" s="125">
        <f>IF('Data-Qtr2'!R309,0,IF((COUNTBLANK(C311)+COUNTBLANK(E311)+COUNTBLANK(F311)+COUNTBLANK(H311))=4,0,1))</f>
        <v>0</v>
      </c>
      <c r="K311" s="125">
        <f t="shared" si="44"/>
        <v>0</v>
      </c>
      <c r="L311" s="125">
        <f t="shared" si="45"/>
        <v>0</v>
      </c>
      <c r="M311" s="1">
        <f t="shared" si="46"/>
        <v>0</v>
      </c>
      <c r="N311" s="125">
        <f t="shared" si="47"/>
        <v>0</v>
      </c>
      <c r="O311" s="126">
        <f t="shared" si="48"/>
        <v>0</v>
      </c>
      <c r="P311" s="125">
        <f t="shared" si="49"/>
        <v>0</v>
      </c>
      <c r="Q311" s="1">
        <f t="shared" si="50"/>
        <v>0</v>
      </c>
      <c r="R311" s="1">
        <f t="shared" si="54"/>
        <v>0</v>
      </c>
      <c r="S311" s="1">
        <f t="shared" si="51"/>
        <v>0</v>
      </c>
      <c r="T311" s="1">
        <f t="shared" si="52"/>
        <v>0</v>
      </c>
      <c r="U311" s="126">
        <f t="shared" si="53"/>
        <v>0</v>
      </c>
    </row>
    <row r="312" spans="2:21" x14ac:dyDescent="0.3">
      <c r="B312" s="125">
        <v>297</v>
      </c>
      <c r="C312" s="34" t="str">
        <f>IF(OR('Data-Qtr2'!C310="",'Data-Qtr2'!R310),"",(COUNTIF('Data-Qtr2'!C310,"Yes")))</f>
        <v/>
      </c>
      <c r="D312" s="267" t="str">
        <f>IF('Data-Qtr2'!D310="","",IF(C312=1,'Data-Qtr2'!D310,""))</f>
        <v/>
      </c>
      <c r="E312" s="53" t="str">
        <f>IF(OR('Data-Qtr2'!E310="",'Data-Qtr2'!R310),"",COUNTIF('Data-Qtr2'!E310,"Yes"))</f>
        <v/>
      </c>
      <c r="F312" s="53" t="str">
        <f>IF(OR('Data-Qtr2'!F310="",'Data-Qtr2'!R310),"",COUNTIF('Data-Qtr2'!F310,"Yes"))</f>
        <v/>
      </c>
      <c r="G312" s="53"/>
      <c r="H312" s="270" t="str">
        <f>IF(OR('Data-Qtr2'!G310="",'Data-Qtr2'!R310),"",COUNTIF('Data-Qtr2'!G310,"Yes"))</f>
        <v/>
      </c>
      <c r="I312" s="55">
        <f>COUNTIF('Data-Qtr2'!C310:G310,"")</f>
        <v>5</v>
      </c>
      <c r="J312" s="125">
        <f>IF('Data-Qtr2'!R310,0,IF((COUNTBLANK(C312)+COUNTBLANK(E312)+COUNTBLANK(F312)+COUNTBLANK(H312))=4,0,1))</f>
        <v>0</v>
      </c>
      <c r="K312" s="125">
        <f t="shared" si="44"/>
        <v>0</v>
      </c>
      <c r="L312" s="125">
        <f t="shared" si="45"/>
        <v>0</v>
      </c>
      <c r="M312" s="1">
        <f t="shared" si="46"/>
        <v>0</v>
      </c>
      <c r="N312" s="125">
        <f t="shared" si="47"/>
        <v>0</v>
      </c>
      <c r="O312" s="126">
        <f t="shared" si="48"/>
        <v>0</v>
      </c>
      <c r="P312" s="125">
        <f t="shared" si="49"/>
        <v>0</v>
      </c>
      <c r="Q312" s="1">
        <f t="shared" si="50"/>
        <v>0</v>
      </c>
      <c r="R312" s="1">
        <f t="shared" si="54"/>
        <v>0</v>
      </c>
      <c r="S312" s="1">
        <f t="shared" si="51"/>
        <v>0</v>
      </c>
      <c r="T312" s="1">
        <f t="shared" si="52"/>
        <v>0</v>
      </c>
      <c r="U312" s="126">
        <f t="shared" si="53"/>
        <v>0</v>
      </c>
    </row>
    <row r="313" spans="2:21" x14ac:dyDescent="0.3">
      <c r="B313" s="125">
        <v>298</v>
      </c>
      <c r="C313" s="34" t="str">
        <f>IF(OR('Data-Qtr2'!C311="",'Data-Qtr2'!R311),"",(COUNTIF('Data-Qtr2'!C311,"Yes")))</f>
        <v/>
      </c>
      <c r="D313" s="267" t="str">
        <f>IF('Data-Qtr2'!D311="","",IF(C313=1,'Data-Qtr2'!D311,""))</f>
        <v/>
      </c>
      <c r="E313" s="53" t="str">
        <f>IF(OR('Data-Qtr2'!E311="",'Data-Qtr2'!R311),"",COUNTIF('Data-Qtr2'!E311,"Yes"))</f>
        <v/>
      </c>
      <c r="F313" s="53" t="str">
        <f>IF(OR('Data-Qtr2'!F311="",'Data-Qtr2'!R311),"",COUNTIF('Data-Qtr2'!F311,"Yes"))</f>
        <v/>
      </c>
      <c r="G313" s="53"/>
      <c r="H313" s="270" t="str">
        <f>IF(OR('Data-Qtr2'!G311="",'Data-Qtr2'!R311),"",COUNTIF('Data-Qtr2'!G311,"Yes"))</f>
        <v/>
      </c>
      <c r="I313" s="55">
        <f>COUNTIF('Data-Qtr2'!C311:G311,"")</f>
        <v>5</v>
      </c>
      <c r="J313" s="125">
        <f>IF('Data-Qtr2'!R311,0,IF((COUNTBLANK(C313)+COUNTBLANK(E313)+COUNTBLANK(F313)+COUNTBLANK(H313))=4,0,1))</f>
        <v>0</v>
      </c>
      <c r="K313" s="125">
        <f t="shared" si="44"/>
        <v>0</v>
      </c>
      <c r="L313" s="125">
        <f t="shared" si="45"/>
        <v>0</v>
      </c>
      <c r="M313" s="1">
        <f t="shared" si="46"/>
        <v>0</v>
      </c>
      <c r="N313" s="125">
        <f t="shared" si="47"/>
        <v>0</v>
      </c>
      <c r="O313" s="126">
        <f t="shared" si="48"/>
        <v>0</v>
      </c>
      <c r="P313" s="125">
        <f t="shared" si="49"/>
        <v>0</v>
      </c>
      <c r="Q313" s="1">
        <f t="shared" si="50"/>
        <v>0</v>
      </c>
      <c r="R313" s="1">
        <f t="shared" si="54"/>
        <v>0</v>
      </c>
      <c r="S313" s="1">
        <f t="shared" si="51"/>
        <v>0</v>
      </c>
      <c r="T313" s="1">
        <f t="shared" si="52"/>
        <v>0</v>
      </c>
      <c r="U313" s="126">
        <f t="shared" si="53"/>
        <v>0</v>
      </c>
    </row>
    <row r="314" spans="2:21" x14ac:dyDescent="0.3">
      <c r="B314" s="125">
        <v>299</v>
      </c>
      <c r="C314" s="34" t="str">
        <f>IF(OR('Data-Qtr2'!C312="",'Data-Qtr2'!R312),"",(COUNTIF('Data-Qtr2'!C312,"Yes")))</f>
        <v/>
      </c>
      <c r="D314" s="267" t="str">
        <f>IF('Data-Qtr2'!D312="","",IF(C314=1,'Data-Qtr2'!D312,""))</f>
        <v/>
      </c>
      <c r="E314" s="53" t="str">
        <f>IF(OR('Data-Qtr2'!E312="",'Data-Qtr2'!R312),"",COUNTIF('Data-Qtr2'!E312,"Yes"))</f>
        <v/>
      </c>
      <c r="F314" s="53" t="str">
        <f>IF(OR('Data-Qtr2'!F312="",'Data-Qtr2'!R312),"",COUNTIF('Data-Qtr2'!F312,"Yes"))</f>
        <v/>
      </c>
      <c r="G314" s="53"/>
      <c r="H314" s="270" t="str">
        <f>IF(OR('Data-Qtr2'!G312="",'Data-Qtr2'!R312),"",COUNTIF('Data-Qtr2'!G312,"Yes"))</f>
        <v/>
      </c>
      <c r="I314" s="55">
        <f>COUNTIF('Data-Qtr2'!C312:G312,"")</f>
        <v>5</v>
      </c>
      <c r="J314" s="125">
        <f>IF('Data-Qtr2'!R312,0,IF((COUNTBLANK(C314)+COUNTBLANK(E314)+COUNTBLANK(F314)+COUNTBLANK(H314))=4,0,1))</f>
        <v>0</v>
      </c>
      <c r="K314" s="125">
        <f t="shared" si="44"/>
        <v>0</v>
      </c>
      <c r="L314" s="125">
        <f t="shared" si="45"/>
        <v>0</v>
      </c>
      <c r="M314" s="1">
        <f t="shared" si="46"/>
        <v>0</v>
      </c>
      <c r="N314" s="125">
        <f t="shared" si="47"/>
        <v>0</v>
      </c>
      <c r="O314" s="126">
        <f t="shared" si="48"/>
        <v>0</v>
      </c>
      <c r="P314" s="125">
        <f t="shared" si="49"/>
        <v>0</v>
      </c>
      <c r="Q314" s="1">
        <f t="shared" si="50"/>
        <v>0</v>
      </c>
      <c r="R314" s="1">
        <f t="shared" si="54"/>
        <v>0</v>
      </c>
      <c r="S314" s="1">
        <f t="shared" si="51"/>
        <v>0</v>
      </c>
      <c r="T314" s="1">
        <f t="shared" si="52"/>
        <v>0</v>
      </c>
      <c r="U314" s="126">
        <f t="shared" si="53"/>
        <v>0</v>
      </c>
    </row>
    <row r="315" spans="2:21" ht="15" thickBot="1" x14ac:dyDescent="0.35">
      <c r="B315" s="127">
        <v>300</v>
      </c>
      <c r="C315" s="35" t="str">
        <f>IF(OR('Data-Qtr2'!C313="",'Data-Qtr2'!R313),"",(COUNTIF('Data-Qtr2'!C313,"Yes")))</f>
        <v/>
      </c>
      <c r="D315" s="271" t="str">
        <f>IF('Data-Qtr2'!D313="","",IF(C315=1,'Data-Qtr2'!D313,""))</f>
        <v/>
      </c>
      <c r="E315" s="36" t="str">
        <f>IF(OR('Data-Qtr2'!E313="",'Data-Qtr2'!R313),"",COUNTIF('Data-Qtr2'!E313,"Yes"))</f>
        <v/>
      </c>
      <c r="F315" s="36" t="str">
        <f>IF(OR('Data-Qtr2'!F313="",'Data-Qtr2'!R313),"",COUNTIF('Data-Qtr2'!F313,"Yes"))</f>
        <v/>
      </c>
      <c r="G315" s="36"/>
      <c r="H315" s="272" t="str">
        <f>IF(OR('Data-Qtr2'!G313="",'Data-Qtr2'!R313),"",COUNTIF('Data-Qtr2'!G313,"Yes"))</f>
        <v/>
      </c>
      <c r="I315" s="56">
        <f>COUNTIF('Data-Qtr2'!C313:G313,"")</f>
        <v>5</v>
      </c>
      <c r="J315" s="125">
        <f>IF('Data-Qtr2'!R313,0,IF((COUNTBLANK(C315)+COUNTBLANK(E315)+COUNTBLANK(F315)+COUNTBLANK(H315))=4,0,1))</f>
        <v>0</v>
      </c>
      <c r="K315" s="125">
        <f t="shared" si="44"/>
        <v>0</v>
      </c>
      <c r="L315" s="125">
        <f t="shared" si="45"/>
        <v>0</v>
      </c>
      <c r="M315" s="1">
        <f t="shared" si="46"/>
        <v>0</v>
      </c>
      <c r="N315" s="125">
        <f t="shared" si="47"/>
        <v>0</v>
      </c>
      <c r="O315" s="126">
        <f t="shared" si="48"/>
        <v>0</v>
      </c>
      <c r="P315" s="125">
        <f t="shared" si="49"/>
        <v>0</v>
      </c>
      <c r="Q315" s="1">
        <f t="shared" si="50"/>
        <v>0</v>
      </c>
      <c r="R315" s="1">
        <f t="shared" si="54"/>
        <v>0</v>
      </c>
      <c r="S315" s="1">
        <f t="shared" si="51"/>
        <v>0</v>
      </c>
      <c r="T315" s="1">
        <f t="shared" si="52"/>
        <v>0</v>
      </c>
      <c r="U315" s="126">
        <f t="shared" si="53"/>
        <v>0</v>
      </c>
    </row>
    <row r="316" spans="2:21" ht="15" thickBot="1" x14ac:dyDescent="0.35">
      <c r="B316" s="128" t="s">
        <v>32</v>
      </c>
      <c r="C316" s="51">
        <f>SUM(C16:C315)</f>
        <v>0</v>
      </c>
      <c r="D316" s="259">
        <f>SUM(D16:D315)</f>
        <v>0</v>
      </c>
      <c r="E316" s="50">
        <f>SUM(E16:E315)</f>
        <v>0</v>
      </c>
      <c r="F316" s="50">
        <f>SUM(F16:F315)</f>
        <v>0</v>
      </c>
      <c r="G316" s="50"/>
      <c r="H316" s="50">
        <f t="shared" ref="H316:U316" si="55">SUM(H16:H315)</f>
        <v>0</v>
      </c>
      <c r="I316" s="45">
        <f t="shared" si="55"/>
        <v>1500</v>
      </c>
      <c r="J316" s="45">
        <f t="shared" si="55"/>
        <v>0</v>
      </c>
      <c r="K316" s="59">
        <f t="shared" si="55"/>
        <v>0</v>
      </c>
      <c r="L316" s="129">
        <f t="shared" si="55"/>
        <v>0</v>
      </c>
      <c r="M316" s="129">
        <f t="shared" si="55"/>
        <v>0</v>
      </c>
      <c r="N316" s="130">
        <f t="shared" si="55"/>
        <v>0</v>
      </c>
      <c r="O316" s="131">
        <f t="shared" si="55"/>
        <v>0</v>
      </c>
      <c r="P316" s="132">
        <f t="shared" si="55"/>
        <v>0</v>
      </c>
      <c r="Q316" s="132">
        <f t="shared" si="55"/>
        <v>0</v>
      </c>
      <c r="R316" s="133">
        <f t="shared" si="55"/>
        <v>0</v>
      </c>
      <c r="S316" s="134">
        <f t="shared" si="55"/>
        <v>0</v>
      </c>
      <c r="T316" s="135">
        <f t="shared" si="55"/>
        <v>0</v>
      </c>
      <c r="U316" s="135">
        <f t="shared" si="55"/>
        <v>0</v>
      </c>
    </row>
    <row r="317" spans="2:21" ht="15" thickBot="1" x14ac:dyDescent="0.35">
      <c r="B317" s="1" t="s">
        <v>42</v>
      </c>
      <c r="C317" s="137"/>
      <c r="D317" s="137"/>
      <c r="E317" s="137"/>
      <c r="F317" s="137"/>
      <c r="G317" s="137"/>
      <c r="H317" s="137"/>
      <c r="I317" s="138"/>
      <c r="J317" s="138"/>
      <c r="K317" s="139">
        <f>SUM(J16:J315)</f>
        <v>0</v>
      </c>
      <c r="R317" s="133"/>
      <c r="S317" s="140"/>
      <c r="T317" s="135"/>
      <c r="U317" s="141"/>
    </row>
    <row r="318" spans="2:21" x14ac:dyDescent="0.3">
      <c r="C318" s="44"/>
      <c r="D318" s="44"/>
      <c r="E318" s="44"/>
      <c r="F318" s="44"/>
      <c r="G318" s="44"/>
      <c r="H318" s="44"/>
    </row>
    <row r="320" spans="2:21" x14ac:dyDescent="0.3">
      <c r="G320" s="28"/>
    </row>
    <row r="321" spans="7:8" x14ac:dyDescent="0.3">
      <c r="G321" s="28"/>
    </row>
    <row r="322" spans="7:8" x14ac:dyDescent="0.3">
      <c r="G322" s="28"/>
    </row>
    <row r="323" spans="7:8" x14ac:dyDescent="0.3">
      <c r="G323" s="28"/>
    </row>
    <row r="324" spans="7:8" x14ac:dyDescent="0.3">
      <c r="G324" s="28"/>
    </row>
    <row r="328" spans="7:8" x14ac:dyDescent="0.3">
      <c r="G328" s="28"/>
      <c r="H328" s="5"/>
    </row>
    <row r="329" spans="7:8" x14ac:dyDescent="0.3">
      <c r="G329" s="28"/>
      <c r="H329" s="5"/>
    </row>
    <row r="330" spans="7:8" x14ac:dyDescent="0.3">
      <c r="G330" s="28"/>
      <c r="H330" s="5"/>
    </row>
  </sheetData>
  <sheetProtection algorithmName="SHA-512" hashValue="m6ccEqh2Ho9Zcj0AoIccwCBdglhMof8GzVlnzZRpOgknQtZ/D8cVuQjDaEzIwknomvATx4+edqjWw1uJlQQH5w==" saltValue="qrs7N7Ms4qQHvq1QJ1hnHw==" spinCount="100000" sheet="1" objects="1" scenarios="1" selectLockedCells="1" selectUnlockedCells="1"/>
  <mergeCells count="2">
    <mergeCell ref="I5:I12"/>
    <mergeCell ref="G8:G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4D8C7-BD33-4223-9880-27EA692CE2CF}">
  <sheetPr codeName="Sheet16"/>
  <dimension ref="A1:U330"/>
  <sheetViews>
    <sheetView topLeftCell="I4" zoomScale="85" zoomScaleNormal="85" workbookViewId="0">
      <selection activeCell="R29" sqref="R29"/>
    </sheetView>
  </sheetViews>
  <sheetFormatPr defaultColWidth="8.88671875" defaultRowHeight="14.4" x14ac:dyDescent="0.3"/>
  <cols>
    <col min="1" max="1" width="22.33203125" style="1" customWidth="1"/>
    <col min="2" max="2" width="67.6640625" style="1" customWidth="1"/>
    <col min="3" max="3" width="26.44140625" style="1" customWidth="1"/>
    <col min="4" max="4" width="28" style="1" customWidth="1"/>
    <col min="5" max="5" width="24.6640625" style="1" customWidth="1"/>
    <col min="6" max="6" width="15.44140625" style="1" customWidth="1"/>
    <col min="7" max="7" width="26" style="1" customWidth="1"/>
    <col min="8" max="8" width="20.33203125" style="1" customWidth="1"/>
    <col min="9" max="9" width="15.6640625" style="1" customWidth="1"/>
    <col min="10" max="10" width="38" style="1" customWidth="1"/>
    <col min="11" max="11" width="31.44140625" style="1" customWidth="1"/>
    <col min="12" max="12" width="34.44140625" style="1" bestFit="1" customWidth="1"/>
    <col min="13" max="13" width="36.6640625" style="1" bestFit="1" customWidth="1"/>
    <col min="14" max="14" width="34.44140625" style="1" bestFit="1" customWidth="1"/>
    <col min="15" max="15" width="37" style="1" bestFit="1" customWidth="1"/>
    <col min="16" max="16" width="34.44140625" style="1" bestFit="1" customWidth="1"/>
    <col min="17" max="17" width="37" style="1" bestFit="1" customWidth="1"/>
    <col min="18" max="18" width="35.33203125" style="1" customWidth="1"/>
    <col min="19" max="19" width="35.5546875" style="1" customWidth="1"/>
    <col min="20" max="20" width="26.88671875" style="1" bestFit="1" customWidth="1"/>
    <col min="21" max="21" width="29.44140625" style="1" bestFit="1" customWidth="1"/>
    <col min="22" max="16384" width="8.88671875" style="1"/>
  </cols>
  <sheetData>
    <row r="1" spans="1:21" x14ac:dyDescent="0.3">
      <c r="A1" s="2" t="s">
        <v>1</v>
      </c>
    </row>
    <row r="3" spans="1:21" ht="18" x14ac:dyDescent="0.35">
      <c r="A3" s="3" t="s">
        <v>2</v>
      </c>
    </row>
    <row r="4" spans="1:21" ht="24.75" customHeight="1" x14ac:dyDescent="0.35">
      <c r="A4" s="3"/>
      <c r="K4" s="300"/>
      <c r="L4" s="300"/>
      <c r="M4" s="300"/>
      <c r="N4" s="300"/>
    </row>
    <row r="5" spans="1:21" ht="24" customHeight="1" x14ac:dyDescent="0.3">
      <c r="A5" s="1" t="s">
        <v>3</v>
      </c>
      <c r="I5" s="374"/>
      <c r="J5" s="302"/>
      <c r="K5" s="303"/>
      <c r="L5" s="303"/>
      <c r="M5" s="303"/>
      <c r="N5" s="302"/>
    </row>
    <row r="6" spans="1:21" ht="28.5" customHeight="1" x14ac:dyDescent="0.3">
      <c r="A6" s="1" t="s">
        <v>4</v>
      </c>
      <c r="I6" s="374"/>
      <c r="J6" s="302"/>
      <c r="K6" s="303"/>
      <c r="L6" s="303"/>
      <c r="M6" s="303"/>
      <c r="N6" s="302"/>
    </row>
    <row r="7" spans="1:21" ht="30.75" customHeight="1" thickBot="1" x14ac:dyDescent="0.35">
      <c r="I7" s="374"/>
      <c r="J7" s="302"/>
      <c r="K7" s="303"/>
      <c r="L7" s="303"/>
      <c r="M7" s="303"/>
      <c r="N7" s="302"/>
    </row>
    <row r="8" spans="1:21" ht="34.5" customHeight="1" x14ac:dyDescent="0.3">
      <c r="A8" s="9" t="s">
        <v>5</v>
      </c>
      <c r="B8" s="10"/>
      <c r="D8" s="9" t="s">
        <v>6</v>
      </c>
      <c r="E8" s="10"/>
      <c r="G8" s="372" t="s">
        <v>7</v>
      </c>
      <c r="H8" s="6" t="s">
        <v>8</v>
      </c>
      <c r="I8" s="374"/>
      <c r="J8" s="302"/>
      <c r="K8" s="303"/>
      <c r="L8" s="303"/>
      <c r="M8" s="303"/>
      <c r="N8" s="302"/>
    </row>
    <row r="9" spans="1:21" ht="38.25" customHeight="1" thickBot="1" x14ac:dyDescent="0.35">
      <c r="A9" s="11" t="s">
        <v>9</v>
      </c>
      <c r="B9" s="13" t="s">
        <v>38</v>
      </c>
      <c r="D9" s="11" t="s">
        <v>0</v>
      </c>
      <c r="E9" s="63" t="str">
        <f>IF(ISBLANK('Data-Qtr3'!C8), "", 'Data-Qtr3'!C8)</f>
        <v>Enter RCH name in Data-Qtr1 RCH Name field</v>
      </c>
      <c r="G9" s="373"/>
      <c r="H9" s="7" t="s">
        <v>10</v>
      </c>
      <c r="I9" s="374"/>
      <c r="J9" s="302"/>
      <c r="K9" s="303"/>
      <c r="L9" s="303"/>
      <c r="M9" s="303"/>
      <c r="N9" s="302"/>
    </row>
    <row r="10" spans="1:21" ht="40.5" customHeight="1" thickBot="1" x14ac:dyDescent="0.35">
      <c r="A10" s="11" t="s">
        <v>11</v>
      </c>
      <c r="B10" s="118" t="s">
        <v>37</v>
      </c>
      <c r="D10" s="12" t="s">
        <v>18</v>
      </c>
      <c r="E10" s="64">
        <f>IF(ISBLANK('Data-Qtr3'!G6), "", 'Data-Qtr3'!G6)</f>
        <v>300</v>
      </c>
      <c r="G10" s="8" t="s">
        <v>12</v>
      </c>
      <c r="H10" s="62" t="s">
        <v>13</v>
      </c>
      <c r="I10" s="374"/>
      <c r="J10" s="302"/>
      <c r="K10" s="303"/>
      <c r="L10" s="303"/>
      <c r="M10" s="303"/>
      <c r="N10" s="302"/>
    </row>
    <row r="11" spans="1:21" ht="40.5" customHeight="1" x14ac:dyDescent="0.3">
      <c r="A11" s="29" t="s">
        <v>20</v>
      </c>
      <c r="B11" s="119">
        <v>4</v>
      </c>
      <c r="D11" s="48" t="s">
        <v>49</v>
      </c>
      <c r="E11" s="49">
        <f>SUM(J16:J315)</f>
        <v>0</v>
      </c>
      <c r="G11" s="27" t="s">
        <v>51</v>
      </c>
      <c r="H11" s="1" t="e">
        <f>last_antipsych_audit_date</f>
        <v>#REF!</v>
      </c>
      <c r="I11" s="374"/>
      <c r="J11" s="304"/>
      <c r="K11" s="305"/>
      <c r="L11" s="305"/>
      <c r="M11" s="305"/>
      <c r="N11" s="304"/>
    </row>
    <row r="12" spans="1:21" ht="33" customHeight="1" thickBot="1" x14ac:dyDescent="0.35">
      <c r="A12" s="12" t="s">
        <v>19</v>
      </c>
      <c r="B12" s="65" t="s">
        <v>13</v>
      </c>
      <c r="D12" s="4" t="s">
        <v>50</v>
      </c>
      <c r="E12" s="5" t="str">
        <f xml:space="preserve"> last_polypharm_audit_date</f>
        <v xml:space="preserve"> MMM – MMM 202x</v>
      </c>
      <c r="I12" s="374"/>
      <c r="J12" s="304"/>
      <c r="K12" s="305"/>
      <c r="L12" s="305"/>
      <c r="M12" s="305"/>
      <c r="N12" s="304"/>
    </row>
    <row r="13" spans="1:21" ht="15" thickBot="1" x14ac:dyDescent="0.35">
      <c r="G13" s="28"/>
      <c r="R13" s="1" t="s">
        <v>96</v>
      </c>
    </row>
    <row r="14" spans="1:21" ht="90.75" customHeight="1" thickBot="1" x14ac:dyDescent="0.35">
      <c r="B14" s="30" t="s">
        <v>17</v>
      </c>
      <c r="C14" s="39" t="s">
        <v>23</v>
      </c>
      <c r="D14" s="40" t="s">
        <v>21</v>
      </c>
      <c r="E14" s="52">
        <v>2</v>
      </c>
      <c r="F14" s="41">
        <v>3</v>
      </c>
      <c r="G14" s="41"/>
      <c r="H14" s="41">
        <v>4</v>
      </c>
      <c r="I14" s="47" t="s">
        <v>31</v>
      </c>
      <c r="J14" s="47" t="s">
        <v>30</v>
      </c>
      <c r="K14" s="58" t="s">
        <v>41</v>
      </c>
      <c r="L14" s="46" t="s">
        <v>27</v>
      </c>
      <c r="M14" s="46" t="s">
        <v>93</v>
      </c>
      <c r="N14" s="60" t="s">
        <v>28</v>
      </c>
      <c r="O14" s="61" t="s">
        <v>29</v>
      </c>
      <c r="P14" s="42" t="s">
        <v>94</v>
      </c>
      <c r="Q14" s="42" t="s">
        <v>95</v>
      </c>
      <c r="R14" s="43" t="s">
        <v>91</v>
      </c>
      <c r="S14" s="43" t="s">
        <v>92</v>
      </c>
      <c r="T14" s="198" t="s">
        <v>86</v>
      </c>
      <c r="U14" s="198" t="s">
        <v>82</v>
      </c>
    </row>
    <row r="15" spans="1:21" ht="130.19999999999999" thickBot="1" x14ac:dyDescent="0.35">
      <c r="A15" s="4" t="s">
        <v>26</v>
      </c>
      <c r="B15" s="120" t="s">
        <v>25</v>
      </c>
      <c r="C15" s="38" t="s">
        <v>36</v>
      </c>
      <c r="D15" s="37" t="s">
        <v>54</v>
      </c>
      <c r="E15" s="37" t="s">
        <v>39</v>
      </c>
      <c r="F15" s="37" t="s">
        <v>67</v>
      </c>
      <c r="G15" s="57"/>
      <c r="H15" s="37" t="s">
        <v>66</v>
      </c>
      <c r="I15" s="31"/>
      <c r="J15" s="117" t="s">
        <v>68</v>
      </c>
      <c r="K15" s="121" t="s">
        <v>40</v>
      </c>
      <c r="L15" s="121" t="s">
        <v>44</v>
      </c>
      <c r="M15" s="121" t="s">
        <v>43</v>
      </c>
      <c r="N15" s="121" t="s">
        <v>48</v>
      </c>
      <c r="O15" s="122" t="s">
        <v>47</v>
      </c>
      <c r="P15" s="123" t="s">
        <v>46</v>
      </c>
      <c r="Q15" s="123" t="s">
        <v>45</v>
      </c>
      <c r="R15" s="121" t="s">
        <v>58</v>
      </c>
      <c r="S15" s="122" t="s">
        <v>59</v>
      </c>
      <c r="T15" s="122" t="s">
        <v>87</v>
      </c>
      <c r="U15" s="122" t="s">
        <v>88</v>
      </c>
    </row>
    <row r="16" spans="1:21" x14ac:dyDescent="0.3">
      <c r="B16" s="124">
        <v>1</v>
      </c>
      <c r="C16" s="33" t="str">
        <f>IF(OR('Data-Qtr3'!C14="",'Data-Qtr3'!R14),"",(COUNTIF('Data-Qtr3'!C14,"Yes")))</f>
        <v/>
      </c>
      <c r="D16" s="33" t="str">
        <f>IF('Data-Qtr3'!D14="","",IF(C16=1,'Data-Qtr3'!D14,""))</f>
        <v/>
      </c>
      <c r="E16" s="33" t="str">
        <f>IF(OR('Data-Qtr3'!E14="",'Data-Qtr3'!R14),"",COUNTIF('Data-Qtr3'!E14,"Yes"))</f>
        <v/>
      </c>
      <c r="F16" s="33" t="str">
        <f>IF(OR('Data-Qtr3'!F14="",'Data-Qtr3'!R14),"",COUNTIF('Data-Qtr3'!F14,"Yes"))</f>
        <v/>
      </c>
      <c r="G16" s="33"/>
      <c r="H16" s="33" t="str">
        <f>IF(OR('Data-Qtr3'!G14="",'Data-Qtr3'!R14),"",COUNTIF('Data-Qtr3'!G14,"Yes"))</f>
        <v/>
      </c>
      <c r="I16" s="54">
        <f>COUNTIF('Data-Qtr3'!C14:G14,"")</f>
        <v>5</v>
      </c>
      <c r="J16" s="125">
        <f>IF('Data-Qtr3'!R14,0,IF((COUNTBLANK(C16)+COUNTBLANK(E16)+COUNTBLANK(F16)+COUNTBLANK(H16))=4,0,1))</f>
        <v>0</v>
      </c>
      <c r="K16" s="125">
        <f>IF(J16=1,C16,0)</f>
        <v>0</v>
      </c>
      <c r="L16" s="125">
        <f>IF(J16=1,IF((COUNTIF(C16,1)+COUNTIF(E16,1))=2,1,0),0)</f>
        <v>0</v>
      </c>
      <c r="M16" s="1">
        <f>IF(J16=1,COUNTIF(E16,1),0)</f>
        <v>0</v>
      </c>
      <c r="N16" s="125">
        <f>IF(J16=1,IF((COUNTIF(C16,1)+COUNTIF(F16,1))=2,1,0),0)</f>
        <v>0</v>
      </c>
      <c r="O16" s="126">
        <f>IF(J16=1,COUNTIF(F16,1),0)</f>
        <v>0</v>
      </c>
      <c r="P16" s="125">
        <f>IF(J16=1,IF((COUNTIF(C16,1)+COUNTIF(H16,1))=2,1,0),0)</f>
        <v>0</v>
      </c>
      <c r="Q16" s="1">
        <f>IF(J16=1,COUNTIF(H16,1),0)</f>
        <v>0</v>
      </c>
      <c r="R16" s="1">
        <f t="shared" ref="R16:R79" si="0">IF(J16=1,IF(D16="","",IF(AND(D16&gt;=beg_date_qtr3,D16&lt;=end_date_qtr3),1,0)),0)</f>
        <v>0</v>
      </c>
      <c r="S16" s="1">
        <f>IF(J16=1,COUNTIF(C16,1),0)</f>
        <v>0</v>
      </c>
      <c r="T16" s="1">
        <f>IF(AND(C16=1,F16=1),1,0)</f>
        <v>0</v>
      </c>
      <c r="U16" s="126">
        <f>IF(AND(C16=1,H16=1),1,0)</f>
        <v>0</v>
      </c>
    </row>
    <row r="17" spans="2:21" x14ac:dyDescent="0.3">
      <c r="B17" s="125">
        <v>2</v>
      </c>
      <c r="C17" s="53" t="str">
        <f>IF(OR('Data-Qtr3'!C15="",'Data-Qtr3'!R15),"",(COUNTIF('Data-Qtr3'!C15,"Yes")))</f>
        <v/>
      </c>
      <c r="D17" s="53" t="str">
        <f>IF('Data-Qtr3'!D15="","",IF(C17=1,'Data-Qtr3'!D15,""))</f>
        <v/>
      </c>
      <c r="E17" s="53" t="str">
        <f>IF(OR('Data-Qtr3'!E15="",'Data-Qtr3'!R15),"",COUNTIF('Data-Qtr3'!E15,"Yes"))</f>
        <v/>
      </c>
      <c r="F17" s="53" t="str">
        <f>IF(OR('Data-Qtr3'!F15="",'Data-Qtr3'!R15),"",COUNTIF('Data-Qtr3'!F15,"Yes"))</f>
        <v/>
      </c>
      <c r="G17" s="53"/>
      <c r="H17" s="53" t="str">
        <f>IF(OR('Data-Qtr3'!G15="",'Data-Qtr3'!R15),"",COUNTIF('Data-Qtr3'!G15,"Yes"))</f>
        <v/>
      </c>
      <c r="I17" s="55">
        <f>COUNTIF('Data-Qtr3'!C15:G15,"")</f>
        <v>5</v>
      </c>
      <c r="J17" s="125">
        <f>IF('Data-Qtr3'!R15,0,IF((COUNTBLANK(C17)+COUNTBLANK(E17)+COUNTBLANK(F17)+COUNTBLANK(H17))=4,0,1))</f>
        <v>0</v>
      </c>
      <c r="K17" s="125">
        <f t="shared" ref="K17:K80" si="1">IF(J17=1,C17,0)</f>
        <v>0</v>
      </c>
      <c r="L17" s="125">
        <f t="shared" ref="L17:L80" si="2">IF(J17=1,IF((COUNTIF(C17,1)+COUNTIF(E17,1))=2,1,0),0)</f>
        <v>0</v>
      </c>
      <c r="M17" s="1">
        <f t="shared" ref="M17:M80" si="3">IF(J17=1,COUNTIF(E17,1),0)</f>
        <v>0</v>
      </c>
      <c r="N17" s="125">
        <f t="shared" ref="N17:N80" si="4">IF(J17=1,IF((COUNTIF(C17,1)+COUNTIF(F17,1))=2,1,0),0)</f>
        <v>0</v>
      </c>
      <c r="O17" s="126">
        <f t="shared" ref="O17:O80" si="5">IF(J17=1,COUNTIF(F17,1),0)</f>
        <v>0</v>
      </c>
      <c r="P17" s="125">
        <f t="shared" ref="P17:P80" si="6">IF(J17=1,IF((COUNTIF(C17,1)+COUNTIF(H17,1))=2,1,0),0)</f>
        <v>0</v>
      </c>
      <c r="Q17" s="1">
        <f t="shared" ref="Q17:Q80" si="7">IF(J17=1,COUNTIF(H17,1),0)</f>
        <v>0</v>
      </c>
      <c r="R17" s="1">
        <f t="shared" si="0"/>
        <v>0</v>
      </c>
      <c r="S17" s="1">
        <f t="shared" ref="S17:S80" si="8">IF(J17=1,COUNTIF(C17,1),0)</f>
        <v>0</v>
      </c>
      <c r="T17" s="1">
        <f t="shared" ref="T17:T80" si="9">IF(AND(C17=1,F17=1),1,0)</f>
        <v>0</v>
      </c>
      <c r="U17" s="126">
        <f t="shared" ref="U17:U80" si="10">IF(AND(C17=1,H17=1),1,0)</f>
        <v>0</v>
      </c>
    </row>
    <row r="18" spans="2:21" x14ac:dyDescent="0.3">
      <c r="B18" s="125">
        <v>3</v>
      </c>
      <c r="C18" s="53" t="str">
        <f>IF(OR('Data-Qtr3'!C16="",'Data-Qtr3'!R16),"",(COUNTIF('Data-Qtr3'!C16,"Yes")))</f>
        <v/>
      </c>
      <c r="D18" s="53" t="str">
        <f>IF('Data-Qtr3'!D16="","",IF(C18=1,'Data-Qtr3'!D16,""))</f>
        <v/>
      </c>
      <c r="E18" s="53" t="str">
        <f>IF(OR('Data-Qtr3'!E16="",'Data-Qtr3'!R16),"",COUNTIF('Data-Qtr3'!E16,"Yes"))</f>
        <v/>
      </c>
      <c r="F18" s="53" t="str">
        <f>IF(OR('Data-Qtr3'!F16="",'Data-Qtr3'!R16),"",COUNTIF('Data-Qtr3'!F16,"Yes"))</f>
        <v/>
      </c>
      <c r="G18" s="53"/>
      <c r="H18" s="53" t="str">
        <f>IF(OR('Data-Qtr3'!G16="",'Data-Qtr3'!R16),"",COUNTIF('Data-Qtr3'!G16,"Yes"))</f>
        <v/>
      </c>
      <c r="I18" s="55">
        <f>COUNTIF('Data-Qtr3'!C16:G16,"")</f>
        <v>5</v>
      </c>
      <c r="J18" s="125">
        <f>IF('Data-Qtr3'!R16,0,IF((COUNTBLANK(C18)+COUNTBLANK(E18)+COUNTBLANK(F18)+COUNTBLANK(H18))=4,0,1))</f>
        <v>0</v>
      </c>
      <c r="K18" s="125">
        <f t="shared" si="1"/>
        <v>0</v>
      </c>
      <c r="L18" s="125">
        <f t="shared" si="2"/>
        <v>0</v>
      </c>
      <c r="M18" s="1">
        <f t="shared" si="3"/>
        <v>0</v>
      </c>
      <c r="N18" s="125">
        <f t="shared" si="4"/>
        <v>0</v>
      </c>
      <c r="O18" s="126">
        <f t="shared" si="5"/>
        <v>0</v>
      </c>
      <c r="P18" s="125">
        <f t="shared" si="6"/>
        <v>0</v>
      </c>
      <c r="Q18" s="1">
        <f t="shared" si="7"/>
        <v>0</v>
      </c>
      <c r="R18" s="1">
        <f t="shared" si="0"/>
        <v>0</v>
      </c>
      <c r="S18" s="1">
        <f t="shared" si="8"/>
        <v>0</v>
      </c>
      <c r="T18" s="1">
        <f t="shared" si="9"/>
        <v>0</v>
      </c>
      <c r="U18" s="126">
        <f t="shared" si="10"/>
        <v>0</v>
      </c>
    </row>
    <row r="19" spans="2:21" x14ac:dyDescent="0.3">
      <c r="B19" s="125">
        <v>4</v>
      </c>
      <c r="C19" s="53" t="str">
        <f>IF(OR('Data-Qtr3'!C17="",'Data-Qtr3'!R17),"",(COUNTIF('Data-Qtr3'!C17,"Yes")))</f>
        <v/>
      </c>
      <c r="D19" s="53" t="str">
        <f>IF('Data-Qtr3'!D17="","",IF(C19=1,'Data-Qtr3'!D17,""))</f>
        <v/>
      </c>
      <c r="E19" s="53" t="str">
        <f>IF(OR('Data-Qtr3'!E17="",'Data-Qtr3'!R17),"",COUNTIF('Data-Qtr3'!E17,"Yes"))</f>
        <v/>
      </c>
      <c r="F19" s="53" t="str">
        <f>IF(OR('Data-Qtr3'!F17="",'Data-Qtr3'!R17),"",COUNTIF('Data-Qtr3'!F17,"Yes"))</f>
        <v/>
      </c>
      <c r="G19" s="53"/>
      <c r="H19" s="53" t="str">
        <f>IF(OR('Data-Qtr3'!G17="",'Data-Qtr3'!R17),"",COUNTIF('Data-Qtr3'!G17,"Yes"))</f>
        <v/>
      </c>
      <c r="I19" s="55">
        <f>COUNTIF('Data-Qtr3'!C17:G17,"")</f>
        <v>5</v>
      </c>
      <c r="J19" s="125">
        <f>IF('Data-Qtr3'!R17,0,IF((COUNTBLANK(C19)+COUNTBLANK(E19)+COUNTBLANK(F19)+COUNTBLANK(H19))=4,0,1))</f>
        <v>0</v>
      </c>
      <c r="K19" s="125">
        <f t="shared" si="1"/>
        <v>0</v>
      </c>
      <c r="L19" s="125">
        <f t="shared" si="2"/>
        <v>0</v>
      </c>
      <c r="M19" s="1">
        <f t="shared" si="3"/>
        <v>0</v>
      </c>
      <c r="N19" s="125">
        <f t="shared" si="4"/>
        <v>0</v>
      </c>
      <c r="O19" s="126">
        <f t="shared" si="5"/>
        <v>0</v>
      </c>
      <c r="P19" s="125">
        <f t="shared" si="6"/>
        <v>0</v>
      </c>
      <c r="Q19" s="1">
        <f t="shared" si="7"/>
        <v>0</v>
      </c>
      <c r="R19" s="1">
        <f t="shared" si="0"/>
        <v>0</v>
      </c>
      <c r="S19" s="1">
        <f t="shared" si="8"/>
        <v>0</v>
      </c>
      <c r="T19" s="1">
        <f t="shared" si="9"/>
        <v>0</v>
      </c>
      <c r="U19" s="126">
        <f t="shared" si="10"/>
        <v>0</v>
      </c>
    </row>
    <row r="20" spans="2:21" x14ac:dyDescent="0.3">
      <c r="B20" s="125">
        <v>5</v>
      </c>
      <c r="C20" s="53" t="str">
        <f>IF(OR('Data-Qtr3'!C18="",'Data-Qtr3'!R18),"",(COUNTIF('Data-Qtr3'!C18,"Yes")))</f>
        <v/>
      </c>
      <c r="D20" s="53" t="str">
        <f>IF('Data-Qtr3'!D18="","",IF(C20=1,'Data-Qtr3'!D18,""))</f>
        <v/>
      </c>
      <c r="E20" s="53" t="str">
        <f>IF(OR('Data-Qtr3'!E18="",'Data-Qtr3'!R18),"",COUNTIF('Data-Qtr3'!E18,"Yes"))</f>
        <v/>
      </c>
      <c r="F20" s="53" t="str">
        <f>IF(OR('Data-Qtr3'!F18="",'Data-Qtr3'!R18),"",COUNTIF('Data-Qtr3'!F18,"Yes"))</f>
        <v/>
      </c>
      <c r="G20" s="53"/>
      <c r="H20" s="53" t="str">
        <f>IF(OR('Data-Qtr3'!G18="",'Data-Qtr3'!R18),"",COUNTIF('Data-Qtr3'!G18,"Yes"))</f>
        <v/>
      </c>
      <c r="I20" s="55">
        <f>COUNTIF('Data-Qtr3'!C18:G18,"")</f>
        <v>5</v>
      </c>
      <c r="J20" s="125">
        <f>IF('Data-Qtr3'!R18,0,IF((COUNTBLANK(C20)+COUNTBLANK(E20)+COUNTBLANK(F20)+COUNTBLANK(H20))=4,0,1))</f>
        <v>0</v>
      </c>
      <c r="K20" s="125">
        <f t="shared" si="1"/>
        <v>0</v>
      </c>
      <c r="L20" s="125">
        <f t="shared" si="2"/>
        <v>0</v>
      </c>
      <c r="M20" s="1">
        <f t="shared" si="3"/>
        <v>0</v>
      </c>
      <c r="N20" s="125">
        <f t="shared" si="4"/>
        <v>0</v>
      </c>
      <c r="O20" s="126">
        <f t="shared" si="5"/>
        <v>0</v>
      </c>
      <c r="P20" s="125">
        <f t="shared" si="6"/>
        <v>0</v>
      </c>
      <c r="Q20" s="1">
        <f t="shared" si="7"/>
        <v>0</v>
      </c>
      <c r="R20" s="1">
        <f t="shared" si="0"/>
        <v>0</v>
      </c>
      <c r="S20" s="1">
        <f t="shared" si="8"/>
        <v>0</v>
      </c>
      <c r="T20" s="1">
        <f t="shared" si="9"/>
        <v>0</v>
      </c>
      <c r="U20" s="126">
        <f t="shared" si="10"/>
        <v>0</v>
      </c>
    </row>
    <row r="21" spans="2:21" x14ac:dyDescent="0.3">
      <c r="B21" s="125">
        <v>6</v>
      </c>
      <c r="C21" s="53" t="str">
        <f>IF(OR('Data-Qtr3'!C19="",'Data-Qtr3'!R19),"",(COUNTIF('Data-Qtr3'!C19,"Yes")))</f>
        <v/>
      </c>
      <c r="D21" s="53" t="str">
        <f>IF('Data-Qtr3'!D19="","",IF(C21=1,'Data-Qtr3'!D19,""))</f>
        <v/>
      </c>
      <c r="E21" s="53" t="str">
        <f>IF(OR('Data-Qtr3'!E19="",'Data-Qtr3'!R19),"",COUNTIF('Data-Qtr3'!E19,"Yes"))</f>
        <v/>
      </c>
      <c r="F21" s="53" t="str">
        <f>IF(OR('Data-Qtr3'!F19="",'Data-Qtr3'!R19),"",COUNTIF('Data-Qtr3'!F19,"Yes"))</f>
        <v/>
      </c>
      <c r="G21" s="53"/>
      <c r="H21" s="53" t="str">
        <f>IF(OR('Data-Qtr3'!G19="",'Data-Qtr3'!R19),"",COUNTIF('Data-Qtr3'!G19,"Yes"))</f>
        <v/>
      </c>
      <c r="I21" s="55">
        <f>COUNTIF('Data-Qtr3'!C19:G19,"")</f>
        <v>5</v>
      </c>
      <c r="J21" s="125">
        <f>IF('Data-Qtr3'!R19,0,IF((COUNTBLANK(C21)+COUNTBLANK(E21)+COUNTBLANK(F21)+COUNTBLANK(H21))=4,0,1))</f>
        <v>0</v>
      </c>
      <c r="K21" s="125">
        <f t="shared" si="1"/>
        <v>0</v>
      </c>
      <c r="L21" s="125">
        <f t="shared" si="2"/>
        <v>0</v>
      </c>
      <c r="M21" s="1">
        <f t="shared" si="3"/>
        <v>0</v>
      </c>
      <c r="N21" s="125">
        <f t="shared" si="4"/>
        <v>0</v>
      </c>
      <c r="O21" s="126">
        <f t="shared" si="5"/>
        <v>0</v>
      </c>
      <c r="P21" s="125">
        <f t="shared" si="6"/>
        <v>0</v>
      </c>
      <c r="Q21" s="1">
        <f t="shared" si="7"/>
        <v>0</v>
      </c>
      <c r="R21" s="1">
        <f t="shared" si="0"/>
        <v>0</v>
      </c>
      <c r="S21" s="1">
        <f t="shared" si="8"/>
        <v>0</v>
      </c>
      <c r="T21" s="1">
        <f t="shared" si="9"/>
        <v>0</v>
      </c>
      <c r="U21" s="126">
        <f t="shared" si="10"/>
        <v>0</v>
      </c>
    </row>
    <row r="22" spans="2:21" x14ac:dyDescent="0.3">
      <c r="B22" s="125">
        <v>7</v>
      </c>
      <c r="C22" s="53" t="str">
        <f>IF(OR('Data-Qtr3'!C20="",'Data-Qtr3'!R20),"",(COUNTIF('Data-Qtr3'!C20,"Yes")))</f>
        <v/>
      </c>
      <c r="D22" s="53" t="str">
        <f>IF('Data-Qtr3'!D20="","",IF(C22=1,'Data-Qtr3'!D20,""))</f>
        <v/>
      </c>
      <c r="E22" s="53" t="str">
        <f>IF(OR('Data-Qtr3'!E20="",'Data-Qtr3'!R20),"",COUNTIF('Data-Qtr3'!E20,"Yes"))</f>
        <v/>
      </c>
      <c r="F22" s="53" t="str">
        <f>IF(OR('Data-Qtr3'!F20="",'Data-Qtr3'!R20),"",COUNTIF('Data-Qtr3'!F20,"Yes"))</f>
        <v/>
      </c>
      <c r="G22" s="53"/>
      <c r="H22" s="53" t="str">
        <f>IF(OR('Data-Qtr3'!G20="",'Data-Qtr3'!R20),"",COUNTIF('Data-Qtr3'!G20,"Yes"))</f>
        <v/>
      </c>
      <c r="I22" s="55">
        <f>COUNTIF('Data-Qtr3'!C20:G20,"")</f>
        <v>5</v>
      </c>
      <c r="J22" s="125">
        <f>IF('Data-Qtr3'!R20,0,IF((COUNTBLANK(C22)+COUNTBLANK(E22)+COUNTBLANK(F22)+COUNTBLANK(H22))=4,0,1))</f>
        <v>0</v>
      </c>
      <c r="K22" s="125">
        <f t="shared" si="1"/>
        <v>0</v>
      </c>
      <c r="L22" s="125">
        <f t="shared" si="2"/>
        <v>0</v>
      </c>
      <c r="M22" s="1">
        <f t="shared" si="3"/>
        <v>0</v>
      </c>
      <c r="N22" s="125">
        <f t="shared" si="4"/>
        <v>0</v>
      </c>
      <c r="O22" s="126">
        <f t="shared" si="5"/>
        <v>0</v>
      </c>
      <c r="P22" s="125">
        <f t="shared" si="6"/>
        <v>0</v>
      </c>
      <c r="Q22" s="1">
        <f t="shared" si="7"/>
        <v>0</v>
      </c>
      <c r="R22" s="1">
        <f t="shared" si="0"/>
        <v>0</v>
      </c>
      <c r="S22" s="1">
        <f t="shared" si="8"/>
        <v>0</v>
      </c>
      <c r="T22" s="1">
        <f t="shared" si="9"/>
        <v>0</v>
      </c>
      <c r="U22" s="126">
        <f t="shared" si="10"/>
        <v>0</v>
      </c>
    </row>
    <row r="23" spans="2:21" x14ac:dyDescent="0.3">
      <c r="B23" s="125">
        <v>8</v>
      </c>
      <c r="C23" s="53" t="str">
        <f>IF(OR('Data-Qtr3'!C21="",'Data-Qtr3'!R21),"",(COUNTIF('Data-Qtr3'!C21,"Yes")))</f>
        <v/>
      </c>
      <c r="D23" s="53" t="str">
        <f>IF('Data-Qtr3'!D21="","",IF(C23=1,'Data-Qtr3'!D21,""))</f>
        <v/>
      </c>
      <c r="E23" s="53" t="str">
        <f>IF(OR('Data-Qtr3'!E21="",'Data-Qtr3'!R21),"",COUNTIF('Data-Qtr3'!E21,"Yes"))</f>
        <v/>
      </c>
      <c r="F23" s="53" t="str">
        <f>IF(OR('Data-Qtr3'!F21="",'Data-Qtr3'!R21),"",COUNTIF('Data-Qtr3'!F21,"Yes"))</f>
        <v/>
      </c>
      <c r="G23" s="53"/>
      <c r="H23" s="53" t="str">
        <f>IF(OR('Data-Qtr3'!G21="",'Data-Qtr3'!R21),"",COUNTIF('Data-Qtr3'!G21,"Yes"))</f>
        <v/>
      </c>
      <c r="I23" s="55">
        <f>COUNTIF('Data-Qtr3'!C21:G21,"")</f>
        <v>5</v>
      </c>
      <c r="J23" s="125">
        <f>IF('Data-Qtr3'!R21,0,IF((COUNTBLANK(C23)+COUNTBLANK(E23)+COUNTBLANK(F23)+COUNTBLANK(H23))=4,0,1))</f>
        <v>0</v>
      </c>
      <c r="K23" s="125">
        <f t="shared" si="1"/>
        <v>0</v>
      </c>
      <c r="L23" s="125">
        <f t="shared" si="2"/>
        <v>0</v>
      </c>
      <c r="M23" s="1">
        <f t="shared" si="3"/>
        <v>0</v>
      </c>
      <c r="N23" s="125">
        <f t="shared" si="4"/>
        <v>0</v>
      </c>
      <c r="O23" s="126">
        <f t="shared" si="5"/>
        <v>0</v>
      </c>
      <c r="P23" s="125">
        <f t="shared" si="6"/>
        <v>0</v>
      </c>
      <c r="Q23" s="1">
        <f t="shared" si="7"/>
        <v>0</v>
      </c>
      <c r="R23" s="1">
        <f t="shared" si="0"/>
        <v>0</v>
      </c>
      <c r="S23" s="1">
        <f t="shared" si="8"/>
        <v>0</v>
      </c>
      <c r="T23" s="1">
        <f t="shared" si="9"/>
        <v>0</v>
      </c>
      <c r="U23" s="126">
        <f t="shared" si="10"/>
        <v>0</v>
      </c>
    </row>
    <row r="24" spans="2:21" x14ac:dyDescent="0.3">
      <c r="B24" s="125">
        <v>9</v>
      </c>
      <c r="C24" s="53" t="str">
        <f>IF(OR('Data-Qtr3'!C22="",'Data-Qtr3'!R22),"",(COUNTIF('Data-Qtr3'!C22,"Yes")))</f>
        <v/>
      </c>
      <c r="D24" s="53" t="str">
        <f>IF('Data-Qtr3'!D22="","",IF(C24=1,'Data-Qtr3'!D22,""))</f>
        <v/>
      </c>
      <c r="E24" s="53" t="str">
        <f>IF(OR('Data-Qtr3'!E22="",'Data-Qtr3'!R22),"",COUNTIF('Data-Qtr3'!E22,"Yes"))</f>
        <v/>
      </c>
      <c r="F24" s="53" t="str">
        <f>IF(OR('Data-Qtr3'!F22="",'Data-Qtr3'!R22),"",COUNTIF('Data-Qtr3'!F22,"Yes"))</f>
        <v/>
      </c>
      <c r="G24" s="53"/>
      <c r="H24" s="53" t="str">
        <f>IF(OR('Data-Qtr3'!G22="",'Data-Qtr3'!R22),"",COUNTIF('Data-Qtr3'!G22,"Yes"))</f>
        <v/>
      </c>
      <c r="I24" s="55">
        <f>COUNTIF('Data-Qtr3'!C22:G22,"")</f>
        <v>5</v>
      </c>
      <c r="J24" s="125">
        <f>IF('Data-Qtr3'!R22,0,IF((COUNTBLANK(C24)+COUNTBLANK(E24)+COUNTBLANK(F24)+COUNTBLANK(H24))=4,0,1))</f>
        <v>0</v>
      </c>
      <c r="K24" s="125">
        <f t="shared" si="1"/>
        <v>0</v>
      </c>
      <c r="L24" s="125">
        <f t="shared" si="2"/>
        <v>0</v>
      </c>
      <c r="M24" s="1">
        <f t="shared" si="3"/>
        <v>0</v>
      </c>
      <c r="N24" s="125">
        <f t="shared" si="4"/>
        <v>0</v>
      </c>
      <c r="O24" s="126">
        <f t="shared" si="5"/>
        <v>0</v>
      </c>
      <c r="P24" s="125">
        <f t="shared" si="6"/>
        <v>0</v>
      </c>
      <c r="Q24" s="1">
        <f t="shared" si="7"/>
        <v>0</v>
      </c>
      <c r="R24" s="1">
        <f t="shared" si="0"/>
        <v>0</v>
      </c>
      <c r="S24" s="1">
        <f t="shared" si="8"/>
        <v>0</v>
      </c>
      <c r="T24" s="1">
        <f t="shared" si="9"/>
        <v>0</v>
      </c>
      <c r="U24" s="126">
        <f t="shared" si="10"/>
        <v>0</v>
      </c>
    </row>
    <row r="25" spans="2:21" ht="15" thickBot="1" x14ac:dyDescent="0.35">
      <c r="B25" s="127">
        <v>10</v>
      </c>
      <c r="C25" s="36" t="str">
        <f>IF(OR('Data-Qtr3'!C23="",'Data-Qtr3'!R23),"",(COUNTIF('Data-Qtr3'!C23,"Yes")))</f>
        <v/>
      </c>
      <c r="D25" s="36" t="str">
        <f>IF('Data-Qtr3'!D23="","",IF(C25=1,'Data-Qtr3'!D23,""))</f>
        <v/>
      </c>
      <c r="E25" s="36" t="str">
        <f>IF(OR('Data-Qtr3'!E23="",'Data-Qtr3'!R23),"",COUNTIF('Data-Qtr3'!E23,"Yes"))</f>
        <v/>
      </c>
      <c r="F25" s="36" t="str">
        <f>IF(OR('Data-Qtr3'!F23="",'Data-Qtr3'!R23),"",COUNTIF('Data-Qtr3'!F23,"Yes"))</f>
        <v/>
      </c>
      <c r="G25" s="36"/>
      <c r="H25" s="36" t="str">
        <f>IF(OR('Data-Qtr3'!G23="",'Data-Qtr3'!R23),"",COUNTIF('Data-Qtr3'!G23,"Yes"))</f>
        <v/>
      </c>
      <c r="I25" s="56">
        <f>COUNTIF('Data-Qtr3'!C23:G23,"")</f>
        <v>5</v>
      </c>
      <c r="J25" s="125">
        <f>IF('Data-Qtr3'!R23,0,IF((COUNTBLANK(C25)+COUNTBLANK(E25)+COUNTBLANK(F25)+COUNTBLANK(H25))=4,0,1))</f>
        <v>0</v>
      </c>
      <c r="K25" s="125">
        <f t="shared" si="1"/>
        <v>0</v>
      </c>
      <c r="L25" s="125">
        <f t="shared" si="2"/>
        <v>0</v>
      </c>
      <c r="M25" s="1">
        <f t="shared" si="3"/>
        <v>0</v>
      </c>
      <c r="N25" s="125">
        <f t="shared" si="4"/>
        <v>0</v>
      </c>
      <c r="O25" s="126">
        <f t="shared" si="5"/>
        <v>0</v>
      </c>
      <c r="P25" s="125">
        <f t="shared" si="6"/>
        <v>0</v>
      </c>
      <c r="Q25" s="1">
        <f t="shared" si="7"/>
        <v>0</v>
      </c>
      <c r="R25" s="1">
        <f t="shared" si="0"/>
        <v>0</v>
      </c>
      <c r="S25" s="1">
        <f t="shared" si="8"/>
        <v>0</v>
      </c>
      <c r="T25" s="1">
        <f t="shared" si="9"/>
        <v>0</v>
      </c>
      <c r="U25" s="126">
        <f t="shared" si="10"/>
        <v>0</v>
      </c>
    </row>
    <row r="26" spans="2:21" x14ac:dyDescent="0.3">
      <c r="B26" s="124">
        <v>11</v>
      </c>
      <c r="C26" s="33" t="str">
        <f>IF(OR('Data-Qtr3'!C24="",'Data-Qtr3'!R24),"",(COUNTIF('Data-Qtr3'!C24,"Yes")))</f>
        <v/>
      </c>
      <c r="D26" s="33" t="str">
        <f>IF('Data-Qtr3'!D24="","",IF(C26=1,'Data-Qtr3'!D24,""))</f>
        <v/>
      </c>
      <c r="E26" s="33" t="str">
        <f>IF(OR('Data-Qtr3'!E24="",'Data-Qtr3'!R24),"",COUNTIF('Data-Qtr3'!E24,"Yes"))</f>
        <v/>
      </c>
      <c r="F26" s="33" t="str">
        <f>IF(OR('Data-Qtr3'!F24="",'Data-Qtr3'!R24),"",COUNTIF('Data-Qtr3'!F24,"Yes"))</f>
        <v/>
      </c>
      <c r="G26" s="33"/>
      <c r="H26" s="33" t="str">
        <f>IF(OR('Data-Qtr3'!G24="",'Data-Qtr3'!R24),"",COUNTIF('Data-Qtr3'!G24,"Yes"))</f>
        <v/>
      </c>
      <c r="I26" s="54">
        <f>COUNTIF('Data-Qtr3'!C24:G24,"")</f>
        <v>5</v>
      </c>
      <c r="J26" s="125">
        <f>IF('Data-Qtr3'!R24,0,IF((COUNTBLANK(C26)+COUNTBLANK(E26)+COUNTBLANK(F26)+COUNTBLANK(H26))=4,0,1))</f>
        <v>0</v>
      </c>
      <c r="K26" s="125">
        <f t="shared" si="1"/>
        <v>0</v>
      </c>
      <c r="L26" s="125">
        <f t="shared" si="2"/>
        <v>0</v>
      </c>
      <c r="M26" s="1">
        <f t="shared" si="3"/>
        <v>0</v>
      </c>
      <c r="N26" s="125">
        <f t="shared" si="4"/>
        <v>0</v>
      </c>
      <c r="O26" s="126">
        <f t="shared" si="5"/>
        <v>0</v>
      </c>
      <c r="P26" s="125">
        <f t="shared" si="6"/>
        <v>0</v>
      </c>
      <c r="Q26" s="1">
        <f t="shared" si="7"/>
        <v>0</v>
      </c>
      <c r="R26" s="1">
        <f t="shared" si="0"/>
        <v>0</v>
      </c>
      <c r="S26" s="1">
        <f t="shared" si="8"/>
        <v>0</v>
      </c>
      <c r="T26" s="1">
        <f t="shared" si="9"/>
        <v>0</v>
      </c>
      <c r="U26" s="126">
        <f t="shared" si="10"/>
        <v>0</v>
      </c>
    </row>
    <row r="27" spans="2:21" x14ac:dyDescent="0.3">
      <c r="B27" s="125">
        <v>12</v>
      </c>
      <c r="C27" s="53" t="str">
        <f>IF(OR('Data-Qtr3'!C25="",'Data-Qtr3'!R25),"",(COUNTIF('Data-Qtr3'!C25,"Yes")))</f>
        <v/>
      </c>
      <c r="D27" s="53" t="str">
        <f>IF('Data-Qtr3'!D25="","",IF(C27=1,'Data-Qtr3'!D25,""))</f>
        <v/>
      </c>
      <c r="E27" s="53" t="str">
        <f>IF(OR('Data-Qtr3'!E25="",'Data-Qtr3'!R25),"",COUNTIF('Data-Qtr3'!E25,"Yes"))</f>
        <v/>
      </c>
      <c r="F27" s="53" t="str">
        <f>IF(OR('Data-Qtr3'!F25="",'Data-Qtr3'!R25),"",COUNTIF('Data-Qtr3'!F25,"Yes"))</f>
        <v/>
      </c>
      <c r="G27" s="53"/>
      <c r="H27" s="53" t="str">
        <f>IF(OR('Data-Qtr3'!G25="",'Data-Qtr3'!R25),"",COUNTIF('Data-Qtr3'!G25,"Yes"))</f>
        <v/>
      </c>
      <c r="I27" s="55">
        <f>COUNTIF('Data-Qtr3'!C25:G25,"")</f>
        <v>5</v>
      </c>
      <c r="J27" s="125">
        <f>IF('Data-Qtr3'!R25,0,IF((COUNTBLANK(C27)+COUNTBLANK(E27)+COUNTBLANK(F27)+COUNTBLANK(H27))=4,0,1))</f>
        <v>0</v>
      </c>
      <c r="K27" s="125">
        <f t="shared" si="1"/>
        <v>0</v>
      </c>
      <c r="L27" s="125">
        <f t="shared" si="2"/>
        <v>0</v>
      </c>
      <c r="M27" s="1">
        <f t="shared" si="3"/>
        <v>0</v>
      </c>
      <c r="N27" s="125">
        <f t="shared" si="4"/>
        <v>0</v>
      </c>
      <c r="O27" s="126">
        <f t="shared" si="5"/>
        <v>0</v>
      </c>
      <c r="P27" s="125">
        <f t="shared" si="6"/>
        <v>0</v>
      </c>
      <c r="Q27" s="1">
        <f t="shared" si="7"/>
        <v>0</v>
      </c>
      <c r="R27" s="1">
        <f t="shared" si="0"/>
        <v>0</v>
      </c>
      <c r="S27" s="1">
        <f t="shared" si="8"/>
        <v>0</v>
      </c>
      <c r="T27" s="1">
        <f t="shared" si="9"/>
        <v>0</v>
      </c>
      <c r="U27" s="126">
        <f t="shared" si="10"/>
        <v>0</v>
      </c>
    </row>
    <row r="28" spans="2:21" x14ac:dyDescent="0.3">
      <c r="B28" s="125">
        <v>13</v>
      </c>
      <c r="C28" s="53" t="str">
        <f>IF(OR('Data-Qtr3'!C26="",'Data-Qtr3'!R26),"",(COUNTIF('Data-Qtr3'!C26,"Yes")))</f>
        <v/>
      </c>
      <c r="D28" s="53" t="str">
        <f>IF('Data-Qtr3'!D26="","",IF(C28=1,'Data-Qtr3'!D26,""))</f>
        <v/>
      </c>
      <c r="E28" s="53" t="str">
        <f>IF(OR('Data-Qtr3'!E26="",'Data-Qtr3'!R26),"",COUNTIF('Data-Qtr3'!E26,"Yes"))</f>
        <v/>
      </c>
      <c r="F28" s="53" t="str">
        <f>IF(OR('Data-Qtr3'!F26="",'Data-Qtr3'!R26),"",COUNTIF('Data-Qtr3'!F26,"Yes"))</f>
        <v/>
      </c>
      <c r="G28" s="53"/>
      <c r="H28" s="53" t="str">
        <f>IF(OR('Data-Qtr3'!G26="",'Data-Qtr3'!R26),"",COUNTIF('Data-Qtr3'!G26,"Yes"))</f>
        <v/>
      </c>
      <c r="I28" s="55">
        <f>COUNTIF('Data-Qtr3'!C26:G26,"")</f>
        <v>5</v>
      </c>
      <c r="J28" s="125">
        <f>IF('Data-Qtr3'!R26,0,IF((COUNTBLANK(C28)+COUNTBLANK(E28)+COUNTBLANK(F28)+COUNTBLANK(H28))=4,0,1))</f>
        <v>0</v>
      </c>
      <c r="K28" s="125">
        <f t="shared" si="1"/>
        <v>0</v>
      </c>
      <c r="L28" s="125">
        <f t="shared" si="2"/>
        <v>0</v>
      </c>
      <c r="M28" s="1">
        <f t="shared" si="3"/>
        <v>0</v>
      </c>
      <c r="N28" s="125">
        <f t="shared" si="4"/>
        <v>0</v>
      </c>
      <c r="O28" s="126">
        <f t="shared" si="5"/>
        <v>0</v>
      </c>
      <c r="P28" s="125">
        <f t="shared" si="6"/>
        <v>0</v>
      </c>
      <c r="Q28" s="1">
        <f t="shared" si="7"/>
        <v>0</v>
      </c>
      <c r="R28" s="1">
        <f t="shared" si="0"/>
        <v>0</v>
      </c>
      <c r="S28" s="1">
        <f t="shared" si="8"/>
        <v>0</v>
      </c>
      <c r="T28" s="1">
        <f t="shared" si="9"/>
        <v>0</v>
      </c>
      <c r="U28" s="126">
        <f t="shared" si="10"/>
        <v>0</v>
      </c>
    </row>
    <row r="29" spans="2:21" x14ac:dyDescent="0.3">
      <c r="B29" s="125">
        <v>14</v>
      </c>
      <c r="C29" s="53" t="str">
        <f>IF(OR('Data-Qtr3'!C27="",'Data-Qtr3'!R27),"",(COUNTIF('Data-Qtr3'!C27,"Yes")))</f>
        <v/>
      </c>
      <c r="D29" s="53" t="str">
        <f>IF('Data-Qtr3'!D27="","",IF(C29=1,'Data-Qtr3'!D27,""))</f>
        <v/>
      </c>
      <c r="E29" s="53" t="str">
        <f>IF(OR('Data-Qtr3'!E27="",'Data-Qtr3'!R27),"",COUNTIF('Data-Qtr3'!E27,"Yes"))</f>
        <v/>
      </c>
      <c r="F29" s="53" t="str">
        <f>IF(OR('Data-Qtr3'!F27="",'Data-Qtr3'!R27),"",COUNTIF('Data-Qtr3'!F27,"Yes"))</f>
        <v/>
      </c>
      <c r="G29" s="53"/>
      <c r="H29" s="53" t="str">
        <f>IF(OR('Data-Qtr3'!G27="",'Data-Qtr3'!R27),"",COUNTIF('Data-Qtr3'!G27,"Yes"))</f>
        <v/>
      </c>
      <c r="I29" s="55">
        <f>COUNTIF('Data-Qtr3'!C27:G27,"")</f>
        <v>5</v>
      </c>
      <c r="J29" s="125">
        <f>IF('Data-Qtr3'!R27,0,IF((COUNTBLANK(C29)+COUNTBLANK(E29)+COUNTBLANK(F29)+COUNTBLANK(H29))=4,0,1))</f>
        <v>0</v>
      </c>
      <c r="K29" s="125">
        <f t="shared" si="1"/>
        <v>0</v>
      </c>
      <c r="L29" s="125">
        <f t="shared" si="2"/>
        <v>0</v>
      </c>
      <c r="M29" s="1">
        <f t="shared" si="3"/>
        <v>0</v>
      </c>
      <c r="N29" s="125">
        <f t="shared" si="4"/>
        <v>0</v>
      </c>
      <c r="O29" s="126">
        <f t="shared" si="5"/>
        <v>0</v>
      </c>
      <c r="P29" s="125">
        <f t="shared" si="6"/>
        <v>0</v>
      </c>
      <c r="Q29" s="1">
        <f t="shared" si="7"/>
        <v>0</v>
      </c>
      <c r="R29" s="1">
        <f t="shared" si="0"/>
        <v>0</v>
      </c>
      <c r="S29" s="1">
        <f t="shared" si="8"/>
        <v>0</v>
      </c>
      <c r="T29" s="1">
        <f t="shared" si="9"/>
        <v>0</v>
      </c>
      <c r="U29" s="126">
        <f t="shared" si="10"/>
        <v>0</v>
      </c>
    </row>
    <row r="30" spans="2:21" x14ac:dyDescent="0.3">
      <c r="B30" s="125">
        <v>15</v>
      </c>
      <c r="C30" s="53" t="str">
        <f>IF(OR('Data-Qtr3'!C28="",'Data-Qtr3'!R28),"",(COUNTIF('Data-Qtr3'!C28,"Yes")))</f>
        <v/>
      </c>
      <c r="D30" s="53" t="str">
        <f>IF('Data-Qtr3'!D28="","",IF(C30=1,'Data-Qtr3'!D28,""))</f>
        <v/>
      </c>
      <c r="E30" s="53" t="str">
        <f>IF(OR('Data-Qtr3'!E28="",'Data-Qtr3'!R28),"",COUNTIF('Data-Qtr3'!E28,"Yes"))</f>
        <v/>
      </c>
      <c r="F30" s="53" t="str">
        <f>IF(OR('Data-Qtr3'!F28="",'Data-Qtr3'!R28),"",COUNTIF('Data-Qtr3'!F28,"Yes"))</f>
        <v/>
      </c>
      <c r="G30" s="53"/>
      <c r="H30" s="53" t="str">
        <f>IF(OR('Data-Qtr3'!G28="",'Data-Qtr3'!R28),"",COUNTIF('Data-Qtr3'!G28,"Yes"))</f>
        <v/>
      </c>
      <c r="I30" s="55">
        <f>COUNTIF('Data-Qtr3'!C28:G28,"")</f>
        <v>5</v>
      </c>
      <c r="J30" s="125">
        <f>IF('Data-Qtr3'!R28,0,IF((COUNTBLANK(C30)+COUNTBLANK(E30)+COUNTBLANK(F30)+COUNTBLANK(H30))=4,0,1))</f>
        <v>0</v>
      </c>
      <c r="K30" s="125">
        <f t="shared" si="1"/>
        <v>0</v>
      </c>
      <c r="L30" s="125">
        <f t="shared" si="2"/>
        <v>0</v>
      </c>
      <c r="M30" s="1">
        <f t="shared" si="3"/>
        <v>0</v>
      </c>
      <c r="N30" s="125">
        <f t="shared" si="4"/>
        <v>0</v>
      </c>
      <c r="O30" s="126">
        <f t="shared" si="5"/>
        <v>0</v>
      </c>
      <c r="P30" s="125">
        <f t="shared" si="6"/>
        <v>0</v>
      </c>
      <c r="Q30" s="1">
        <f t="shared" si="7"/>
        <v>0</v>
      </c>
      <c r="R30" s="1">
        <f t="shared" si="0"/>
        <v>0</v>
      </c>
      <c r="S30" s="1">
        <f t="shared" si="8"/>
        <v>0</v>
      </c>
      <c r="T30" s="1">
        <f t="shared" si="9"/>
        <v>0</v>
      </c>
      <c r="U30" s="126">
        <f t="shared" si="10"/>
        <v>0</v>
      </c>
    </row>
    <row r="31" spans="2:21" x14ac:dyDescent="0.3">
      <c r="B31" s="125">
        <v>16</v>
      </c>
      <c r="C31" s="53" t="str">
        <f>IF(OR('Data-Qtr3'!C29="",'Data-Qtr3'!R29),"",(COUNTIF('Data-Qtr3'!C29,"Yes")))</f>
        <v/>
      </c>
      <c r="D31" s="53" t="str">
        <f>IF('Data-Qtr3'!D29="","",IF(C31=1,'Data-Qtr3'!D29,""))</f>
        <v/>
      </c>
      <c r="E31" s="53" t="str">
        <f>IF(OR('Data-Qtr3'!E29="",'Data-Qtr3'!R29),"",COUNTIF('Data-Qtr3'!E29,"Yes"))</f>
        <v/>
      </c>
      <c r="F31" s="53" t="str">
        <f>IF(OR('Data-Qtr3'!F29="",'Data-Qtr3'!R29),"",COUNTIF('Data-Qtr3'!F29,"Yes"))</f>
        <v/>
      </c>
      <c r="G31" s="53"/>
      <c r="H31" s="53" t="str">
        <f>IF(OR('Data-Qtr3'!G29="",'Data-Qtr3'!R29),"",COUNTIF('Data-Qtr3'!G29,"Yes"))</f>
        <v/>
      </c>
      <c r="I31" s="55">
        <f>COUNTIF('Data-Qtr3'!C29:G29,"")</f>
        <v>5</v>
      </c>
      <c r="J31" s="125">
        <f>IF('Data-Qtr3'!R29,0,IF((COUNTBLANK(C31)+COUNTBLANK(E31)+COUNTBLANK(F31)+COUNTBLANK(H31))=4,0,1))</f>
        <v>0</v>
      </c>
      <c r="K31" s="125">
        <f t="shared" si="1"/>
        <v>0</v>
      </c>
      <c r="L31" s="125">
        <f t="shared" si="2"/>
        <v>0</v>
      </c>
      <c r="M31" s="1">
        <f t="shared" si="3"/>
        <v>0</v>
      </c>
      <c r="N31" s="125">
        <f t="shared" si="4"/>
        <v>0</v>
      </c>
      <c r="O31" s="126">
        <f t="shared" si="5"/>
        <v>0</v>
      </c>
      <c r="P31" s="125">
        <f t="shared" si="6"/>
        <v>0</v>
      </c>
      <c r="Q31" s="1">
        <f t="shared" si="7"/>
        <v>0</v>
      </c>
      <c r="R31" s="1">
        <f t="shared" si="0"/>
        <v>0</v>
      </c>
      <c r="S31" s="1">
        <f t="shared" si="8"/>
        <v>0</v>
      </c>
      <c r="T31" s="1">
        <f t="shared" si="9"/>
        <v>0</v>
      </c>
      <c r="U31" s="126">
        <f t="shared" si="10"/>
        <v>0</v>
      </c>
    </row>
    <row r="32" spans="2:21" x14ac:dyDescent="0.3">
      <c r="B32" s="125">
        <v>17</v>
      </c>
      <c r="C32" s="53" t="str">
        <f>IF(OR('Data-Qtr3'!C30="",'Data-Qtr3'!R30),"",(COUNTIF('Data-Qtr3'!C30,"Yes")))</f>
        <v/>
      </c>
      <c r="D32" s="53" t="str">
        <f>IF('Data-Qtr3'!D30="","",IF(C32=1,'Data-Qtr3'!D30,""))</f>
        <v/>
      </c>
      <c r="E32" s="53" t="str">
        <f>IF(OR('Data-Qtr3'!E30="",'Data-Qtr3'!R30),"",COUNTIF('Data-Qtr3'!E30,"Yes"))</f>
        <v/>
      </c>
      <c r="F32" s="53" t="str">
        <f>IF(OR('Data-Qtr3'!F30="",'Data-Qtr3'!R30),"",COUNTIF('Data-Qtr3'!F30,"Yes"))</f>
        <v/>
      </c>
      <c r="G32" s="53"/>
      <c r="H32" s="53" t="str">
        <f>IF(OR('Data-Qtr3'!G30="",'Data-Qtr3'!R30),"",COUNTIF('Data-Qtr3'!G30,"Yes"))</f>
        <v/>
      </c>
      <c r="I32" s="55">
        <f>COUNTIF('Data-Qtr3'!C30:G30,"")</f>
        <v>5</v>
      </c>
      <c r="J32" s="125">
        <f>IF('Data-Qtr3'!R30,0,IF((COUNTBLANK(C32)+COUNTBLANK(E32)+COUNTBLANK(F32)+COUNTBLANK(H32))=4,0,1))</f>
        <v>0</v>
      </c>
      <c r="K32" s="125">
        <f t="shared" si="1"/>
        <v>0</v>
      </c>
      <c r="L32" s="125">
        <f t="shared" si="2"/>
        <v>0</v>
      </c>
      <c r="M32" s="1">
        <f t="shared" si="3"/>
        <v>0</v>
      </c>
      <c r="N32" s="125">
        <f t="shared" si="4"/>
        <v>0</v>
      </c>
      <c r="O32" s="126">
        <f t="shared" si="5"/>
        <v>0</v>
      </c>
      <c r="P32" s="125">
        <f t="shared" si="6"/>
        <v>0</v>
      </c>
      <c r="Q32" s="1">
        <f t="shared" si="7"/>
        <v>0</v>
      </c>
      <c r="R32" s="1">
        <f t="shared" si="0"/>
        <v>0</v>
      </c>
      <c r="S32" s="1">
        <f t="shared" si="8"/>
        <v>0</v>
      </c>
      <c r="T32" s="1">
        <f t="shared" si="9"/>
        <v>0</v>
      </c>
      <c r="U32" s="126">
        <f t="shared" si="10"/>
        <v>0</v>
      </c>
    </row>
    <row r="33" spans="2:21" x14ac:dyDescent="0.3">
      <c r="B33" s="125">
        <v>18</v>
      </c>
      <c r="C33" s="53" t="str">
        <f>IF(OR('Data-Qtr3'!C31="",'Data-Qtr3'!R31),"",(COUNTIF('Data-Qtr3'!C31,"Yes")))</f>
        <v/>
      </c>
      <c r="D33" s="53" t="str">
        <f>IF('Data-Qtr3'!D31="","",IF(C33=1,'Data-Qtr3'!D31,""))</f>
        <v/>
      </c>
      <c r="E33" s="53" t="str">
        <f>IF(OR('Data-Qtr3'!E31="",'Data-Qtr3'!R31),"",COUNTIF('Data-Qtr3'!E31,"Yes"))</f>
        <v/>
      </c>
      <c r="F33" s="53" t="str">
        <f>IF(OR('Data-Qtr3'!F31="",'Data-Qtr3'!R31),"",COUNTIF('Data-Qtr3'!F31,"Yes"))</f>
        <v/>
      </c>
      <c r="G33" s="53"/>
      <c r="H33" s="53" t="str">
        <f>IF(OR('Data-Qtr3'!G31="",'Data-Qtr3'!R31),"",COUNTIF('Data-Qtr3'!G31,"Yes"))</f>
        <v/>
      </c>
      <c r="I33" s="55">
        <f>COUNTIF('Data-Qtr3'!C31:G31,"")</f>
        <v>5</v>
      </c>
      <c r="J33" s="125">
        <f>IF('Data-Qtr3'!R31,0,IF((COUNTBLANK(C33)+COUNTBLANK(E33)+COUNTBLANK(F33)+COUNTBLANK(H33))=4,0,1))</f>
        <v>0</v>
      </c>
      <c r="K33" s="125">
        <f t="shared" si="1"/>
        <v>0</v>
      </c>
      <c r="L33" s="125">
        <f t="shared" si="2"/>
        <v>0</v>
      </c>
      <c r="M33" s="1">
        <f t="shared" si="3"/>
        <v>0</v>
      </c>
      <c r="N33" s="125">
        <f t="shared" si="4"/>
        <v>0</v>
      </c>
      <c r="O33" s="126">
        <f t="shared" si="5"/>
        <v>0</v>
      </c>
      <c r="P33" s="125">
        <f t="shared" si="6"/>
        <v>0</v>
      </c>
      <c r="Q33" s="1">
        <f t="shared" si="7"/>
        <v>0</v>
      </c>
      <c r="R33" s="1">
        <f t="shared" si="0"/>
        <v>0</v>
      </c>
      <c r="S33" s="1">
        <f t="shared" si="8"/>
        <v>0</v>
      </c>
      <c r="T33" s="1">
        <f t="shared" si="9"/>
        <v>0</v>
      </c>
      <c r="U33" s="126">
        <f t="shared" si="10"/>
        <v>0</v>
      </c>
    </row>
    <row r="34" spans="2:21" x14ac:dyDescent="0.3">
      <c r="B34" s="125">
        <v>19</v>
      </c>
      <c r="C34" s="53" t="str">
        <f>IF(OR('Data-Qtr3'!C32="",'Data-Qtr3'!R32),"",(COUNTIF('Data-Qtr3'!C32,"Yes")))</f>
        <v/>
      </c>
      <c r="D34" s="53" t="str">
        <f>IF('Data-Qtr3'!D32="","",IF(C34=1,'Data-Qtr3'!D32,""))</f>
        <v/>
      </c>
      <c r="E34" s="53" t="str">
        <f>IF(OR('Data-Qtr3'!E32="",'Data-Qtr3'!R32),"",COUNTIF('Data-Qtr3'!E32,"Yes"))</f>
        <v/>
      </c>
      <c r="F34" s="53" t="str">
        <f>IF(OR('Data-Qtr3'!F32="",'Data-Qtr3'!R32),"",COUNTIF('Data-Qtr3'!F32,"Yes"))</f>
        <v/>
      </c>
      <c r="G34" s="53"/>
      <c r="H34" s="53" t="str">
        <f>IF(OR('Data-Qtr3'!G32="",'Data-Qtr3'!R32),"",COUNTIF('Data-Qtr3'!G32,"Yes"))</f>
        <v/>
      </c>
      <c r="I34" s="55">
        <f>COUNTIF('Data-Qtr3'!C32:G32,"")</f>
        <v>5</v>
      </c>
      <c r="J34" s="125">
        <f>IF('Data-Qtr3'!R32,0,IF((COUNTBLANK(C34)+COUNTBLANK(E34)+COUNTBLANK(F34)+COUNTBLANK(H34))=4,0,1))</f>
        <v>0</v>
      </c>
      <c r="K34" s="125">
        <f t="shared" si="1"/>
        <v>0</v>
      </c>
      <c r="L34" s="125">
        <f t="shared" si="2"/>
        <v>0</v>
      </c>
      <c r="M34" s="1">
        <f t="shared" si="3"/>
        <v>0</v>
      </c>
      <c r="N34" s="125">
        <f t="shared" si="4"/>
        <v>0</v>
      </c>
      <c r="O34" s="126">
        <f t="shared" si="5"/>
        <v>0</v>
      </c>
      <c r="P34" s="125">
        <f t="shared" si="6"/>
        <v>0</v>
      </c>
      <c r="Q34" s="1">
        <f t="shared" si="7"/>
        <v>0</v>
      </c>
      <c r="R34" s="1">
        <f t="shared" si="0"/>
        <v>0</v>
      </c>
      <c r="S34" s="1">
        <f t="shared" si="8"/>
        <v>0</v>
      </c>
      <c r="T34" s="1">
        <f t="shared" si="9"/>
        <v>0</v>
      </c>
      <c r="U34" s="126">
        <f t="shared" si="10"/>
        <v>0</v>
      </c>
    </row>
    <row r="35" spans="2:21" ht="15" thickBot="1" x14ac:dyDescent="0.35">
      <c r="B35" s="125">
        <v>20</v>
      </c>
      <c r="C35" s="36" t="str">
        <f>IF(OR('Data-Qtr3'!C33="",'Data-Qtr3'!R33),"",(COUNTIF('Data-Qtr3'!C33,"Yes")))</f>
        <v/>
      </c>
      <c r="D35" s="36" t="str">
        <f>IF('Data-Qtr3'!D33="","",IF(C35=1,'Data-Qtr3'!D33,""))</f>
        <v/>
      </c>
      <c r="E35" s="36" t="str">
        <f>IF(OR('Data-Qtr3'!E33="",'Data-Qtr3'!R33),"",COUNTIF('Data-Qtr3'!E33,"Yes"))</f>
        <v/>
      </c>
      <c r="F35" s="36" t="str">
        <f>IF(OR('Data-Qtr3'!F33="",'Data-Qtr3'!R33),"",COUNTIF('Data-Qtr3'!F33,"Yes"))</f>
        <v/>
      </c>
      <c r="G35" s="36"/>
      <c r="H35" s="36" t="str">
        <f>IF(OR('Data-Qtr3'!G33="",'Data-Qtr3'!R33),"",COUNTIF('Data-Qtr3'!G33,"Yes"))</f>
        <v/>
      </c>
      <c r="I35" s="55">
        <f>COUNTIF('Data-Qtr3'!C33:G33,"")</f>
        <v>5</v>
      </c>
      <c r="J35" s="125">
        <f>IF('Data-Qtr3'!R33,0,IF((COUNTBLANK(C35)+COUNTBLANK(E35)+COUNTBLANK(F35)+COUNTBLANK(H35))=4,0,1))</f>
        <v>0</v>
      </c>
      <c r="K35" s="125">
        <f t="shared" si="1"/>
        <v>0</v>
      </c>
      <c r="L35" s="125">
        <f t="shared" si="2"/>
        <v>0</v>
      </c>
      <c r="M35" s="1">
        <f t="shared" si="3"/>
        <v>0</v>
      </c>
      <c r="N35" s="125">
        <f t="shared" si="4"/>
        <v>0</v>
      </c>
      <c r="O35" s="126">
        <f t="shared" si="5"/>
        <v>0</v>
      </c>
      <c r="P35" s="125">
        <f t="shared" si="6"/>
        <v>0</v>
      </c>
      <c r="Q35" s="1">
        <f t="shared" si="7"/>
        <v>0</v>
      </c>
      <c r="R35" s="1">
        <f t="shared" si="0"/>
        <v>0</v>
      </c>
      <c r="S35" s="1">
        <f t="shared" si="8"/>
        <v>0</v>
      </c>
      <c r="T35" s="1">
        <f t="shared" si="9"/>
        <v>0</v>
      </c>
      <c r="U35" s="126">
        <f t="shared" si="10"/>
        <v>0</v>
      </c>
    </row>
    <row r="36" spans="2:21" x14ac:dyDescent="0.3">
      <c r="B36" s="124">
        <v>21</v>
      </c>
      <c r="C36" s="33" t="str">
        <f>IF(OR('Data-Qtr3'!C34="",'Data-Qtr3'!R34),"",(COUNTIF('Data-Qtr3'!C34,"Yes")))</f>
        <v/>
      </c>
      <c r="D36" s="33" t="str">
        <f>IF('Data-Qtr3'!D34="","",IF(C36=1,'Data-Qtr3'!D34,""))</f>
        <v/>
      </c>
      <c r="E36" s="33" t="str">
        <f>IF(OR('Data-Qtr3'!E34="",'Data-Qtr3'!R34),"",COUNTIF('Data-Qtr3'!E34,"Yes"))</f>
        <v/>
      </c>
      <c r="F36" s="33" t="str">
        <f>IF(OR('Data-Qtr3'!F34="",'Data-Qtr3'!R34),"",COUNTIF('Data-Qtr3'!F34,"Yes"))</f>
        <v/>
      </c>
      <c r="G36" s="33"/>
      <c r="H36" s="33" t="str">
        <f>IF(OR('Data-Qtr3'!G34="",'Data-Qtr3'!R34),"",COUNTIF('Data-Qtr3'!G34,"Yes"))</f>
        <v/>
      </c>
      <c r="I36" s="54">
        <f>COUNTIF('Data-Qtr3'!C34:G34,"")</f>
        <v>5</v>
      </c>
      <c r="J36" s="125">
        <f>IF('Data-Qtr3'!R34,0,IF((COUNTBLANK(C36)+COUNTBLANK(E36)+COUNTBLANK(F36)+COUNTBLANK(H36))=4,0,1))</f>
        <v>0</v>
      </c>
      <c r="K36" s="125">
        <f t="shared" si="1"/>
        <v>0</v>
      </c>
      <c r="L36" s="125">
        <f t="shared" si="2"/>
        <v>0</v>
      </c>
      <c r="M36" s="1">
        <f t="shared" si="3"/>
        <v>0</v>
      </c>
      <c r="N36" s="125">
        <f t="shared" si="4"/>
        <v>0</v>
      </c>
      <c r="O36" s="126">
        <f t="shared" si="5"/>
        <v>0</v>
      </c>
      <c r="P36" s="125">
        <f t="shared" si="6"/>
        <v>0</v>
      </c>
      <c r="Q36" s="1">
        <f t="shared" si="7"/>
        <v>0</v>
      </c>
      <c r="R36" s="1">
        <f t="shared" si="0"/>
        <v>0</v>
      </c>
      <c r="S36" s="1">
        <f t="shared" si="8"/>
        <v>0</v>
      </c>
      <c r="T36" s="1">
        <f t="shared" si="9"/>
        <v>0</v>
      </c>
      <c r="U36" s="126">
        <f t="shared" si="10"/>
        <v>0</v>
      </c>
    </row>
    <row r="37" spans="2:21" x14ac:dyDescent="0.3">
      <c r="B37" s="125">
        <v>22</v>
      </c>
      <c r="C37" s="53" t="str">
        <f>IF(OR('Data-Qtr3'!C35="",'Data-Qtr3'!R35),"",(COUNTIF('Data-Qtr3'!C35,"Yes")))</f>
        <v/>
      </c>
      <c r="D37" s="53" t="str">
        <f>IF('Data-Qtr3'!D35="","",IF(C37=1,'Data-Qtr3'!D35,""))</f>
        <v/>
      </c>
      <c r="E37" s="53" t="str">
        <f>IF(OR('Data-Qtr3'!E35="",'Data-Qtr3'!R35),"",COUNTIF('Data-Qtr3'!E35,"Yes"))</f>
        <v/>
      </c>
      <c r="F37" s="53" t="str">
        <f>IF(OR('Data-Qtr3'!F35="",'Data-Qtr3'!R35),"",COUNTIF('Data-Qtr3'!F35,"Yes"))</f>
        <v/>
      </c>
      <c r="G37" s="53"/>
      <c r="H37" s="53" t="str">
        <f>IF(OR('Data-Qtr3'!G35="",'Data-Qtr3'!R35),"",COUNTIF('Data-Qtr3'!G35,"Yes"))</f>
        <v/>
      </c>
      <c r="I37" s="55">
        <f>COUNTIF('Data-Qtr3'!C35:G35,"")</f>
        <v>5</v>
      </c>
      <c r="J37" s="125">
        <f>IF('Data-Qtr3'!R35,0,IF((COUNTBLANK(C37)+COUNTBLANK(E37)+COUNTBLANK(F37)+COUNTBLANK(H37))=4,0,1))</f>
        <v>0</v>
      </c>
      <c r="K37" s="125">
        <f t="shared" si="1"/>
        <v>0</v>
      </c>
      <c r="L37" s="125">
        <f t="shared" si="2"/>
        <v>0</v>
      </c>
      <c r="M37" s="1">
        <f t="shared" si="3"/>
        <v>0</v>
      </c>
      <c r="N37" s="125">
        <f t="shared" si="4"/>
        <v>0</v>
      </c>
      <c r="O37" s="126">
        <f t="shared" si="5"/>
        <v>0</v>
      </c>
      <c r="P37" s="125">
        <f t="shared" si="6"/>
        <v>0</v>
      </c>
      <c r="Q37" s="1">
        <f t="shared" si="7"/>
        <v>0</v>
      </c>
      <c r="R37" s="1">
        <f t="shared" si="0"/>
        <v>0</v>
      </c>
      <c r="S37" s="1">
        <f t="shared" si="8"/>
        <v>0</v>
      </c>
      <c r="T37" s="1">
        <f t="shared" si="9"/>
        <v>0</v>
      </c>
      <c r="U37" s="126">
        <f t="shared" si="10"/>
        <v>0</v>
      </c>
    </row>
    <row r="38" spans="2:21" x14ac:dyDescent="0.3">
      <c r="B38" s="125">
        <v>23</v>
      </c>
      <c r="C38" s="53" t="str">
        <f>IF(OR('Data-Qtr3'!C36="",'Data-Qtr3'!R36),"",(COUNTIF('Data-Qtr3'!C36,"Yes")))</f>
        <v/>
      </c>
      <c r="D38" s="53" t="str">
        <f>IF('Data-Qtr3'!D36="","",IF(C38=1,'Data-Qtr3'!D36,""))</f>
        <v/>
      </c>
      <c r="E38" s="53" t="str">
        <f>IF(OR('Data-Qtr3'!E36="",'Data-Qtr3'!R36),"",COUNTIF('Data-Qtr3'!E36,"Yes"))</f>
        <v/>
      </c>
      <c r="F38" s="53" t="str">
        <f>IF(OR('Data-Qtr3'!F36="",'Data-Qtr3'!R36),"",COUNTIF('Data-Qtr3'!F36,"Yes"))</f>
        <v/>
      </c>
      <c r="G38" s="53"/>
      <c r="H38" s="53" t="str">
        <f>IF(OR('Data-Qtr3'!G36="",'Data-Qtr3'!R36),"",COUNTIF('Data-Qtr3'!G36,"Yes"))</f>
        <v/>
      </c>
      <c r="I38" s="55">
        <f>COUNTIF('Data-Qtr3'!C36:G36,"")</f>
        <v>5</v>
      </c>
      <c r="J38" s="125">
        <f>IF('Data-Qtr3'!R36,0,IF((COUNTBLANK(C38)+COUNTBLANK(E38)+COUNTBLANK(F38)+COUNTBLANK(H38))=4,0,1))</f>
        <v>0</v>
      </c>
      <c r="K38" s="125">
        <f t="shared" si="1"/>
        <v>0</v>
      </c>
      <c r="L38" s="125">
        <f t="shared" si="2"/>
        <v>0</v>
      </c>
      <c r="M38" s="1">
        <f t="shared" si="3"/>
        <v>0</v>
      </c>
      <c r="N38" s="125">
        <f t="shared" si="4"/>
        <v>0</v>
      </c>
      <c r="O38" s="126">
        <f t="shared" si="5"/>
        <v>0</v>
      </c>
      <c r="P38" s="125">
        <f t="shared" si="6"/>
        <v>0</v>
      </c>
      <c r="Q38" s="1">
        <f t="shared" si="7"/>
        <v>0</v>
      </c>
      <c r="R38" s="1">
        <f t="shared" si="0"/>
        <v>0</v>
      </c>
      <c r="S38" s="1">
        <f t="shared" si="8"/>
        <v>0</v>
      </c>
      <c r="T38" s="1">
        <f t="shared" si="9"/>
        <v>0</v>
      </c>
      <c r="U38" s="126">
        <f t="shared" si="10"/>
        <v>0</v>
      </c>
    </row>
    <row r="39" spans="2:21" x14ac:dyDescent="0.3">
      <c r="B39" s="125">
        <v>24</v>
      </c>
      <c r="C39" s="53" t="str">
        <f>IF(OR('Data-Qtr3'!C37="",'Data-Qtr3'!R37),"",(COUNTIF('Data-Qtr3'!C37,"Yes")))</f>
        <v/>
      </c>
      <c r="D39" s="53" t="str">
        <f>IF('Data-Qtr3'!D37="","",IF(C39=1,'Data-Qtr3'!D37,""))</f>
        <v/>
      </c>
      <c r="E39" s="53" t="str">
        <f>IF(OR('Data-Qtr3'!E37="",'Data-Qtr3'!R37),"",COUNTIF('Data-Qtr3'!E37,"Yes"))</f>
        <v/>
      </c>
      <c r="F39" s="53" t="str">
        <f>IF(OR('Data-Qtr3'!F37="",'Data-Qtr3'!R37),"",COUNTIF('Data-Qtr3'!F37,"Yes"))</f>
        <v/>
      </c>
      <c r="G39" s="53"/>
      <c r="H39" s="53" t="str">
        <f>IF(OR('Data-Qtr3'!G37="",'Data-Qtr3'!R37),"",COUNTIF('Data-Qtr3'!G37,"Yes"))</f>
        <v/>
      </c>
      <c r="I39" s="55">
        <f>COUNTIF('Data-Qtr3'!C37:G37,"")</f>
        <v>5</v>
      </c>
      <c r="J39" s="125">
        <f>IF('Data-Qtr3'!R37,0,IF((COUNTBLANK(C39)+COUNTBLANK(E39)+COUNTBLANK(F39)+COUNTBLANK(H39))=4,0,1))</f>
        <v>0</v>
      </c>
      <c r="K39" s="125">
        <f t="shared" si="1"/>
        <v>0</v>
      </c>
      <c r="L39" s="125">
        <f t="shared" si="2"/>
        <v>0</v>
      </c>
      <c r="M39" s="1">
        <f t="shared" si="3"/>
        <v>0</v>
      </c>
      <c r="N39" s="125">
        <f t="shared" si="4"/>
        <v>0</v>
      </c>
      <c r="O39" s="126">
        <f t="shared" si="5"/>
        <v>0</v>
      </c>
      <c r="P39" s="125">
        <f t="shared" si="6"/>
        <v>0</v>
      </c>
      <c r="Q39" s="1">
        <f t="shared" si="7"/>
        <v>0</v>
      </c>
      <c r="R39" s="1">
        <f t="shared" si="0"/>
        <v>0</v>
      </c>
      <c r="S39" s="1">
        <f t="shared" si="8"/>
        <v>0</v>
      </c>
      <c r="T39" s="1">
        <f t="shared" si="9"/>
        <v>0</v>
      </c>
      <c r="U39" s="126">
        <f t="shared" si="10"/>
        <v>0</v>
      </c>
    </row>
    <row r="40" spans="2:21" x14ac:dyDescent="0.3">
      <c r="B40" s="125">
        <v>25</v>
      </c>
      <c r="C40" s="53" t="str">
        <f>IF(OR('Data-Qtr3'!C38="",'Data-Qtr3'!R38),"",(COUNTIF('Data-Qtr3'!C38,"Yes")))</f>
        <v/>
      </c>
      <c r="D40" s="53" t="str">
        <f>IF('Data-Qtr3'!D38="","",IF(C40=1,'Data-Qtr3'!D38,""))</f>
        <v/>
      </c>
      <c r="E40" s="53" t="str">
        <f>IF(OR('Data-Qtr3'!E38="",'Data-Qtr3'!R38),"",COUNTIF('Data-Qtr3'!E38,"Yes"))</f>
        <v/>
      </c>
      <c r="F40" s="53" t="str">
        <f>IF(OR('Data-Qtr3'!F38="",'Data-Qtr3'!R38),"",COUNTIF('Data-Qtr3'!F38,"Yes"))</f>
        <v/>
      </c>
      <c r="G40" s="53"/>
      <c r="H40" s="53" t="str">
        <f>IF(OR('Data-Qtr3'!G38="",'Data-Qtr3'!R38),"",COUNTIF('Data-Qtr3'!G38,"Yes"))</f>
        <v/>
      </c>
      <c r="I40" s="55">
        <f>COUNTIF('Data-Qtr3'!C38:G38,"")</f>
        <v>5</v>
      </c>
      <c r="J40" s="125">
        <f>IF('Data-Qtr3'!R38,0,IF((COUNTBLANK(C40)+COUNTBLANK(E40)+COUNTBLANK(F40)+COUNTBLANK(H40))=4,0,1))</f>
        <v>0</v>
      </c>
      <c r="K40" s="125">
        <f t="shared" si="1"/>
        <v>0</v>
      </c>
      <c r="L40" s="125">
        <f t="shared" si="2"/>
        <v>0</v>
      </c>
      <c r="M40" s="1">
        <f t="shared" si="3"/>
        <v>0</v>
      </c>
      <c r="N40" s="125">
        <f t="shared" si="4"/>
        <v>0</v>
      </c>
      <c r="O40" s="126">
        <f t="shared" si="5"/>
        <v>0</v>
      </c>
      <c r="P40" s="125">
        <f t="shared" si="6"/>
        <v>0</v>
      </c>
      <c r="Q40" s="1">
        <f t="shared" si="7"/>
        <v>0</v>
      </c>
      <c r="R40" s="1">
        <f t="shared" si="0"/>
        <v>0</v>
      </c>
      <c r="S40" s="1">
        <f t="shared" si="8"/>
        <v>0</v>
      </c>
      <c r="T40" s="1">
        <f t="shared" si="9"/>
        <v>0</v>
      </c>
      <c r="U40" s="126">
        <f t="shared" si="10"/>
        <v>0</v>
      </c>
    </row>
    <row r="41" spans="2:21" x14ac:dyDescent="0.3">
      <c r="B41" s="125">
        <v>26</v>
      </c>
      <c r="C41" s="53" t="str">
        <f>IF(OR('Data-Qtr3'!C39="",'Data-Qtr3'!R39),"",(COUNTIF('Data-Qtr3'!C39,"Yes")))</f>
        <v/>
      </c>
      <c r="D41" s="53" t="str">
        <f>IF('Data-Qtr3'!D39="","",IF(C41=1,'Data-Qtr3'!D39,""))</f>
        <v/>
      </c>
      <c r="E41" s="53" t="str">
        <f>IF(OR('Data-Qtr3'!E39="",'Data-Qtr3'!R39),"",COUNTIF('Data-Qtr3'!E39,"Yes"))</f>
        <v/>
      </c>
      <c r="F41" s="53" t="str">
        <f>IF(OR('Data-Qtr3'!F39="",'Data-Qtr3'!R39),"",COUNTIF('Data-Qtr3'!F39,"Yes"))</f>
        <v/>
      </c>
      <c r="G41" s="53"/>
      <c r="H41" s="53" t="str">
        <f>IF(OR('Data-Qtr3'!G39="",'Data-Qtr3'!R39),"",COUNTIF('Data-Qtr3'!G39,"Yes"))</f>
        <v/>
      </c>
      <c r="I41" s="55">
        <f>COUNTIF('Data-Qtr3'!C39:G39,"")</f>
        <v>5</v>
      </c>
      <c r="J41" s="125">
        <f>IF('Data-Qtr3'!R39,0,IF((COUNTBLANK(C41)+COUNTBLANK(E41)+COUNTBLANK(F41)+COUNTBLANK(H41))=4,0,1))</f>
        <v>0</v>
      </c>
      <c r="K41" s="125">
        <f t="shared" si="1"/>
        <v>0</v>
      </c>
      <c r="L41" s="125">
        <f t="shared" si="2"/>
        <v>0</v>
      </c>
      <c r="M41" s="1">
        <f t="shared" si="3"/>
        <v>0</v>
      </c>
      <c r="N41" s="125">
        <f t="shared" si="4"/>
        <v>0</v>
      </c>
      <c r="O41" s="126">
        <f t="shared" si="5"/>
        <v>0</v>
      </c>
      <c r="P41" s="125">
        <f t="shared" si="6"/>
        <v>0</v>
      </c>
      <c r="Q41" s="1">
        <f t="shared" si="7"/>
        <v>0</v>
      </c>
      <c r="R41" s="1">
        <f t="shared" si="0"/>
        <v>0</v>
      </c>
      <c r="S41" s="1">
        <f t="shared" si="8"/>
        <v>0</v>
      </c>
      <c r="T41" s="1">
        <f t="shared" si="9"/>
        <v>0</v>
      </c>
      <c r="U41" s="126">
        <f t="shared" si="10"/>
        <v>0</v>
      </c>
    </row>
    <row r="42" spans="2:21" x14ac:dyDescent="0.3">
      <c r="B42" s="125">
        <v>27</v>
      </c>
      <c r="C42" s="53" t="str">
        <f>IF(OR('Data-Qtr3'!C40="",'Data-Qtr3'!R40),"",(COUNTIF('Data-Qtr3'!C40,"Yes")))</f>
        <v/>
      </c>
      <c r="D42" s="53" t="str">
        <f>IF('Data-Qtr3'!D40="","",IF(C42=1,'Data-Qtr3'!D40,""))</f>
        <v/>
      </c>
      <c r="E42" s="53" t="str">
        <f>IF(OR('Data-Qtr3'!E40="",'Data-Qtr3'!R40),"",COUNTIF('Data-Qtr3'!E40,"Yes"))</f>
        <v/>
      </c>
      <c r="F42" s="53" t="str">
        <f>IF(OR('Data-Qtr3'!F40="",'Data-Qtr3'!R40),"",COUNTIF('Data-Qtr3'!F40,"Yes"))</f>
        <v/>
      </c>
      <c r="G42" s="53"/>
      <c r="H42" s="53" t="str">
        <f>IF(OR('Data-Qtr3'!G40="",'Data-Qtr3'!R40),"",COUNTIF('Data-Qtr3'!G40,"Yes"))</f>
        <v/>
      </c>
      <c r="I42" s="55">
        <f>COUNTIF('Data-Qtr3'!C40:G40,"")</f>
        <v>5</v>
      </c>
      <c r="J42" s="125">
        <f>IF('Data-Qtr3'!R40,0,IF((COUNTBLANK(C42)+COUNTBLANK(E42)+COUNTBLANK(F42)+COUNTBLANK(H42))=4,0,1))</f>
        <v>0</v>
      </c>
      <c r="K42" s="125">
        <f t="shared" si="1"/>
        <v>0</v>
      </c>
      <c r="L42" s="125">
        <f t="shared" si="2"/>
        <v>0</v>
      </c>
      <c r="M42" s="1">
        <f t="shared" si="3"/>
        <v>0</v>
      </c>
      <c r="N42" s="125">
        <f t="shared" si="4"/>
        <v>0</v>
      </c>
      <c r="O42" s="126">
        <f t="shared" si="5"/>
        <v>0</v>
      </c>
      <c r="P42" s="125">
        <f t="shared" si="6"/>
        <v>0</v>
      </c>
      <c r="Q42" s="1">
        <f t="shared" si="7"/>
        <v>0</v>
      </c>
      <c r="R42" s="1">
        <f t="shared" si="0"/>
        <v>0</v>
      </c>
      <c r="S42" s="1">
        <f t="shared" si="8"/>
        <v>0</v>
      </c>
      <c r="T42" s="1">
        <f t="shared" si="9"/>
        <v>0</v>
      </c>
      <c r="U42" s="126">
        <f t="shared" si="10"/>
        <v>0</v>
      </c>
    </row>
    <row r="43" spans="2:21" x14ac:dyDescent="0.3">
      <c r="B43" s="125">
        <v>28</v>
      </c>
      <c r="C43" s="53" t="str">
        <f>IF(OR('Data-Qtr3'!C41="",'Data-Qtr3'!R41),"",(COUNTIF('Data-Qtr3'!C41,"Yes")))</f>
        <v/>
      </c>
      <c r="D43" s="53" t="str">
        <f>IF('Data-Qtr3'!D41="","",IF(C43=1,'Data-Qtr3'!D41,""))</f>
        <v/>
      </c>
      <c r="E43" s="53" t="str">
        <f>IF(OR('Data-Qtr3'!E41="",'Data-Qtr3'!R41),"",COUNTIF('Data-Qtr3'!E41,"Yes"))</f>
        <v/>
      </c>
      <c r="F43" s="53" t="str">
        <f>IF(OR('Data-Qtr3'!F41="",'Data-Qtr3'!R41),"",COUNTIF('Data-Qtr3'!F41,"Yes"))</f>
        <v/>
      </c>
      <c r="G43" s="53"/>
      <c r="H43" s="53" t="str">
        <f>IF(OR('Data-Qtr3'!G41="",'Data-Qtr3'!R41),"",COUNTIF('Data-Qtr3'!G41,"Yes"))</f>
        <v/>
      </c>
      <c r="I43" s="55">
        <f>COUNTIF('Data-Qtr3'!C41:G41,"")</f>
        <v>5</v>
      </c>
      <c r="J43" s="125">
        <f>IF('Data-Qtr3'!R41,0,IF((COUNTBLANK(C43)+COUNTBLANK(E43)+COUNTBLANK(F43)+COUNTBLANK(H43))=4,0,1))</f>
        <v>0</v>
      </c>
      <c r="K43" s="125">
        <f t="shared" si="1"/>
        <v>0</v>
      </c>
      <c r="L43" s="125">
        <f t="shared" si="2"/>
        <v>0</v>
      </c>
      <c r="M43" s="1">
        <f t="shared" si="3"/>
        <v>0</v>
      </c>
      <c r="N43" s="125">
        <f t="shared" si="4"/>
        <v>0</v>
      </c>
      <c r="O43" s="126">
        <f t="shared" si="5"/>
        <v>0</v>
      </c>
      <c r="P43" s="125">
        <f t="shared" si="6"/>
        <v>0</v>
      </c>
      <c r="Q43" s="1">
        <f t="shared" si="7"/>
        <v>0</v>
      </c>
      <c r="R43" s="1">
        <f t="shared" si="0"/>
        <v>0</v>
      </c>
      <c r="S43" s="1">
        <f t="shared" si="8"/>
        <v>0</v>
      </c>
      <c r="T43" s="1">
        <f t="shared" si="9"/>
        <v>0</v>
      </c>
      <c r="U43" s="126">
        <f t="shared" si="10"/>
        <v>0</v>
      </c>
    </row>
    <row r="44" spans="2:21" x14ac:dyDescent="0.3">
      <c r="B44" s="125">
        <v>29</v>
      </c>
      <c r="C44" s="53" t="str">
        <f>IF(OR('Data-Qtr3'!C42="",'Data-Qtr3'!R42),"",(COUNTIF('Data-Qtr3'!C42,"Yes")))</f>
        <v/>
      </c>
      <c r="D44" s="53" t="str">
        <f>IF('Data-Qtr3'!D42="","",IF(C44=1,'Data-Qtr3'!D42,""))</f>
        <v/>
      </c>
      <c r="E44" s="53" t="str">
        <f>IF(OR('Data-Qtr3'!E42="",'Data-Qtr3'!R42),"",COUNTIF('Data-Qtr3'!E42,"Yes"))</f>
        <v/>
      </c>
      <c r="F44" s="53" t="str">
        <f>IF(OR('Data-Qtr3'!F42="",'Data-Qtr3'!R42),"",COUNTIF('Data-Qtr3'!F42,"Yes"))</f>
        <v/>
      </c>
      <c r="G44" s="53"/>
      <c r="H44" s="53" t="str">
        <f>IF(OR('Data-Qtr3'!G42="",'Data-Qtr3'!R42),"",COUNTIF('Data-Qtr3'!G42,"Yes"))</f>
        <v/>
      </c>
      <c r="I44" s="55">
        <f>COUNTIF('Data-Qtr3'!C42:G42,"")</f>
        <v>5</v>
      </c>
      <c r="J44" s="125">
        <f>IF('Data-Qtr3'!R42,0,IF((COUNTBLANK(C44)+COUNTBLANK(E44)+COUNTBLANK(F44)+COUNTBLANK(H44))=4,0,1))</f>
        <v>0</v>
      </c>
      <c r="K44" s="125">
        <f t="shared" si="1"/>
        <v>0</v>
      </c>
      <c r="L44" s="125">
        <f t="shared" si="2"/>
        <v>0</v>
      </c>
      <c r="M44" s="1">
        <f t="shared" si="3"/>
        <v>0</v>
      </c>
      <c r="N44" s="125">
        <f t="shared" si="4"/>
        <v>0</v>
      </c>
      <c r="O44" s="126">
        <f t="shared" si="5"/>
        <v>0</v>
      </c>
      <c r="P44" s="125">
        <f t="shared" si="6"/>
        <v>0</v>
      </c>
      <c r="Q44" s="1">
        <f t="shared" si="7"/>
        <v>0</v>
      </c>
      <c r="R44" s="1">
        <f t="shared" si="0"/>
        <v>0</v>
      </c>
      <c r="S44" s="1">
        <f t="shared" si="8"/>
        <v>0</v>
      </c>
      <c r="T44" s="1">
        <f t="shared" si="9"/>
        <v>0</v>
      </c>
      <c r="U44" s="126">
        <f t="shared" si="10"/>
        <v>0</v>
      </c>
    </row>
    <row r="45" spans="2:21" ht="15" thickBot="1" x14ac:dyDescent="0.35">
      <c r="B45" s="125">
        <v>30</v>
      </c>
      <c r="C45" s="36" t="str">
        <f>IF(OR('Data-Qtr3'!C43="",'Data-Qtr3'!R43),"",(COUNTIF('Data-Qtr3'!C43,"Yes")))</f>
        <v/>
      </c>
      <c r="D45" s="36" t="str">
        <f>IF('Data-Qtr3'!D43="","",IF(C45=1,'Data-Qtr3'!D43,""))</f>
        <v/>
      </c>
      <c r="E45" s="36" t="str">
        <f>IF(OR('Data-Qtr3'!E43="",'Data-Qtr3'!R43),"",COUNTIF('Data-Qtr3'!E43,"Yes"))</f>
        <v/>
      </c>
      <c r="F45" s="36" t="str">
        <f>IF(OR('Data-Qtr3'!F43="",'Data-Qtr3'!R43),"",COUNTIF('Data-Qtr3'!F43,"Yes"))</f>
        <v/>
      </c>
      <c r="G45" s="36"/>
      <c r="H45" s="36" t="str">
        <f>IF(OR('Data-Qtr3'!G43="",'Data-Qtr3'!R43),"",COUNTIF('Data-Qtr3'!G43,"Yes"))</f>
        <v/>
      </c>
      <c r="I45" s="55">
        <f>COUNTIF('Data-Qtr3'!C43:G43,"")</f>
        <v>5</v>
      </c>
      <c r="J45" s="125">
        <f>IF('Data-Qtr3'!R43,0,IF((COUNTBLANK(C45)+COUNTBLANK(E45)+COUNTBLANK(F45)+COUNTBLANK(H45))=4,0,1))</f>
        <v>0</v>
      </c>
      <c r="K45" s="125">
        <f t="shared" si="1"/>
        <v>0</v>
      </c>
      <c r="L45" s="125">
        <f t="shared" si="2"/>
        <v>0</v>
      </c>
      <c r="M45" s="1">
        <f t="shared" si="3"/>
        <v>0</v>
      </c>
      <c r="N45" s="125">
        <f t="shared" si="4"/>
        <v>0</v>
      </c>
      <c r="O45" s="126">
        <f t="shared" si="5"/>
        <v>0</v>
      </c>
      <c r="P45" s="125">
        <f t="shared" si="6"/>
        <v>0</v>
      </c>
      <c r="Q45" s="1">
        <f t="shared" si="7"/>
        <v>0</v>
      </c>
      <c r="R45" s="1">
        <f t="shared" si="0"/>
        <v>0</v>
      </c>
      <c r="S45" s="1">
        <f t="shared" si="8"/>
        <v>0</v>
      </c>
      <c r="T45" s="1">
        <f t="shared" si="9"/>
        <v>0</v>
      </c>
      <c r="U45" s="126">
        <f t="shared" si="10"/>
        <v>0</v>
      </c>
    </row>
    <row r="46" spans="2:21" x14ac:dyDescent="0.3">
      <c r="B46" s="124">
        <v>31</v>
      </c>
      <c r="C46" s="33" t="str">
        <f>IF(OR('Data-Qtr3'!C44="",'Data-Qtr3'!R44),"",(COUNTIF('Data-Qtr3'!C44,"Yes")))</f>
        <v/>
      </c>
      <c r="D46" s="33" t="str">
        <f>IF('Data-Qtr3'!D44="","",IF(C46=1,'Data-Qtr3'!D44,""))</f>
        <v/>
      </c>
      <c r="E46" s="33" t="str">
        <f>IF(OR('Data-Qtr3'!E44="",'Data-Qtr3'!R44),"",COUNTIF('Data-Qtr3'!E44,"Yes"))</f>
        <v/>
      </c>
      <c r="F46" s="33" t="str">
        <f>IF(OR('Data-Qtr3'!F44="",'Data-Qtr3'!R44),"",COUNTIF('Data-Qtr3'!F44,"Yes"))</f>
        <v/>
      </c>
      <c r="G46" s="33"/>
      <c r="H46" s="33" t="str">
        <f>IF(OR('Data-Qtr3'!G44="",'Data-Qtr3'!R44),"",COUNTIF('Data-Qtr3'!G44,"Yes"))</f>
        <v/>
      </c>
      <c r="I46" s="54">
        <f>COUNTIF('Data-Qtr3'!C44:G44,"")</f>
        <v>5</v>
      </c>
      <c r="J46" s="125">
        <f>IF('Data-Qtr3'!R44,0,IF((COUNTBLANK(C46)+COUNTBLANK(E46)+COUNTBLANK(F46)+COUNTBLANK(H46))=4,0,1))</f>
        <v>0</v>
      </c>
      <c r="K46" s="125">
        <f t="shared" si="1"/>
        <v>0</v>
      </c>
      <c r="L46" s="125">
        <f t="shared" si="2"/>
        <v>0</v>
      </c>
      <c r="M46" s="1">
        <f t="shared" si="3"/>
        <v>0</v>
      </c>
      <c r="N46" s="125">
        <f t="shared" si="4"/>
        <v>0</v>
      </c>
      <c r="O46" s="126">
        <f t="shared" si="5"/>
        <v>0</v>
      </c>
      <c r="P46" s="125">
        <f t="shared" si="6"/>
        <v>0</v>
      </c>
      <c r="Q46" s="1">
        <f t="shared" si="7"/>
        <v>0</v>
      </c>
      <c r="R46" s="1">
        <f t="shared" si="0"/>
        <v>0</v>
      </c>
      <c r="S46" s="1">
        <f t="shared" si="8"/>
        <v>0</v>
      </c>
      <c r="T46" s="1">
        <f t="shared" si="9"/>
        <v>0</v>
      </c>
      <c r="U46" s="126">
        <f t="shared" si="10"/>
        <v>0</v>
      </c>
    </row>
    <row r="47" spans="2:21" x14ac:dyDescent="0.3">
      <c r="B47" s="125">
        <v>32</v>
      </c>
      <c r="C47" s="53" t="str">
        <f>IF(OR('Data-Qtr3'!C45="",'Data-Qtr3'!R45),"",(COUNTIF('Data-Qtr3'!C45,"Yes")))</f>
        <v/>
      </c>
      <c r="D47" s="53" t="str">
        <f>IF('Data-Qtr3'!D45="","",IF(C47=1,'Data-Qtr3'!D45,""))</f>
        <v/>
      </c>
      <c r="E47" s="53" t="str">
        <f>IF(OR('Data-Qtr3'!E45="",'Data-Qtr3'!R45),"",COUNTIF('Data-Qtr3'!E45,"Yes"))</f>
        <v/>
      </c>
      <c r="F47" s="53" t="str">
        <f>IF(OR('Data-Qtr3'!F45="",'Data-Qtr3'!R45),"",COUNTIF('Data-Qtr3'!F45,"Yes"))</f>
        <v/>
      </c>
      <c r="G47" s="53"/>
      <c r="H47" s="53" t="str">
        <f>IF(OR('Data-Qtr3'!G45="",'Data-Qtr3'!R45),"",COUNTIF('Data-Qtr3'!G45,"Yes"))</f>
        <v/>
      </c>
      <c r="I47" s="55">
        <f>COUNTIF('Data-Qtr3'!C45:G45,"")</f>
        <v>5</v>
      </c>
      <c r="J47" s="125">
        <f>IF('Data-Qtr3'!R45,0,IF((COUNTBLANK(C47)+COUNTBLANK(E47)+COUNTBLANK(F47)+COUNTBLANK(H47))=4,0,1))</f>
        <v>0</v>
      </c>
      <c r="K47" s="125">
        <f t="shared" si="1"/>
        <v>0</v>
      </c>
      <c r="L47" s="125">
        <f t="shared" si="2"/>
        <v>0</v>
      </c>
      <c r="M47" s="1">
        <f t="shared" si="3"/>
        <v>0</v>
      </c>
      <c r="N47" s="125">
        <f t="shared" si="4"/>
        <v>0</v>
      </c>
      <c r="O47" s="126">
        <f t="shared" si="5"/>
        <v>0</v>
      </c>
      <c r="P47" s="125">
        <f t="shared" si="6"/>
        <v>0</v>
      </c>
      <c r="Q47" s="1">
        <f t="shared" si="7"/>
        <v>0</v>
      </c>
      <c r="R47" s="1">
        <f t="shared" si="0"/>
        <v>0</v>
      </c>
      <c r="S47" s="1">
        <f t="shared" si="8"/>
        <v>0</v>
      </c>
      <c r="T47" s="1">
        <f t="shared" si="9"/>
        <v>0</v>
      </c>
      <c r="U47" s="126">
        <f t="shared" si="10"/>
        <v>0</v>
      </c>
    </row>
    <row r="48" spans="2:21" x14ac:dyDescent="0.3">
      <c r="B48" s="125">
        <v>33</v>
      </c>
      <c r="C48" s="53" t="str">
        <f>IF(OR('Data-Qtr3'!C46="",'Data-Qtr3'!R46),"",(COUNTIF('Data-Qtr3'!C46,"Yes")))</f>
        <v/>
      </c>
      <c r="D48" s="53" t="str">
        <f>IF('Data-Qtr3'!D46="","",IF(C48=1,'Data-Qtr3'!D46,""))</f>
        <v/>
      </c>
      <c r="E48" s="53" t="str">
        <f>IF(OR('Data-Qtr3'!E46="",'Data-Qtr3'!R46),"",COUNTIF('Data-Qtr3'!E46,"Yes"))</f>
        <v/>
      </c>
      <c r="F48" s="53" t="str">
        <f>IF(OR('Data-Qtr3'!F46="",'Data-Qtr3'!R46),"",COUNTIF('Data-Qtr3'!F46,"Yes"))</f>
        <v/>
      </c>
      <c r="G48" s="53"/>
      <c r="H48" s="53" t="str">
        <f>IF(OR('Data-Qtr3'!G46="",'Data-Qtr3'!R46),"",COUNTIF('Data-Qtr3'!G46,"Yes"))</f>
        <v/>
      </c>
      <c r="I48" s="55">
        <f>COUNTIF('Data-Qtr3'!C46:G46,"")</f>
        <v>5</v>
      </c>
      <c r="J48" s="125">
        <f>IF('Data-Qtr3'!R46,0,IF((COUNTBLANK(C48)+COUNTBLANK(E48)+COUNTBLANK(F48)+COUNTBLANK(H48))=4,0,1))</f>
        <v>0</v>
      </c>
      <c r="K48" s="125">
        <f t="shared" si="1"/>
        <v>0</v>
      </c>
      <c r="L48" s="125">
        <f t="shared" si="2"/>
        <v>0</v>
      </c>
      <c r="M48" s="1">
        <f t="shared" si="3"/>
        <v>0</v>
      </c>
      <c r="N48" s="125">
        <f t="shared" si="4"/>
        <v>0</v>
      </c>
      <c r="O48" s="126">
        <f t="shared" si="5"/>
        <v>0</v>
      </c>
      <c r="P48" s="125">
        <f t="shared" si="6"/>
        <v>0</v>
      </c>
      <c r="Q48" s="1">
        <f t="shared" si="7"/>
        <v>0</v>
      </c>
      <c r="R48" s="1">
        <f t="shared" si="0"/>
        <v>0</v>
      </c>
      <c r="S48" s="1">
        <f t="shared" si="8"/>
        <v>0</v>
      </c>
      <c r="T48" s="1">
        <f t="shared" si="9"/>
        <v>0</v>
      </c>
      <c r="U48" s="126">
        <f t="shared" si="10"/>
        <v>0</v>
      </c>
    </row>
    <row r="49" spans="2:21" x14ac:dyDescent="0.3">
      <c r="B49" s="125">
        <v>34</v>
      </c>
      <c r="C49" s="53" t="str">
        <f>IF(OR('Data-Qtr3'!C47="",'Data-Qtr3'!R47),"",(COUNTIF('Data-Qtr3'!C47,"Yes")))</f>
        <v/>
      </c>
      <c r="D49" s="53" t="str">
        <f>IF('Data-Qtr3'!D47="","",IF(C49=1,'Data-Qtr3'!D47,""))</f>
        <v/>
      </c>
      <c r="E49" s="53" t="str">
        <f>IF(OR('Data-Qtr3'!E47="",'Data-Qtr3'!R47),"",COUNTIF('Data-Qtr3'!E47,"Yes"))</f>
        <v/>
      </c>
      <c r="F49" s="53" t="str">
        <f>IF(OR('Data-Qtr3'!F47="",'Data-Qtr3'!R47),"",COUNTIF('Data-Qtr3'!F47,"Yes"))</f>
        <v/>
      </c>
      <c r="G49" s="53"/>
      <c r="H49" s="53" t="str">
        <f>IF(OR('Data-Qtr3'!G47="",'Data-Qtr3'!R47),"",COUNTIF('Data-Qtr3'!G47,"Yes"))</f>
        <v/>
      </c>
      <c r="I49" s="55">
        <f>COUNTIF('Data-Qtr3'!C47:G47,"")</f>
        <v>5</v>
      </c>
      <c r="J49" s="125">
        <f>IF('Data-Qtr3'!R47,0,IF((COUNTBLANK(C49)+COUNTBLANK(E49)+COUNTBLANK(F49)+COUNTBLANK(H49))=4,0,1))</f>
        <v>0</v>
      </c>
      <c r="K49" s="125">
        <f t="shared" si="1"/>
        <v>0</v>
      </c>
      <c r="L49" s="125">
        <f t="shared" si="2"/>
        <v>0</v>
      </c>
      <c r="M49" s="1">
        <f t="shared" si="3"/>
        <v>0</v>
      </c>
      <c r="N49" s="125">
        <f t="shared" si="4"/>
        <v>0</v>
      </c>
      <c r="O49" s="126">
        <f t="shared" si="5"/>
        <v>0</v>
      </c>
      <c r="P49" s="125">
        <f t="shared" si="6"/>
        <v>0</v>
      </c>
      <c r="Q49" s="1">
        <f t="shared" si="7"/>
        <v>0</v>
      </c>
      <c r="R49" s="1">
        <f t="shared" si="0"/>
        <v>0</v>
      </c>
      <c r="S49" s="1">
        <f t="shared" si="8"/>
        <v>0</v>
      </c>
      <c r="T49" s="1">
        <f t="shared" si="9"/>
        <v>0</v>
      </c>
      <c r="U49" s="126">
        <f t="shared" si="10"/>
        <v>0</v>
      </c>
    </row>
    <row r="50" spans="2:21" x14ac:dyDescent="0.3">
      <c r="B50" s="125">
        <v>35</v>
      </c>
      <c r="C50" s="53" t="str">
        <f>IF(OR('Data-Qtr3'!C48="",'Data-Qtr3'!R48),"",(COUNTIF('Data-Qtr3'!C48,"Yes")))</f>
        <v/>
      </c>
      <c r="D50" s="53" t="str">
        <f>IF('Data-Qtr3'!D48="","",IF(C50=1,'Data-Qtr3'!D48,""))</f>
        <v/>
      </c>
      <c r="E50" s="53" t="str">
        <f>IF(OR('Data-Qtr3'!E48="",'Data-Qtr3'!R48),"",COUNTIF('Data-Qtr3'!E48,"Yes"))</f>
        <v/>
      </c>
      <c r="F50" s="53" t="str">
        <f>IF(OR('Data-Qtr3'!F48="",'Data-Qtr3'!R48),"",COUNTIF('Data-Qtr3'!F48,"Yes"))</f>
        <v/>
      </c>
      <c r="G50" s="53"/>
      <c r="H50" s="53" t="str">
        <f>IF(OR('Data-Qtr3'!G48="",'Data-Qtr3'!R48),"",COUNTIF('Data-Qtr3'!G48,"Yes"))</f>
        <v/>
      </c>
      <c r="I50" s="55">
        <f>COUNTIF('Data-Qtr3'!C48:G48,"")</f>
        <v>5</v>
      </c>
      <c r="J50" s="125">
        <f>IF('Data-Qtr3'!R48,0,IF((COUNTBLANK(C50)+COUNTBLANK(E50)+COUNTBLANK(F50)+COUNTBLANK(H50))=4,0,1))</f>
        <v>0</v>
      </c>
      <c r="K50" s="125">
        <f t="shared" si="1"/>
        <v>0</v>
      </c>
      <c r="L50" s="125">
        <f t="shared" si="2"/>
        <v>0</v>
      </c>
      <c r="M50" s="1">
        <f t="shared" si="3"/>
        <v>0</v>
      </c>
      <c r="N50" s="125">
        <f t="shared" si="4"/>
        <v>0</v>
      </c>
      <c r="O50" s="126">
        <f t="shared" si="5"/>
        <v>0</v>
      </c>
      <c r="P50" s="125">
        <f t="shared" si="6"/>
        <v>0</v>
      </c>
      <c r="Q50" s="1">
        <f t="shared" si="7"/>
        <v>0</v>
      </c>
      <c r="R50" s="1">
        <f t="shared" si="0"/>
        <v>0</v>
      </c>
      <c r="S50" s="1">
        <f t="shared" si="8"/>
        <v>0</v>
      </c>
      <c r="T50" s="1">
        <f t="shared" si="9"/>
        <v>0</v>
      </c>
      <c r="U50" s="126">
        <f t="shared" si="10"/>
        <v>0</v>
      </c>
    </row>
    <row r="51" spans="2:21" x14ac:dyDescent="0.3">
      <c r="B51" s="125">
        <v>36</v>
      </c>
      <c r="C51" s="53" t="str">
        <f>IF(OR('Data-Qtr3'!C49="",'Data-Qtr3'!R49),"",(COUNTIF('Data-Qtr3'!C49,"Yes")))</f>
        <v/>
      </c>
      <c r="D51" s="53" t="str">
        <f>IF('Data-Qtr3'!D49="","",IF(C51=1,'Data-Qtr3'!D49,""))</f>
        <v/>
      </c>
      <c r="E51" s="53" t="str">
        <f>IF(OR('Data-Qtr3'!E49="",'Data-Qtr3'!R49),"",COUNTIF('Data-Qtr3'!E49,"Yes"))</f>
        <v/>
      </c>
      <c r="F51" s="53" t="str">
        <f>IF(OR('Data-Qtr3'!F49="",'Data-Qtr3'!R49),"",COUNTIF('Data-Qtr3'!F49,"Yes"))</f>
        <v/>
      </c>
      <c r="G51" s="53"/>
      <c r="H51" s="53" t="str">
        <f>IF(OR('Data-Qtr3'!G49="",'Data-Qtr3'!R49),"",COUNTIF('Data-Qtr3'!G49,"Yes"))</f>
        <v/>
      </c>
      <c r="I51" s="55">
        <f>COUNTIF('Data-Qtr3'!C49:G49,"")</f>
        <v>5</v>
      </c>
      <c r="J51" s="125">
        <f>IF('Data-Qtr3'!R49,0,IF((COUNTBLANK(C51)+COUNTBLANK(E51)+COUNTBLANK(F51)+COUNTBLANK(H51))=4,0,1))</f>
        <v>0</v>
      </c>
      <c r="K51" s="125">
        <f t="shared" si="1"/>
        <v>0</v>
      </c>
      <c r="L51" s="125">
        <f t="shared" si="2"/>
        <v>0</v>
      </c>
      <c r="M51" s="1">
        <f t="shared" si="3"/>
        <v>0</v>
      </c>
      <c r="N51" s="125">
        <f t="shared" si="4"/>
        <v>0</v>
      </c>
      <c r="O51" s="126">
        <f t="shared" si="5"/>
        <v>0</v>
      </c>
      <c r="P51" s="125">
        <f t="shared" si="6"/>
        <v>0</v>
      </c>
      <c r="Q51" s="1">
        <f t="shared" si="7"/>
        <v>0</v>
      </c>
      <c r="R51" s="1">
        <f t="shared" si="0"/>
        <v>0</v>
      </c>
      <c r="S51" s="1">
        <f t="shared" si="8"/>
        <v>0</v>
      </c>
      <c r="T51" s="1">
        <f t="shared" si="9"/>
        <v>0</v>
      </c>
      <c r="U51" s="126">
        <f t="shared" si="10"/>
        <v>0</v>
      </c>
    </row>
    <row r="52" spans="2:21" x14ac:dyDescent="0.3">
      <c r="B52" s="125">
        <v>37</v>
      </c>
      <c r="C52" s="53" t="str">
        <f>IF(OR('Data-Qtr3'!C50="",'Data-Qtr3'!R50),"",(COUNTIF('Data-Qtr3'!C50,"Yes")))</f>
        <v/>
      </c>
      <c r="D52" s="53" t="str">
        <f>IF('Data-Qtr3'!D50="","",IF(C52=1,'Data-Qtr3'!D50,""))</f>
        <v/>
      </c>
      <c r="E52" s="53" t="str">
        <f>IF(OR('Data-Qtr3'!E50="",'Data-Qtr3'!R50),"",COUNTIF('Data-Qtr3'!E50,"Yes"))</f>
        <v/>
      </c>
      <c r="F52" s="53" t="str">
        <f>IF(OR('Data-Qtr3'!F50="",'Data-Qtr3'!R50),"",COUNTIF('Data-Qtr3'!F50,"Yes"))</f>
        <v/>
      </c>
      <c r="G52" s="53"/>
      <c r="H52" s="53" t="str">
        <f>IF(OR('Data-Qtr3'!G50="",'Data-Qtr3'!R50),"",COUNTIF('Data-Qtr3'!G50,"Yes"))</f>
        <v/>
      </c>
      <c r="I52" s="55">
        <f>COUNTIF('Data-Qtr3'!C50:G50,"")</f>
        <v>5</v>
      </c>
      <c r="J52" s="125">
        <f>IF('Data-Qtr3'!R50,0,IF((COUNTBLANK(C52)+COUNTBLANK(E52)+COUNTBLANK(F52)+COUNTBLANK(H52))=4,0,1))</f>
        <v>0</v>
      </c>
      <c r="K52" s="125">
        <f t="shared" si="1"/>
        <v>0</v>
      </c>
      <c r="L52" s="125">
        <f t="shared" si="2"/>
        <v>0</v>
      </c>
      <c r="M52" s="1">
        <f t="shared" si="3"/>
        <v>0</v>
      </c>
      <c r="N52" s="125">
        <f t="shared" si="4"/>
        <v>0</v>
      </c>
      <c r="O52" s="126">
        <f t="shared" si="5"/>
        <v>0</v>
      </c>
      <c r="P52" s="125">
        <f t="shared" si="6"/>
        <v>0</v>
      </c>
      <c r="Q52" s="1">
        <f t="shared" si="7"/>
        <v>0</v>
      </c>
      <c r="R52" s="1">
        <f t="shared" si="0"/>
        <v>0</v>
      </c>
      <c r="S52" s="1">
        <f t="shared" si="8"/>
        <v>0</v>
      </c>
      <c r="T52" s="1">
        <f t="shared" si="9"/>
        <v>0</v>
      </c>
      <c r="U52" s="126">
        <f t="shared" si="10"/>
        <v>0</v>
      </c>
    </row>
    <row r="53" spans="2:21" x14ac:dyDescent="0.3">
      <c r="B53" s="125">
        <v>38</v>
      </c>
      <c r="C53" s="53" t="str">
        <f>IF(OR('Data-Qtr3'!C51="",'Data-Qtr3'!R51),"",(COUNTIF('Data-Qtr3'!C51,"Yes")))</f>
        <v/>
      </c>
      <c r="D53" s="53" t="str">
        <f>IF('Data-Qtr3'!D51="","",IF(C53=1,'Data-Qtr3'!D51,""))</f>
        <v/>
      </c>
      <c r="E53" s="53" t="str">
        <f>IF(OR('Data-Qtr3'!E51="",'Data-Qtr3'!R51),"",COUNTIF('Data-Qtr3'!E51,"Yes"))</f>
        <v/>
      </c>
      <c r="F53" s="53" t="str">
        <f>IF(OR('Data-Qtr3'!F51="",'Data-Qtr3'!R51),"",COUNTIF('Data-Qtr3'!F51,"Yes"))</f>
        <v/>
      </c>
      <c r="G53" s="53"/>
      <c r="H53" s="53" t="str">
        <f>IF(OR('Data-Qtr3'!G51="",'Data-Qtr3'!R51),"",COUNTIF('Data-Qtr3'!G51,"Yes"))</f>
        <v/>
      </c>
      <c r="I53" s="55">
        <f>COUNTIF('Data-Qtr3'!C51:G51,"")</f>
        <v>5</v>
      </c>
      <c r="J53" s="125">
        <f>IF('Data-Qtr3'!R51,0,IF((COUNTBLANK(C53)+COUNTBLANK(E53)+COUNTBLANK(F53)+COUNTBLANK(H53))=4,0,1))</f>
        <v>0</v>
      </c>
      <c r="K53" s="125">
        <f t="shared" si="1"/>
        <v>0</v>
      </c>
      <c r="L53" s="125">
        <f t="shared" si="2"/>
        <v>0</v>
      </c>
      <c r="M53" s="1">
        <f t="shared" si="3"/>
        <v>0</v>
      </c>
      <c r="N53" s="125">
        <f t="shared" si="4"/>
        <v>0</v>
      </c>
      <c r="O53" s="126">
        <f t="shared" si="5"/>
        <v>0</v>
      </c>
      <c r="P53" s="125">
        <f t="shared" si="6"/>
        <v>0</v>
      </c>
      <c r="Q53" s="1">
        <f t="shared" si="7"/>
        <v>0</v>
      </c>
      <c r="R53" s="1">
        <f t="shared" si="0"/>
        <v>0</v>
      </c>
      <c r="S53" s="1">
        <f t="shared" si="8"/>
        <v>0</v>
      </c>
      <c r="T53" s="1">
        <f t="shared" si="9"/>
        <v>0</v>
      </c>
      <c r="U53" s="126">
        <f t="shared" si="10"/>
        <v>0</v>
      </c>
    </row>
    <row r="54" spans="2:21" x14ac:dyDescent="0.3">
      <c r="B54" s="125">
        <v>39</v>
      </c>
      <c r="C54" s="53" t="str">
        <f>IF(OR('Data-Qtr3'!C52="",'Data-Qtr3'!R52),"",(COUNTIF('Data-Qtr3'!C52,"Yes")))</f>
        <v/>
      </c>
      <c r="D54" s="53" t="str">
        <f>IF('Data-Qtr3'!D52="","",IF(C54=1,'Data-Qtr3'!D52,""))</f>
        <v/>
      </c>
      <c r="E54" s="53" t="str">
        <f>IF(OR('Data-Qtr3'!E52="",'Data-Qtr3'!R52),"",COUNTIF('Data-Qtr3'!E52,"Yes"))</f>
        <v/>
      </c>
      <c r="F54" s="53" t="str">
        <f>IF(OR('Data-Qtr3'!F52="",'Data-Qtr3'!R52),"",COUNTIF('Data-Qtr3'!F52,"Yes"))</f>
        <v/>
      </c>
      <c r="G54" s="53"/>
      <c r="H54" s="53" t="str">
        <f>IF(OR('Data-Qtr3'!G52="",'Data-Qtr3'!R52),"",COUNTIF('Data-Qtr3'!G52,"Yes"))</f>
        <v/>
      </c>
      <c r="I54" s="55">
        <f>COUNTIF('Data-Qtr3'!C52:G52,"")</f>
        <v>5</v>
      </c>
      <c r="J54" s="125">
        <f>IF('Data-Qtr3'!R52,0,IF((COUNTBLANK(C54)+COUNTBLANK(E54)+COUNTBLANK(F54)+COUNTBLANK(H54))=4,0,1))</f>
        <v>0</v>
      </c>
      <c r="K54" s="125">
        <f t="shared" si="1"/>
        <v>0</v>
      </c>
      <c r="L54" s="125">
        <f t="shared" si="2"/>
        <v>0</v>
      </c>
      <c r="M54" s="1">
        <f t="shared" si="3"/>
        <v>0</v>
      </c>
      <c r="N54" s="125">
        <f t="shared" si="4"/>
        <v>0</v>
      </c>
      <c r="O54" s="126">
        <f t="shared" si="5"/>
        <v>0</v>
      </c>
      <c r="P54" s="125">
        <f t="shared" si="6"/>
        <v>0</v>
      </c>
      <c r="Q54" s="1">
        <f t="shared" si="7"/>
        <v>0</v>
      </c>
      <c r="R54" s="1">
        <f t="shared" si="0"/>
        <v>0</v>
      </c>
      <c r="S54" s="1">
        <f t="shared" si="8"/>
        <v>0</v>
      </c>
      <c r="T54" s="1">
        <f t="shared" si="9"/>
        <v>0</v>
      </c>
      <c r="U54" s="126">
        <f t="shared" si="10"/>
        <v>0</v>
      </c>
    </row>
    <row r="55" spans="2:21" ht="15" thickBot="1" x14ac:dyDescent="0.35">
      <c r="B55" s="125">
        <v>40</v>
      </c>
      <c r="C55" s="36" t="str">
        <f>IF(OR('Data-Qtr3'!C53="",'Data-Qtr3'!R53),"",(COUNTIF('Data-Qtr3'!C53,"Yes")))</f>
        <v/>
      </c>
      <c r="D55" s="36" t="str">
        <f>IF('Data-Qtr3'!D53="","",IF(C55=1,'Data-Qtr3'!D53,""))</f>
        <v/>
      </c>
      <c r="E55" s="36" t="str">
        <f>IF(OR('Data-Qtr3'!E53="",'Data-Qtr3'!R53),"",COUNTIF('Data-Qtr3'!E53,"Yes"))</f>
        <v/>
      </c>
      <c r="F55" s="36" t="str">
        <f>IF(OR('Data-Qtr3'!F53="",'Data-Qtr3'!R53),"",COUNTIF('Data-Qtr3'!F53,"Yes"))</f>
        <v/>
      </c>
      <c r="G55" s="36"/>
      <c r="H55" s="36" t="str">
        <f>IF(OR('Data-Qtr3'!G53="",'Data-Qtr3'!R53),"",COUNTIF('Data-Qtr3'!G53,"Yes"))</f>
        <v/>
      </c>
      <c r="I55" s="55">
        <f>COUNTIF('Data-Qtr3'!C53:G53,"")</f>
        <v>5</v>
      </c>
      <c r="J55" s="125">
        <f>IF('Data-Qtr3'!R53,0,IF((COUNTBLANK(C55)+COUNTBLANK(E55)+COUNTBLANK(F55)+COUNTBLANK(H55))=4,0,1))</f>
        <v>0</v>
      </c>
      <c r="K55" s="125">
        <f t="shared" si="1"/>
        <v>0</v>
      </c>
      <c r="L55" s="125">
        <f t="shared" si="2"/>
        <v>0</v>
      </c>
      <c r="M55" s="1">
        <f t="shared" si="3"/>
        <v>0</v>
      </c>
      <c r="N55" s="125">
        <f t="shared" si="4"/>
        <v>0</v>
      </c>
      <c r="O55" s="126">
        <f t="shared" si="5"/>
        <v>0</v>
      </c>
      <c r="P55" s="125">
        <f t="shared" si="6"/>
        <v>0</v>
      </c>
      <c r="Q55" s="1">
        <f t="shared" si="7"/>
        <v>0</v>
      </c>
      <c r="R55" s="1">
        <f t="shared" si="0"/>
        <v>0</v>
      </c>
      <c r="S55" s="1">
        <f t="shared" si="8"/>
        <v>0</v>
      </c>
      <c r="T55" s="1">
        <f t="shared" si="9"/>
        <v>0</v>
      </c>
      <c r="U55" s="126">
        <f t="shared" si="10"/>
        <v>0</v>
      </c>
    </row>
    <row r="56" spans="2:21" x14ac:dyDescent="0.3">
      <c r="B56" s="124">
        <v>41</v>
      </c>
      <c r="C56" s="33" t="str">
        <f>IF(OR('Data-Qtr3'!C54="",'Data-Qtr3'!R54),"",(COUNTIF('Data-Qtr3'!C54,"Yes")))</f>
        <v/>
      </c>
      <c r="D56" s="33" t="str">
        <f>IF('Data-Qtr3'!D54="","",IF(C56=1,'Data-Qtr3'!D54,""))</f>
        <v/>
      </c>
      <c r="E56" s="33" t="str">
        <f>IF(OR('Data-Qtr3'!E54="",'Data-Qtr3'!R54),"",COUNTIF('Data-Qtr3'!E54,"Yes"))</f>
        <v/>
      </c>
      <c r="F56" s="33" t="str">
        <f>IF(OR('Data-Qtr3'!F54="",'Data-Qtr3'!R54),"",COUNTIF('Data-Qtr3'!F54,"Yes"))</f>
        <v/>
      </c>
      <c r="G56" s="33"/>
      <c r="H56" s="33" t="str">
        <f>IF(OR('Data-Qtr3'!G54="",'Data-Qtr3'!R54),"",COUNTIF('Data-Qtr3'!G54,"Yes"))</f>
        <v/>
      </c>
      <c r="I56" s="54">
        <f>COUNTIF('Data-Qtr3'!C54:G54,"")</f>
        <v>5</v>
      </c>
      <c r="J56" s="125">
        <f>IF('Data-Qtr3'!R54,0,IF((COUNTBLANK(C56)+COUNTBLANK(E56)+COUNTBLANK(F56)+COUNTBLANK(H56))=4,0,1))</f>
        <v>0</v>
      </c>
      <c r="K56" s="125">
        <f t="shared" si="1"/>
        <v>0</v>
      </c>
      <c r="L56" s="125">
        <f t="shared" si="2"/>
        <v>0</v>
      </c>
      <c r="M56" s="1">
        <f t="shared" si="3"/>
        <v>0</v>
      </c>
      <c r="N56" s="125">
        <f t="shared" si="4"/>
        <v>0</v>
      </c>
      <c r="O56" s="126">
        <f t="shared" si="5"/>
        <v>0</v>
      </c>
      <c r="P56" s="125">
        <f t="shared" si="6"/>
        <v>0</v>
      </c>
      <c r="Q56" s="1">
        <f t="shared" si="7"/>
        <v>0</v>
      </c>
      <c r="R56" s="1">
        <f t="shared" si="0"/>
        <v>0</v>
      </c>
      <c r="S56" s="1">
        <f t="shared" si="8"/>
        <v>0</v>
      </c>
      <c r="T56" s="1">
        <f t="shared" si="9"/>
        <v>0</v>
      </c>
      <c r="U56" s="126">
        <f t="shared" si="10"/>
        <v>0</v>
      </c>
    </row>
    <row r="57" spans="2:21" x14ac:dyDescent="0.3">
      <c r="B57" s="125">
        <v>42</v>
      </c>
      <c r="C57" s="53" t="str">
        <f>IF(OR('Data-Qtr3'!C55="",'Data-Qtr3'!R55),"",(COUNTIF('Data-Qtr3'!C55,"Yes")))</f>
        <v/>
      </c>
      <c r="D57" s="53" t="str">
        <f>IF('Data-Qtr3'!D55="","",IF(C57=1,'Data-Qtr3'!D55,""))</f>
        <v/>
      </c>
      <c r="E57" s="53" t="str">
        <f>IF(OR('Data-Qtr3'!E55="",'Data-Qtr3'!R55),"",COUNTIF('Data-Qtr3'!E55,"Yes"))</f>
        <v/>
      </c>
      <c r="F57" s="53" t="str">
        <f>IF(OR('Data-Qtr3'!F55="",'Data-Qtr3'!R55),"",COUNTIF('Data-Qtr3'!F55,"Yes"))</f>
        <v/>
      </c>
      <c r="G57" s="53"/>
      <c r="H57" s="53" t="str">
        <f>IF(OR('Data-Qtr3'!G55="",'Data-Qtr3'!R55),"",COUNTIF('Data-Qtr3'!G55,"Yes"))</f>
        <v/>
      </c>
      <c r="I57" s="55">
        <f>COUNTIF('Data-Qtr3'!C55:G55,"")</f>
        <v>5</v>
      </c>
      <c r="J57" s="125">
        <f>IF('Data-Qtr3'!R55,0,IF((COUNTBLANK(C57)+COUNTBLANK(E57)+COUNTBLANK(F57)+COUNTBLANK(H57))=4,0,1))</f>
        <v>0</v>
      </c>
      <c r="K57" s="125">
        <f t="shared" si="1"/>
        <v>0</v>
      </c>
      <c r="L57" s="125">
        <f t="shared" si="2"/>
        <v>0</v>
      </c>
      <c r="M57" s="1">
        <f t="shared" si="3"/>
        <v>0</v>
      </c>
      <c r="N57" s="125">
        <f t="shared" si="4"/>
        <v>0</v>
      </c>
      <c r="O57" s="126">
        <f t="shared" si="5"/>
        <v>0</v>
      </c>
      <c r="P57" s="125">
        <f t="shared" si="6"/>
        <v>0</v>
      </c>
      <c r="Q57" s="1">
        <f t="shared" si="7"/>
        <v>0</v>
      </c>
      <c r="R57" s="1">
        <f t="shared" si="0"/>
        <v>0</v>
      </c>
      <c r="S57" s="1">
        <f t="shared" si="8"/>
        <v>0</v>
      </c>
      <c r="T57" s="1">
        <f t="shared" si="9"/>
        <v>0</v>
      </c>
      <c r="U57" s="126">
        <f t="shared" si="10"/>
        <v>0</v>
      </c>
    </row>
    <row r="58" spans="2:21" x14ac:dyDescent="0.3">
      <c r="B58" s="125">
        <v>43</v>
      </c>
      <c r="C58" s="53" t="str">
        <f>IF(OR('Data-Qtr3'!C56="",'Data-Qtr3'!R56),"",(COUNTIF('Data-Qtr3'!C56,"Yes")))</f>
        <v/>
      </c>
      <c r="D58" s="53" t="str">
        <f>IF('Data-Qtr3'!D56="","",IF(C58=1,'Data-Qtr3'!D56,""))</f>
        <v/>
      </c>
      <c r="E58" s="53" t="str">
        <f>IF(OR('Data-Qtr3'!E56="",'Data-Qtr3'!R56),"",COUNTIF('Data-Qtr3'!E56,"Yes"))</f>
        <v/>
      </c>
      <c r="F58" s="53" t="str">
        <f>IF(OR('Data-Qtr3'!F56="",'Data-Qtr3'!R56),"",COUNTIF('Data-Qtr3'!F56,"Yes"))</f>
        <v/>
      </c>
      <c r="G58" s="53"/>
      <c r="H58" s="53" t="str">
        <f>IF(OR('Data-Qtr3'!G56="",'Data-Qtr3'!R56),"",COUNTIF('Data-Qtr3'!G56,"Yes"))</f>
        <v/>
      </c>
      <c r="I58" s="55">
        <f>COUNTIF('Data-Qtr3'!C56:G56,"")</f>
        <v>5</v>
      </c>
      <c r="J58" s="125">
        <f>IF('Data-Qtr3'!R56,0,IF((COUNTBLANK(C58)+COUNTBLANK(E58)+COUNTBLANK(F58)+COUNTBLANK(H58))=4,0,1))</f>
        <v>0</v>
      </c>
      <c r="K58" s="125">
        <f t="shared" si="1"/>
        <v>0</v>
      </c>
      <c r="L58" s="125">
        <f t="shared" si="2"/>
        <v>0</v>
      </c>
      <c r="M58" s="1">
        <f t="shared" si="3"/>
        <v>0</v>
      </c>
      <c r="N58" s="125">
        <f t="shared" si="4"/>
        <v>0</v>
      </c>
      <c r="O58" s="126">
        <f t="shared" si="5"/>
        <v>0</v>
      </c>
      <c r="P58" s="125">
        <f t="shared" si="6"/>
        <v>0</v>
      </c>
      <c r="Q58" s="1">
        <f t="shared" si="7"/>
        <v>0</v>
      </c>
      <c r="R58" s="1">
        <f t="shared" si="0"/>
        <v>0</v>
      </c>
      <c r="S58" s="1">
        <f t="shared" si="8"/>
        <v>0</v>
      </c>
      <c r="T58" s="1">
        <f t="shared" si="9"/>
        <v>0</v>
      </c>
      <c r="U58" s="126">
        <f t="shared" si="10"/>
        <v>0</v>
      </c>
    </row>
    <row r="59" spans="2:21" x14ac:dyDescent="0.3">
      <c r="B59" s="125">
        <v>44</v>
      </c>
      <c r="C59" s="53" t="str">
        <f>IF(OR('Data-Qtr3'!C57="",'Data-Qtr3'!R57),"",(COUNTIF('Data-Qtr3'!C57,"Yes")))</f>
        <v/>
      </c>
      <c r="D59" s="53" t="str">
        <f>IF('Data-Qtr3'!D57="","",IF(C59=1,'Data-Qtr3'!D57,""))</f>
        <v/>
      </c>
      <c r="E59" s="53" t="str">
        <f>IF(OR('Data-Qtr3'!E57="",'Data-Qtr3'!R57),"",COUNTIF('Data-Qtr3'!E57,"Yes"))</f>
        <v/>
      </c>
      <c r="F59" s="53" t="str">
        <f>IF(OR('Data-Qtr3'!F57="",'Data-Qtr3'!R57),"",COUNTIF('Data-Qtr3'!F57,"Yes"))</f>
        <v/>
      </c>
      <c r="G59" s="53"/>
      <c r="H59" s="53" t="str">
        <f>IF(OR('Data-Qtr3'!G57="",'Data-Qtr3'!R57),"",COUNTIF('Data-Qtr3'!G57,"Yes"))</f>
        <v/>
      </c>
      <c r="I59" s="55">
        <f>COUNTIF('Data-Qtr3'!C57:G57,"")</f>
        <v>5</v>
      </c>
      <c r="J59" s="125">
        <f>IF('Data-Qtr3'!R57,0,IF((COUNTBLANK(C59)+COUNTBLANK(E59)+COUNTBLANK(F59)+COUNTBLANK(H59))=4,0,1))</f>
        <v>0</v>
      </c>
      <c r="K59" s="125">
        <f t="shared" si="1"/>
        <v>0</v>
      </c>
      <c r="L59" s="125">
        <f t="shared" si="2"/>
        <v>0</v>
      </c>
      <c r="M59" s="1">
        <f t="shared" si="3"/>
        <v>0</v>
      </c>
      <c r="N59" s="125">
        <f t="shared" si="4"/>
        <v>0</v>
      </c>
      <c r="O59" s="126">
        <f t="shared" si="5"/>
        <v>0</v>
      </c>
      <c r="P59" s="125">
        <f t="shared" si="6"/>
        <v>0</v>
      </c>
      <c r="Q59" s="1">
        <f t="shared" si="7"/>
        <v>0</v>
      </c>
      <c r="R59" s="1">
        <f t="shared" si="0"/>
        <v>0</v>
      </c>
      <c r="S59" s="1">
        <f t="shared" si="8"/>
        <v>0</v>
      </c>
      <c r="T59" s="1">
        <f t="shared" si="9"/>
        <v>0</v>
      </c>
      <c r="U59" s="126">
        <f t="shared" si="10"/>
        <v>0</v>
      </c>
    </row>
    <row r="60" spans="2:21" x14ac:dyDescent="0.3">
      <c r="B60" s="125">
        <v>45</v>
      </c>
      <c r="C60" s="53" t="str">
        <f>IF(OR('Data-Qtr3'!C58="",'Data-Qtr3'!R58),"",(COUNTIF('Data-Qtr3'!C58,"Yes")))</f>
        <v/>
      </c>
      <c r="D60" s="53" t="str">
        <f>IF('Data-Qtr3'!D58="","",IF(C60=1,'Data-Qtr3'!D58,""))</f>
        <v/>
      </c>
      <c r="E60" s="53" t="str">
        <f>IF(OR('Data-Qtr3'!E58="",'Data-Qtr3'!R58),"",COUNTIF('Data-Qtr3'!E58,"Yes"))</f>
        <v/>
      </c>
      <c r="F60" s="53" t="str">
        <f>IF(OR('Data-Qtr3'!F58="",'Data-Qtr3'!R58),"",COUNTIF('Data-Qtr3'!F58,"Yes"))</f>
        <v/>
      </c>
      <c r="G60" s="53"/>
      <c r="H60" s="53" t="str">
        <f>IF(OR('Data-Qtr3'!G58="",'Data-Qtr3'!R58),"",COUNTIF('Data-Qtr3'!G58,"Yes"))</f>
        <v/>
      </c>
      <c r="I60" s="55">
        <f>COUNTIF('Data-Qtr3'!C58:G58,"")</f>
        <v>5</v>
      </c>
      <c r="J60" s="125">
        <f>IF('Data-Qtr3'!R58,0,IF((COUNTBLANK(C60)+COUNTBLANK(E60)+COUNTBLANK(F60)+COUNTBLANK(H60))=4,0,1))</f>
        <v>0</v>
      </c>
      <c r="K60" s="125">
        <f t="shared" si="1"/>
        <v>0</v>
      </c>
      <c r="L60" s="125">
        <f t="shared" si="2"/>
        <v>0</v>
      </c>
      <c r="M60" s="1">
        <f t="shared" si="3"/>
        <v>0</v>
      </c>
      <c r="N60" s="125">
        <f t="shared" si="4"/>
        <v>0</v>
      </c>
      <c r="O60" s="126">
        <f t="shared" si="5"/>
        <v>0</v>
      </c>
      <c r="P60" s="125">
        <f t="shared" si="6"/>
        <v>0</v>
      </c>
      <c r="Q60" s="1">
        <f t="shared" si="7"/>
        <v>0</v>
      </c>
      <c r="R60" s="1">
        <f t="shared" si="0"/>
        <v>0</v>
      </c>
      <c r="S60" s="1">
        <f t="shared" si="8"/>
        <v>0</v>
      </c>
      <c r="T60" s="1">
        <f t="shared" si="9"/>
        <v>0</v>
      </c>
      <c r="U60" s="126">
        <f t="shared" si="10"/>
        <v>0</v>
      </c>
    </row>
    <row r="61" spans="2:21" x14ac:dyDescent="0.3">
      <c r="B61" s="125">
        <v>46</v>
      </c>
      <c r="C61" s="53" t="str">
        <f>IF(OR('Data-Qtr3'!C59="",'Data-Qtr3'!R59),"",(COUNTIF('Data-Qtr3'!C59,"Yes")))</f>
        <v/>
      </c>
      <c r="D61" s="53" t="str">
        <f>IF('Data-Qtr3'!D59="","",IF(C61=1,'Data-Qtr3'!D59,""))</f>
        <v/>
      </c>
      <c r="E61" s="53" t="str">
        <f>IF(OR('Data-Qtr3'!E59="",'Data-Qtr3'!R59),"",COUNTIF('Data-Qtr3'!E59,"Yes"))</f>
        <v/>
      </c>
      <c r="F61" s="53" t="str">
        <f>IF(OR('Data-Qtr3'!F59="",'Data-Qtr3'!R59),"",COUNTIF('Data-Qtr3'!F59,"Yes"))</f>
        <v/>
      </c>
      <c r="G61" s="53"/>
      <c r="H61" s="53" t="str">
        <f>IF(OR('Data-Qtr3'!G59="",'Data-Qtr3'!R59),"",COUNTIF('Data-Qtr3'!G59,"Yes"))</f>
        <v/>
      </c>
      <c r="I61" s="55">
        <f>COUNTIF('Data-Qtr3'!C59:G59,"")</f>
        <v>5</v>
      </c>
      <c r="J61" s="125">
        <f>IF('Data-Qtr3'!R59,0,IF((COUNTBLANK(C61)+COUNTBLANK(E61)+COUNTBLANK(F61)+COUNTBLANK(H61))=4,0,1))</f>
        <v>0</v>
      </c>
      <c r="K61" s="125">
        <f t="shared" si="1"/>
        <v>0</v>
      </c>
      <c r="L61" s="125">
        <f t="shared" si="2"/>
        <v>0</v>
      </c>
      <c r="M61" s="1">
        <f t="shared" si="3"/>
        <v>0</v>
      </c>
      <c r="N61" s="125">
        <f t="shared" si="4"/>
        <v>0</v>
      </c>
      <c r="O61" s="126">
        <f t="shared" si="5"/>
        <v>0</v>
      </c>
      <c r="P61" s="125">
        <f t="shared" si="6"/>
        <v>0</v>
      </c>
      <c r="Q61" s="1">
        <f t="shared" si="7"/>
        <v>0</v>
      </c>
      <c r="R61" s="1">
        <f t="shared" si="0"/>
        <v>0</v>
      </c>
      <c r="S61" s="1">
        <f t="shared" si="8"/>
        <v>0</v>
      </c>
      <c r="T61" s="1">
        <f t="shared" si="9"/>
        <v>0</v>
      </c>
      <c r="U61" s="126">
        <f t="shared" si="10"/>
        <v>0</v>
      </c>
    </row>
    <row r="62" spans="2:21" x14ac:dyDescent="0.3">
      <c r="B62" s="125">
        <v>47</v>
      </c>
      <c r="C62" s="53" t="str">
        <f>IF(OR('Data-Qtr3'!C60="",'Data-Qtr3'!R60),"",(COUNTIF('Data-Qtr3'!C60,"Yes")))</f>
        <v/>
      </c>
      <c r="D62" s="53" t="str">
        <f>IF('Data-Qtr3'!D60="","",IF(C62=1,'Data-Qtr3'!D60,""))</f>
        <v/>
      </c>
      <c r="E62" s="53" t="str">
        <f>IF(OR('Data-Qtr3'!E60="",'Data-Qtr3'!R60),"",COUNTIF('Data-Qtr3'!E60,"Yes"))</f>
        <v/>
      </c>
      <c r="F62" s="53" t="str">
        <f>IF(OR('Data-Qtr3'!F60="",'Data-Qtr3'!R60),"",COUNTIF('Data-Qtr3'!F60,"Yes"))</f>
        <v/>
      </c>
      <c r="G62" s="53"/>
      <c r="H62" s="53" t="str">
        <f>IF(OR('Data-Qtr3'!G60="",'Data-Qtr3'!R60),"",COUNTIF('Data-Qtr3'!G60,"Yes"))</f>
        <v/>
      </c>
      <c r="I62" s="55">
        <f>COUNTIF('Data-Qtr3'!C60:G60,"")</f>
        <v>5</v>
      </c>
      <c r="J62" s="125">
        <f>IF('Data-Qtr3'!R60,0,IF((COUNTBLANK(C62)+COUNTBLANK(E62)+COUNTBLANK(F62)+COUNTBLANK(H62))=4,0,1))</f>
        <v>0</v>
      </c>
      <c r="K62" s="125">
        <f t="shared" si="1"/>
        <v>0</v>
      </c>
      <c r="L62" s="125">
        <f t="shared" si="2"/>
        <v>0</v>
      </c>
      <c r="M62" s="1">
        <f t="shared" si="3"/>
        <v>0</v>
      </c>
      <c r="N62" s="125">
        <f t="shared" si="4"/>
        <v>0</v>
      </c>
      <c r="O62" s="126">
        <f t="shared" si="5"/>
        <v>0</v>
      </c>
      <c r="P62" s="125">
        <f t="shared" si="6"/>
        <v>0</v>
      </c>
      <c r="Q62" s="1">
        <f t="shared" si="7"/>
        <v>0</v>
      </c>
      <c r="R62" s="1">
        <f t="shared" si="0"/>
        <v>0</v>
      </c>
      <c r="S62" s="1">
        <f t="shared" si="8"/>
        <v>0</v>
      </c>
      <c r="T62" s="1">
        <f t="shared" si="9"/>
        <v>0</v>
      </c>
      <c r="U62" s="126">
        <f t="shared" si="10"/>
        <v>0</v>
      </c>
    </row>
    <row r="63" spans="2:21" x14ac:dyDescent="0.3">
      <c r="B63" s="125">
        <v>48</v>
      </c>
      <c r="C63" s="53" t="str">
        <f>IF(OR('Data-Qtr3'!C61="",'Data-Qtr3'!R61),"",(COUNTIF('Data-Qtr3'!C61,"Yes")))</f>
        <v/>
      </c>
      <c r="D63" s="53" t="str">
        <f>IF('Data-Qtr3'!D61="","",IF(C63=1,'Data-Qtr3'!D61,""))</f>
        <v/>
      </c>
      <c r="E63" s="53" t="str">
        <f>IF(OR('Data-Qtr3'!E61="",'Data-Qtr3'!R61),"",COUNTIF('Data-Qtr3'!E61,"Yes"))</f>
        <v/>
      </c>
      <c r="F63" s="53" t="str">
        <f>IF(OR('Data-Qtr3'!F61="",'Data-Qtr3'!R61),"",COUNTIF('Data-Qtr3'!F61,"Yes"))</f>
        <v/>
      </c>
      <c r="G63" s="53"/>
      <c r="H63" s="53" t="str">
        <f>IF(OR('Data-Qtr3'!G61="",'Data-Qtr3'!R61),"",COUNTIF('Data-Qtr3'!G61,"Yes"))</f>
        <v/>
      </c>
      <c r="I63" s="55">
        <f>COUNTIF('Data-Qtr3'!C61:G61,"")</f>
        <v>5</v>
      </c>
      <c r="J63" s="125">
        <f>IF('Data-Qtr3'!R61,0,IF((COUNTBLANK(C63)+COUNTBLANK(E63)+COUNTBLANK(F63)+COUNTBLANK(H63))=4,0,1))</f>
        <v>0</v>
      </c>
      <c r="K63" s="125">
        <f t="shared" si="1"/>
        <v>0</v>
      </c>
      <c r="L63" s="125">
        <f t="shared" si="2"/>
        <v>0</v>
      </c>
      <c r="M63" s="1">
        <f t="shared" si="3"/>
        <v>0</v>
      </c>
      <c r="N63" s="125">
        <f t="shared" si="4"/>
        <v>0</v>
      </c>
      <c r="O63" s="126">
        <f t="shared" si="5"/>
        <v>0</v>
      </c>
      <c r="P63" s="125">
        <f t="shared" si="6"/>
        <v>0</v>
      </c>
      <c r="Q63" s="1">
        <f t="shared" si="7"/>
        <v>0</v>
      </c>
      <c r="R63" s="1">
        <f t="shared" si="0"/>
        <v>0</v>
      </c>
      <c r="S63" s="1">
        <f t="shared" si="8"/>
        <v>0</v>
      </c>
      <c r="T63" s="1">
        <f t="shared" si="9"/>
        <v>0</v>
      </c>
      <c r="U63" s="126">
        <f t="shared" si="10"/>
        <v>0</v>
      </c>
    </row>
    <row r="64" spans="2:21" x14ac:dyDescent="0.3">
      <c r="B64" s="125">
        <v>49</v>
      </c>
      <c r="C64" s="53" t="str">
        <f>IF(OR('Data-Qtr3'!C62="",'Data-Qtr3'!R62),"",(COUNTIF('Data-Qtr3'!C62,"Yes")))</f>
        <v/>
      </c>
      <c r="D64" s="53" t="str">
        <f>IF('Data-Qtr3'!D62="","",IF(C64=1,'Data-Qtr3'!D62,""))</f>
        <v/>
      </c>
      <c r="E64" s="53" t="str">
        <f>IF(OR('Data-Qtr3'!E62="",'Data-Qtr3'!R62),"",COUNTIF('Data-Qtr3'!E62,"Yes"))</f>
        <v/>
      </c>
      <c r="F64" s="53" t="str">
        <f>IF(OR('Data-Qtr3'!F62="",'Data-Qtr3'!R62),"",COUNTIF('Data-Qtr3'!F62,"Yes"))</f>
        <v/>
      </c>
      <c r="G64" s="53"/>
      <c r="H64" s="53" t="str">
        <f>IF(OR('Data-Qtr3'!G62="",'Data-Qtr3'!R62),"",COUNTIF('Data-Qtr3'!G62,"Yes"))</f>
        <v/>
      </c>
      <c r="I64" s="55">
        <f>COUNTIF('Data-Qtr3'!C62:G62,"")</f>
        <v>5</v>
      </c>
      <c r="J64" s="125">
        <f>IF('Data-Qtr3'!R62,0,IF((COUNTBLANK(C64)+COUNTBLANK(E64)+COUNTBLANK(F64)+COUNTBLANK(H64))=4,0,1))</f>
        <v>0</v>
      </c>
      <c r="K64" s="125">
        <f t="shared" si="1"/>
        <v>0</v>
      </c>
      <c r="L64" s="125">
        <f t="shared" si="2"/>
        <v>0</v>
      </c>
      <c r="M64" s="1">
        <f t="shared" si="3"/>
        <v>0</v>
      </c>
      <c r="N64" s="125">
        <f t="shared" si="4"/>
        <v>0</v>
      </c>
      <c r="O64" s="126">
        <f t="shared" si="5"/>
        <v>0</v>
      </c>
      <c r="P64" s="125">
        <f t="shared" si="6"/>
        <v>0</v>
      </c>
      <c r="Q64" s="1">
        <f t="shared" si="7"/>
        <v>0</v>
      </c>
      <c r="R64" s="1">
        <f t="shared" si="0"/>
        <v>0</v>
      </c>
      <c r="S64" s="1">
        <f t="shared" si="8"/>
        <v>0</v>
      </c>
      <c r="T64" s="1">
        <f t="shared" si="9"/>
        <v>0</v>
      </c>
      <c r="U64" s="126">
        <f t="shared" si="10"/>
        <v>0</v>
      </c>
    </row>
    <row r="65" spans="2:21" ht="15" thickBot="1" x14ac:dyDescent="0.35">
      <c r="B65" s="125">
        <v>50</v>
      </c>
      <c r="C65" s="36" t="str">
        <f>IF(OR('Data-Qtr3'!C63="",'Data-Qtr3'!R63),"",(COUNTIF('Data-Qtr3'!C63,"Yes")))</f>
        <v/>
      </c>
      <c r="D65" s="36" t="str">
        <f>IF('Data-Qtr3'!D63="","",IF(C65=1,'Data-Qtr3'!D63,""))</f>
        <v/>
      </c>
      <c r="E65" s="36" t="str">
        <f>IF(OR('Data-Qtr3'!E63="",'Data-Qtr3'!R63),"",COUNTIF('Data-Qtr3'!E63,"Yes"))</f>
        <v/>
      </c>
      <c r="F65" s="36" t="str">
        <f>IF(OR('Data-Qtr3'!F63="",'Data-Qtr3'!R63),"",COUNTIF('Data-Qtr3'!F63,"Yes"))</f>
        <v/>
      </c>
      <c r="G65" s="36"/>
      <c r="H65" s="36" t="str">
        <f>IF(OR('Data-Qtr3'!G63="",'Data-Qtr3'!R63),"",COUNTIF('Data-Qtr3'!G63,"Yes"))</f>
        <v/>
      </c>
      <c r="I65" s="56">
        <f>COUNTIF('Data-Qtr3'!C63:G63,"")</f>
        <v>5</v>
      </c>
      <c r="J65" s="125">
        <f>IF('Data-Qtr3'!R63,0,IF((COUNTBLANK(C65)+COUNTBLANK(E65)+COUNTBLANK(F65)+COUNTBLANK(H65))=4,0,1))</f>
        <v>0</v>
      </c>
      <c r="K65" s="125">
        <f t="shared" si="1"/>
        <v>0</v>
      </c>
      <c r="L65" s="125">
        <f t="shared" si="2"/>
        <v>0</v>
      </c>
      <c r="M65" s="1">
        <f t="shared" si="3"/>
        <v>0</v>
      </c>
      <c r="N65" s="125">
        <f t="shared" si="4"/>
        <v>0</v>
      </c>
      <c r="O65" s="126">
        <f t="shared" si="5"/>
        <v>0</v>
      </c>
      <c r="P65" s="125">
        <f t="shared" si="6"/>
        <v>0</v>
      </c>
      <c r="Q65" s="1">
        <f t="shared" si="7"/>
        <v>0</v>
      </c>
      <c r="R65" s="1">
        <f t="shared" si="0"/>
        <v>0</v>
      </c>
      <c r="S65" s="1">
        <f t="shared" si="8"/>
        <v>0</v>
      </c>
      <c r="T65" s="1">
        <f t="shared" si="9"/>
        <v>0</v>
      </c>
      <c r="U65" s="126">
        <f t="shared" si="10"/>
        <v>0</v>
      </c>
    </row>
    <row r="66" spans="2:21" x14ac:dyDescent="0.3">
      <c r="B66" s="124">
        <v>51</v>
      </c>
      <c r="C66" s="33" t="str">
        <f>IF(OR('Data-Qtr3'!C64="",'Data-Qtr3'!R64),"",(COUNTIF('Data-Qtr3'!C64,"Yes")))</f>
        <v/>
      </c>
      <c r="D66" s="33" t="str">
        <f>IF('Data-Qtr3'!D64="","",IF(C66=1,'Data-Qtr3'!D64,""))</f>
        <v/>
      </c>
      <c r="E66" s="33" t="str">
        <f>IF(OR('Data-Qtr3'!E64="",'Data-Qtr3'!R64),"",COUNTIF('Data-Qtr3'!E64,"Yes"))</f>
        <v/>
      </c>
      <c r="F66" s="33" t="str">
        <f>IF(OR('Data-Qtr3'!F64="",'Data-Qtr3'!R64),"",COUNTIF('Data-Qtr3'!F64,"Yes"))</f>
        <v/>
      </c>
      <c r="G66" s="33"/>
      <c r="H66" s="33" t="str">
        <f>IF(OR('Data-Qtr3'!G64="",'Data-Qtr3'!R64),"",COUNTIF('Data-Qtr3'!G64,"Yes"))</f>
        <v/>
      </c>
      <c r="I66" s="55">
        <f>COUNTIF('Data-Qtr3'!C64:G64,"")</f>
        <v>5</v>
      </c>
      <c r="J66" s="125">
        <f>IF('Data-Qtr3'!R64,0,IF((COUNTBLANK(C66)+COUNTBLANK(E66)+COUNTBLANK(F66)+COUNTBLANK(H66))=4,0,1))</f>
        <v>0</v>
      </c>
      <c r="K66" s="125">
        <f t="shared" si="1"/>
        <v>0</v>
      </c>
      <c r="L66" s="125">
        <f t="shared" si="2"/>
        <v>0</v>
      </c>
      <c r="M66" s="1">
        <f t="shared" si="3"/>
        <v>0</v>
      </c>
      <c r="N66" s="125">
        <f t="shared" si="4"/>
        <v>0</v>
      </c>
      <c r="O66" s="126">
        <f t="shared" si="5"/>
        <v>0</v>
      </c>
      <c r="P66" s="125">
        <f t="shared" si="6"/>
        <v>0</v>
      </c>
      <c r="Q66" s="1">
        <f t="shared" si="7"/>
        <v>0</v>
      </c>
      <c r="R66" s="1">
        <f t="shared" si="0"/>
        <v>0</v>
      </c>
      <c r="S66" s="1">
        <f t="shared" si="8"/>
        <v>0</v>
      </c>
      <c r="T66" s="1">
        <f t="shared" si="9"/>
        <v>0</v>
      </c>
      <c r="U66" s="126">
        <f t="shared" si="10"/>
        <v>0</v>
      </c>
    </row>
    <row r="67" spans="2:21" x14ac:dyDescent="0.3">
      <c r="B67" s="125">
        <v>52</v>
      </c>
      <c r="C67" s="53" t="str">
        <f>IF(OR('Data-Qtr3'!C65="",'Data-Qtr3'!R65),"",(COUNTIF('Data-Qtr3'!C65,"Yes")))</f>
        <v/>
      </c>
      <c r="D67" s="53" t="str">
        <f>IF('Data-Qtr3'!D65="","",IF(C67=1,'Data-Qtr3'!D65,""))</f>
        <v/>
      </c>
      <c r="E67" s="53" t="str">
        <f>IF(OR('Data-Qtr3'!E65="",'Data-Qtr3'!R65),"",COUNTIF('Data-Qtr3'!E65,"Yes"))</f>
        <v/>
      </c>
      <c r="F67" s="53" t="str">
        <f>IF(OR('Data-Qtr3'!F65="",'Data-Qtr3'!R65),"",COUNTIF('Data-Qtr3'!F65,"Yes"))</f>
        <v/>
      </c>
      <c r="G67" s="53"/>
      <c r="H67" s="53" t="str">
        <f>IF(OR('Data-Qtr3'!G65="",'Data-Qtr3'!R65),"",COUNTIF('Data-Qtr3'!G65,"Yes"))</f>
        <v/>
      </c>
      <c r="I67" s="55">
        <f>COUNTIF('Data-Qtr3'!C65:G65,"")</f>
        <v>5</v>
      </c>
      <c r="J67" s="125">
        <f>IF('Data-Qtr3'!R65,0,IF((COUNTBLANK(C67)+COUNTBLANK(E67)+COUNTBLANK(F67)+COUNTBLANK(H67))=4,0,1))</f>
        <v>0</v>
      </c>
      <c r="K67" s="125">
        <f t="shared" si="1"/>
        <v>0</v>
      </c>
      <c r="L67" s="125">
        <f t="shared" si="2"/>
        <v>0</v>
      </c>
      <c r="M67" s="1">
        <f t="shared" si="3"/>
        <v>0</v>
      </c>
      <c r="N67" s="125">
        <f t="shared" si="4"/>
        <v>0</v>
      </c>
      <c r="O67" s="126">
        <f t="shared" si="5"/>
        <v>0</v>
      </c>
      <c r="P67" s="125">
        <f t="shared" si="6"/>
        <v>0</v>
      </c>
      <c r="Q67" s="1">
        <f t="shared" si="7"/>
        <v>0</v>
      </c>
      <c r="R67" s="1">
        <f t="shared" si="0"/>
        <v>0</v>
      </c>
      <c r="S67" s="1">
        <f t="shared" si="8"/>
        <v>0</v>
      </c>
      <c r="T67" s="1">
        <f t="shared" si="9"/>
        <v>0</v>
      </c>
      <c r="U67" s="126">
        <f t="shared" si="10"/>
        <v>0</v>
      </c>
    </row>
    <row r="68" spans="2:21" x14ac:dyDescent="0.3">
      <c r="B68" s="125">
        <v>53</v>
      </c>
      <c r="C68" s="53" t="str">
        <f>IF(OR('Data-Qtr3'!C66="",'Data-Qtr3'!R66),"",(COUNTIF('Data-Qtr3'!C66,"Yes")))</f>
        <v/>
      </c>
      <c r="D68" s="53" t="str">
        <f>IF('Data-Qtr3'!D66="","",IF(C68=1,'Data-Qtr3'!D66,""))</f>
        <v/>
      </c>
      <c r="E68" s="53" t="str">
        <f>IF(OR('Data-Qtr3'!E66="",'Data-Qtr3'!R66),"",COUNTIF('Data-Qtr3'!E66,"Yes"))</f>
        <v/>
      </c>
      <c r="F68" s="53" t="str">
        <f>IF(OR('Data-Qtr3'!F66="",'Data-Qtr3'!R66),"",COUNTIF('Data-Qtr3'!F66,"Yes"))</f>
        <v/>
      </c>
      <c r="G68" s="53"/>
      <c r="H68" s="53" t="str">
        <f>IF(OR('Data-Qtr3'!G66="",'Data-Qtr3'!R66),"",COUNTIF('Data-Qtr3'!G66,"Yes"))</f>
        <v/>
      </c>
      <c r="I68" s="55">
        <f>COUNTIF('Data-Qtr3'!C66:G66,"")</f>
        <v>5</v>
      </c>
      <c r="J68" s="125">
        <f>IF('Data-Qtr3'!R66,0,IF((COUNTBLANK(C68)+COUNTBLANK(E68)+COUNTBLANK(F68)+COUNTBLANK(H68))=4,0,1))</f>
        <v>0</v>
      </c>
      <c r="K68" s="125">
        <f t="shared" si="1"/>
        <v>0</v>
      </c>
      <c r="L68" s="125">
        <f t="shared" si="2"/>
        <v>0</v>
      </c>
      <c r="M68" s="1">
        <f t="shared" si="3"/>
        <v>0</v>
      </c>
      <c r="N68" s="125">
        <f t="shared" si="4"/>
        <v>0</v>
      </c>
      <c r="O68" s="126">
        <f t="shared" si="5"/>
        <v>0</v>
      </c>
      <c r="P68" s="125">
        <f t="shared" si="6"/>
        <v>0</v>
      </c>
      <c r="Q68" s="1">
        <f t="shared" si="7"/>
        <v>0</v>
      </c>
      <c r="R68" s="1">
        <f t="shared" si="0"/>
        <v>0</v>
      </c>
      <c r="S68" s="1">
        <f t="shared" si="8"/>
        <v>0</v>
      </c>
      <c r="T68" s="1">
        <f t="shared" si="9"/>
        <v>0</v>
      </c>
      <c r="U68" s="126">
        <f t="shared" si="10"/>
        <v>0</v>
      </c>
    </row>
    <row r="69" spans="2:21" x14ac:dyDescent="0.3">
      <c r="B69" s="125">
        <v>54</v>
      </c>
      <c r="C69" s="53" t="str">
        <f>IF(OR('Data-Qtr3'!C67="",'Data-Qtr3'!R67),"",(COUNTIF('Data-Qtr3'!C67,"Yes")))</f>
        <v/>
      </c>
      <c r="D69" s="53" t="str">
        <f>IF('Data-Qtr3'!D67="","",IF(C69=1,'Data-Qtr3'!D67,""))</f>
        <v/>
      </c>
      <c r="E69" s="53" t="str">
        <f>IF(OR('Data-Qtr3'!E67="",'Data-Qtr3'!R67),"",COUNTIF('Data-Qtr3'!E67,"Yes"))</f>
        <v/>
      </c>
      <c r="F69" s="53" t="str">
        <f>IF(OR('Data-Qtr3'!F67="",'Data-Qtr3'!R67),"",COUNTIF('Data-Qtr3'!F67,"Yes"))</f>
        <v/>
      </c>
      <c r="G69" s="53"/>
      <c r="H69" s="53" t="str">
        <f>IF(OR('Data-Qtr3'!G67="",'Data-Qtr3'!R67),"",COUNTIF('Data-Qtr3'!G67,"Yes"))</f>
        <v/>
      </c>
      <c r="I69" s="55">
        <f>COUNTIF('Data-Qtr3'!C67:G67,"")</f>
        <v>5</v>
      </c>
      <c r="J69" s="125">
        <f>IF('Data-Qtr3'!R67,0,IF((COUNTBLANK(C69)+COUNTBLANK(E69)+COUNTBLANK(F69)+COUNTBLANK(H69))=4,0,1))</f>
        <v>0</v>
      </c>
      <c r="K69" s="125">
        <f t="shared" si="1"/>
        <v>0</v>
      </c>
      <c r="L69" s="125">
        <f t="shared" si="2"/>
        <v>0</v>
      </c>
      <c r="M69" s="1">
        <f t="shared" si="3"/>
        <v>0</v>
      </c>
      <c r="N69" s="125">
        <f t="shared" si="4"/>
        <v>0</v>
      </c>
      <c r="O69" s="126">
        <f t="shared" si="5"/>
        <v>0</v>
      </c>
      <c r="P69" s="125">
        <f t="shared" si="6"/>
        <v>0</v>
      </c>
      <c r="Q69" s="1">
        <f t="shared" si="7"/>
        <v>0</v>
      </c>
      <c r="R69" s="1">
        <f t="shared" si="0"/>
        <v>0</v>
      </c>
      <c r="S69" s="1">
        <f t="shared" si="8"/>
        <v>0</v>
      </c>
      <c r="T69" s="1">
        <f t="shared" si="9"/>
        <v>0</v>
      </c>
      <c r="U69" s="126">
        <f t="shared" si="10"/>
        <v>0</v>
      </c>
    </row>
    <row r="70" spans="2:21" x14ac:dyDescent="0.3">
      <c r="B70" s="125">
        <v>55</v>
      </c>
      <c r="C70" s="53" t="str">
        <f>IF(OR('Data-Qtr3'!C68="",'Data-Qtr3'!R68),"",(COUNTIF('Data-Qtr3'!C68,"Yes")))</f>
        <v/>
      </c>
      <c r="D70" s="53" t="str">
        <f>IF('Data-Qtr3'!D68="","",IF(C70=1,'Data-Qtr3'!D68,""))</f>
        <v/>
      </c>
      <c r="E70" s="53" t="str">
        <f>IF(OR('Data-Qtr3'!E68="",'Data-Qtr3'!R68),"",COUNTIF('Data-Qtr3'!E68,"Yes"))</f>
        <v/>
      </c>
      <c r="F70" s="53" t="str">
        <f>IF(OR('Data-Qtr3'!F68="",'Data-Qtr3'!R68),"",COUNTIF('Data-Qtr3'!F68,"Yes"))</f>
        <v/>
      </c>
      <c r="G70" s="53"/>
      <c r="H70" s="53" t="str">
        <f>IF(OR('Data-Qtr3'!G68="",'Data-Qtr3'!R68),"",COUNTIF('Data-Qtr3'!G68,"Yes"))</f>
        <v/>
      </c>
      <c r="I70" s="55">
        <f>COUNTIF('Data-Qtr3'!C68:G68,"")</f>
        <v>5</v>
      </c>
      <c r="J70" s="125">
        <f>IF('Data-Qtr3'!R68,0,IF((COUNTBLANK(C70)+COUNTBLANK(E70)+COUNTBLANK(F70)+COUNTBLANK(H70))=4,0,1))</f>
        <v>0</v>
      </c>
      <c r="K70" s="125">
        <f t="shared" si="1"/>
        <v>0</v>
      </c>
      <c r="L70" s="125">
        <f t="shared" si="2"/>
        <v>0</v>
      </c>
      <c r="M70" s="1">
        <f t="shared" si="3"/>
        <v>0</v>
      </c>
      <c r="N70" s="125">
        <f t="shared" si="4"/>
        <v>0</v>
      </c>
      <c r="O70" s="126">
        <f t="shared" si="5"/>
        <v>0</v>
      </c>
      <c r="P70" s="125">
        <f t="shared" si="6"/>
        <v>0</v>
      </c>
      <c r="Q70" s="1">
        <f t="shared" si="7"/>
        <v>0</v>
      </c>
      <c r="R70" s="1">
        <f t="shared" si="0"/>
        <v>0</v>
      </c>
      <c r="S70" s="1">
        <f t="shared" si="8"/>
        <v>0</v>
      </c>
      <c r="T70" s="1">
        <f t="shared" si="9"/>
        <v>0</v>
      </c>
      <c r="U70" s="126">
        <f t="shared" si="10"/>
        <v>0</v>
      </c>
    </row>
    <row r="71" spans="2:21" x14ac:dyDescent="0.3">
      <c r="B71" s="125">
        <v>56</v>
      </c>
      <c r="C71" s="53" t="str">
        <f>IF(OR('Data-Qtr3'!C69="",'Data-Qtr3'!R69),"",(COUNTIF('Data-Qtr3'!C69,"Yes")))</f>
        <v/>
      </c>
      <c r="D71" s="53" t="str">
        <f>IF('Data-Qtr3'!D69="","",IF(C71=1,'Data-Qtr3'!D69,""))</f>
        <v/>
      </c>
      <c r="E71" s="53" t="str">
        <f>IF(OR('Data-Qtr3'!E69="",'Data-Qtr3'!R69),"",COUNTIF('Data-Qtr3'!E69,"Yes"))</f>
        <v/>
      </c>
      <c r="F71" s="53" t="str">
        <f>IF(OR('Data-Qtr3'!F69="",'Data-Qtr3'!R69),"",COUNTIF('Data-Qtr3'!F69,"Yes"))</f>
        <v/>
      </c>
      <c r="G71" s="53"/>
      <c r="H71" s="53" t="str">
        <f>IF(OR('Data-Qtr3'!G69="",'Data-Qtr3'!R69),"",COUNTIF('Data-Qtr3'!G69,"Yes"))</f>
        <v/>
      </c>
      <c r="I71" s="55">
        <f>COUNTIF('Data-Qtr3'!C69:G69,"")</f>
        <v>5</v>
      </c>
      <c r="J71" s="125">
        <f>IF('Data-Qtr3'!R69,0,IF((COUNTBLANK(C71)+COUNTBLANK(E71)+COUNTBLANK(F71)+COUNTBLANK(H71))=4,0,1))</f>
        <v>0</v>
      </c>
      <c r="K71" s="125">
        <f t="shared" si="1"/>
        <v>0</v>
      </c>
      <c r="L71" s="125">
        <f t="shared" si="2"/>
        <v>0</v>
      </c>
      <c r="M71" s="1">
        <f t="shared" si="3"/>
        <v>0</v>
      </c>
      <c r="N71" s="125">
        <f t="shared" si="4"/>
        <v>0</v>
      </c>
      <c r="O71" s="126">
        <f t="shared" si="5"/>
        <v>0</v>
      </c>
      <c r="P71" s="125">
        <f t="shared" si="6"/>
        <v>0</v>
      </c>
      <c r="Q71" s="1">
        <f t="shared" si="7"/>
        <v>0</v>
      </c>
      <c r="R71" s="1">
        <f t="shared" si="0"/>
        <v>0</v>
      </c>
      <c r="S71" s="1">
        <f t="shared" si="8"/>
        <v>0</v>
      </c>
      <c r="T71" s="1">
        <f t="shared" si="9"/>
        <v>0</v>
      </c>
      <c r="U71" s="126">
        <f t="shared" si="10"/>
        <v>0</v>
      </c>
    </row>
    <row r="72" spans="2:21" x14ac:dyDescent="0.3">
      <c r="B72" s="125">
        <v>57</v>
      </c>
      <c r="C72" s="53" t="str">
        <f>IF(OR('Data-Qtr3'!C70="",'Data-Qtr3'!R70),"",(COUNTIF('Data-Qtr3'!C70,"Yes")))</f>
        <v/>
      </c>
      <c r="D72" s="53" t="str">
        <f>IF('Data-Qtr3'!D70="","",IF(C72=1,'Data-Qtr3'!D70,""))</f>
        <v/>
      </c>
      <c r="E72" s="53" t="str">
        <f>IF(OR('Data-Qtr3'!E70="",'Data-Qtr3'!R70),"",COUNTIF('Data-Qtr3'!E70,"Yes"))</f>
        <v/>
      </c>
      <c r="F72" s="53" t="str">
        <f>IF(OR('Data-Qtr3'!F70="",'Data-Qtr3'!R70),"",COUNTIF('Data-Qtr3'!F70,"Yes"))</f>
        <v/>
      </c>
      <c r="G72" s="53"/>
      <c r="H72" s="53" t="str">
        <f>IF(OR('Data-Qtr3'!G70="",'Data-Qtr3'!R70),"",COUNTIF('Data-Qtr3'!G70,"Yes"))</f>
        <v/>
      </c>
      <c r="I72" s="55">
        <f>COUNTIF('Data-Qtr3'!C70:G70,"")</f>
        <v>5</v>
      </c>
      <c r="J72" s="125">
        <f>IF('Data-Qtr3'!R70,0,IF((COUNTBLANK(C72)+COUNTBLANK(E72)+COUNTBLANK(F72)+COUNTBLANK(H72))=4,0,1))</f>
        <v>0</v>
      </c>
      <c r="K72" s="125">
        <f t="shared" si="1"/>
        <v>0</v>
      </c>
      <c r="L72" s="125">
        <f t="shared" si="2"/>
        <v>0</v>
      </c>
      <c r="M72" s="1">
        <f t="shared" si="3"/>
        <v>0</v>
      </c>
      <c r="N72" s="125">
        <f t="shared" si="4"/>
        <v>0</v>
      </c>
      <c r="O72" s="126">
        <f t="shared" si="5"/>
        <v>0</v>
      </c>
      <c r="P72" s="125">
        <f t="shared" si="6"/>
        <v>0</v>
      </c>
      <c r="Q72" s="1">
        <f t="shared" si="7"/>
        <v>0</v>
      </c>
      <c r="R72" s="1">
        <f t="shared" si="0"/>
        <v>0</v>
      </c>
      <c r="S72" s="1">
        <f t="shared" si="8"/>
        <v>0</v>
      </c>
      <c r="T72" s="1">
        <f t="shared" si="9"/>
        <v>0</v>
      </c>
      <c r="U72" s="126">
        <f t="shared" si="10"/>
        <v>0</v>
      </c>
    </row>
    <row r="73" spans="2:21" x14ac:dyDescent="0.3">
      <c r="B73" s="125">
        <v>58</v>
      </c>
      <c r="C73" s="53" t="str">
        <f>IF(OR('Data-Qtr3'!C71="",'Data-Qtr3'!R71),"",(COUNTIF('Data-Qtr3'!C71,"Yes")))</f>
        <v/>
      </c>
      <c r="D73" s="53" t="str">
        <f>IF('Data-Qtr3'!D71="","",IF(C73=1,'Data-Qtr3'!D71,""))</f>
        <v/>
      </c>
      <c r="E73" s="53" t="str">
        <f>IF(OR('Data-Qtr3'!E71="",'Data-Qtr3'!R71),"",COUNTIF('Data-Qtr3'!E71,"Yes"))</f>
        <v/>
      </c>
      <c r="F73" s="53" t="str">
        <f>IF(OR('Data-Qtr3'!F71="",'Data-Qtr3'!R71),"",COUNTIF('Data-Qtr3'!F71,"Yes"))</f>
        <v/>
      </c>
      <c r="G73" s="53"/>
      <c r="H73" s="53" t="str">
        <f>IF(OR('Data-Qtr3'!G71="",'Data-Qtr3'!R71),"",COUNTIF('Data-Qtr3'!G71,"Yes"))</f>
        <v/>
      </c>
      <c r="I73" s="55">
        <f>COUNTIF('Data-Qtr3'!C71:G71,"")</f>
        <v>5</v>
      </c>
      <c r="J73" s="125">
        <f>IF('Data-Qtr3'!R71,0,IF((COUNTBLANK(C73)+COUNTBLANK(E73)+COUNTBLANK(F73)+COUNTBLANK(H73))=4,0,1))</f>
        <v>0</v>
      </c>
      <c r="K73" s="125">
        <f t="shared" si="1"/>
        <v>0</v>
      </c>
      <c r="L73" s="125">
        <f t="shared" si="2"/>
        <v>0</v>
      </c>
      <c r="M73" s="1">
        <f t="shared" si="3"/>
        <v>0</v>
      </c>
      <c r="N73" s="125">
        <f t="shared" si="4"/>
        <v>0</v>
      </c>
      <c r="O73" s="126">
        <f t="shared" si="5"/>
        <v>0</v>
      </c>
      <c r="P73" s="125">
        <f t="shared" si="6"/>
        <v>0</v>
      </c>
      <c r="Q73" s="1">
        <f t="shared" si="7"/>
        <v>0</v>
      </c>
      <c r="R73" s="1">
        <f t="shared" si="0"/>
        <v>0</v>
      </c>
      <c r="S73" s="1">
        <f t="shared" si="8"/>
        <v>0</v>
      </c>
      <c r="T73" s="1">
        <f t="shared" si="9"/>
        <v>0</v>
      </c>
      <c r="U73" s="126">
        <f t="shared" si="10"/>
        <v>0</v>
      </c>
    </row>
    <row r="74" spans="2:21" x14ac:dyDescent="0.3">
      <c r="B74" s="125">
        <v>59</v>
      </c>
      <c r="C74" s="53" t="str">
        <f>IF(OR('Data-Qtr3'!C72="",'Data-Qtr3'!R72),"",(COUNTIF('Data-Qtr3'!C72,"Yes")))</f>
        <v/>
      </c>
      <c r="D74" s="53" t="str">
        <f>IF('Data-Qtr3'!D72="","",IF(C74=1,'Data-Qtr3'!D72,""))</f>
        <v/>
      </c>
      <c r="E74" s="53" t="str">
        <f>IF(OR('Data-Qtr3'!E72="",'Data-Qtr3'!R72),"",COUNTIF('Data-Qtr3'!E72,"Yes"))</f>
        <v/>
      </c>
      <c r="F74" s="53" t="str">
        <f>IF(OR('Data-Qtr3'!F72="",'Data-Qtr3'!R72),"",COUNTIF('Data-Qtr3'!F72,"Yes"))</f>
        <v/>
      </c>
      <c r="G74" s="53"/>
      <c r="H74" s="53" t="str">
        <f>IF(OR('Data-Qtr3'!G72="",'Data-Qtr3'!R72),"",COUNTIF('Data-Qtr3'!G72,"Yes"))</f>
        <v/>
      </c>
      <c r="I74" s="55">
        <f>COUNTIF('Data-Qtr3'!C72:G72,"")</f>
        <v>5</v>
      </c>
      <c r="J74" s="125">
        <f>IF('Data-Qtr3'!R72,0,IF((COUNTBLANK(C74)+COUNTBLANK(E74)+COUNTBLANK(F74)+COUNTBLANK(H74))=4,0,1))</f>
        <v>0</v>
      </c>
      <c r="K74" s="125">
        <f t="shared" si="1"/>
        <v>0</v>
      </c>
      <c r="L74" s="125">
        <f t="shared" si="2"/>
        <v>0</v>
      </c>
      <c r="M74" s="1">
        <f t="shared" si="3"/>
        <v>0</v>
      </c>
      <c r="N74" s="125">
        <f t="shared" si="4"/>
        <v>0</v>
      </c>
      <c r="O74" s="126">
        <f t="shared" si="5"/>
        <v>0</v>
      </c>
      <c r="P74" s="125">
        <f t="shared" si="6"/>
        <v>0</v>
      </c>
      <c r="Q74" s="1">
        <f t="shared" si="7"/>
        <v>0</v>
      </c>
      <c r="R74" s="1">
        <f t="shared" si="0"/>
        <v>0</v>
      </c>
      <c r="S74" s="1">
        <f t="shared" si="8"/>
        <v>0</v>
      </c>
      <c r="T74" s="1">
        <f t="shared" si="9"/>
        <v>0</v>
      </c>
      <c r="U74" s="126">
        <f t="shared" si="10"/>
        <v>0</v>
      </c>
    </row>
    <row r="75" spans="2:21" ht="15" thickBot="1" x14ac:dyDescent="0.35">
      <c r="B75" s="127">
        <v>60</v>
      </c>
      <c r="C75" s="36" t="str">
        <f>IF(OR('Data-Qtr3'!C73="",'Data-Qtr3'!R73),"",(COUNTIF('Data-Qtr3'!C73,"Yes")))</f>
        <v/>
      </c>
      <c r="D75" s="36" t="str">
        <f>IF('Data-Qtr3'!D73="","",IF(C75=1,'Data-Qtr3'!D73,""))</f>
        <v/>
      </c>
      <c r="E75" s="36" t="str">
        <f>IF(OR('Data-Qtr3'!E73="",'Data-Qtr3'!R73),"",COUNTIF('Data-Qtr3'!E73,"Yes"))</f>
        <v/>
      </c>
      <c r="F75" s="36" t="str">
        <f>IF(OR('Data-Qtr3'!F73="",'Data-Qtr3'!R73),"",COUNTIF('Data-Qtr3'!F73,"Yes"))</f>
        <v/>
      </c>
      <c r="G75" s="36"/>
      <c r="H75" s="36" t="str">
        <f>IF(OR('Data-Qtr3'!G73="",'Data-Qtr3'!R73),"",COUNTIF('Data-Qtr3'!G73,"Yes"))</f>
        <v/>
      </c>
      <c r="I75" s="56">
        <f>COUNTIF('Data-Qtr3'!C73:G73,"")</f>
        <v>5</v>
      </c>
      <c r="J75" s="125">
        <f>IF('Data-Qtr3'!R73,0,IF((COUNTBLANK(C75)+COUNTBLANK(E75)+COUNTBLANK(F75)+COUNTBLANK(H75))=4,0,1))</f>
        <v>0</v>
      </c>
      <c r="K75" s="125">
        <f t="shared" si="1"/>
        <v>0</v>
      </c>
      <c r="L75" s="125">
        <f t="shared" si="2"/>
        <v>0</v>
      </c>
      <c r="M75" s="1">
        <f t="shared" si="3"/>
        <v>0</v>
      </c>
      <c r="N75" s="125">
        <f t="shared" si="4"/>
        <v>0</v>
      </c>
      <c r="O75" s="126">
        <f t="shared" si="5"/>
        <v>0</v>
      </c>
      <c r="P75" s="125">
        <f t="shared" si="6"/>
        <v>0</v>
      </c>
      <c r="Q75" s="1">
        <f t="shared" si="7"/>
        <v>0</v>
      </c>
      <c r="R75" s="1">
        <f t="shared" si="0"/>
        <v>0</v>
      </c>
      <c r="S75" s="1">
        <f t="shared" si="8"/>
        <v>0</v>
      </c>
      <c r="T75" s="1">
        <f t="shared" si="9"/>
        <v>0</v>
      </c>
      <c r="U75" s="126">
        <f t="shared" si="10"/>
        <v>0</v>
      </c>
    </row>
    <row r="76" spans="2:21" x14ac:dyDescent="0.3">
      <c r="B76" s="125">
        <v>61</v>
      </c>
      <c r="C76" s="33" t="str">
        <f>IF(OR('Data-Qtr3'!C74="",'Data-Qtr3'!R74),"",(COUNTIF('Data-Qtr3'!C74,"Yes")))</f>
        <v/>
      </c>
      <c r="D76" s="33" t="str">
        <f>IF('Data-Qtr3'!D74="","",IF(C76=1,'Data-Qtr3'!D74,""))</f>
        <v/>
      </c>
      <c r="E76" s="33" t="str">
        <f>IF(OR('Data-Qtr3'!E74="",'Data-Qtr3'!R74),"",COUNTIF('Data-Qtr3'!E74,"Yes"))</f>
        <v/>
      </c>
      <c r="F76" s="33" t="str">
        <f>IF(OR('Data-Qtr3'!F74="",'Data-Qtr3'!R74),"",COUNTIF('Data-Qtr3'!F74,"Yes"))</f>
        <v/>
      </c>
      <c r="G76" s="33"/>
      <c r="H76" s="33" t="str">
        <f>IF(OR('Data-Qtr3'!G74="",'Data-Qtr3'!R74),"",COUNTIF('Data-Qtr3'!G74,"Yes"))</f>
        <v/>
      </c>
      <c r="I76" s="55">
        <f>COUNTIF('Data-Qtr3'!C74:G74,"")</f>
        <v>5</v>
      </c>
      <c r="J76" s="125">
        <f>IF('Data-Qtr3'!R74,0,IF((COUNTBLANK(C76)+COUNTBLANK(E76)+COUNTBLANK(F76)+COUNTBLANK(H76))=4,0,1))</f>
        <v>0</v>
      </c>
      <c r="K76" s="125">
        <f t="shared" si="1"/>
        <v>0</v>
      </c>
      <c r="L76" s="125">
        <f t="shared" si="2"/>
        <v>0</v>
      </c>
      <c r="M76" s="1">
        <f t="shared" si="3"/>
        <v>0</v>
      </c>
      <c r="N76" s="125">
        <f t="shared" si="4"/>
        <v>0</v>
      </c>
      <c r="O76" s="126">
        <f t="shared" si="5"/>
        <v>0</v>
      </c>
      <c r="P76" s="125">
        <f t="shared" si="6"/>
        <v>0</v>
      </c>
      <c r="Q76" s="1">
        <f t="shared" si="7"/>
        <v>0</v>
      </c>
      <c r="R76" s="1">
        <f t="shared" si="0"/>
        <v>0</v>
      </c>
      <c r="S76" s="1">
        <f t="shared" si="8"/>
        <v>0</v>
      </c>
      <c r="T76" s="1">
        <f t="shared" si="9"/>
        <v>0</v>
      </c>
      <c r="U76" s="126">
        <f t="shared" si="10"/>
        <v>0</v>
      </c>
    </row>
    <row r="77" spans="2:21" x14ac:dyDescent="0.3">
      <c r="B77" s="125">
        <v>62</v>
      </c>
      <c r="C77" s="53" t="str">
        <f>IF(OR('Data-Qtr3'!C75="",'Data-Qtr3'!R75),"",(COUNTIF('Data-Qtr3'!C75,"Yes")))</f>
        <v/>
      </c>
      <c r="D77" s="53" t="str">
        <f>IF('Data-Qtr3'!D75="","",IF(C77=1,'Data-Qtr3'!D75,""))</f>
        <v/>
      </c>
      <c r="E77" s="53" t="str">
        <f>IF(OR('Data-Qtr3'!E75="",'Data-Qtr3'!R75),"",COUNTIF('Data-Qtr3'!E75,"Yes"))</f>
        <v/>
      </c>
      <c r="F77" s="53" t="str">
        <f>IF(OR('Data-Qtr3'!F75="",'Data-Qtr3'!R75),"",COUNTIF('Data-Qtr3'!F75,"Yes"))</f>
        <v/>
      </c>
      <c r="G77" s="53"/>
      <c r="H77" s="53" t="str">
        <f>IF(OR('Data-Qtr3'!G75="",'Data-Qtr3'!R75),"",COUNTIF('Data-Qtr3'!G75,"Yes"))</f>
        <v/>
      </c>
      <c r="I77" s="55">
        <f>COUNTIF('Data-Qtr3'!C75:G75,"")</f>
        <v>5</v>
      </c>
      <c r="J77" s="125">
        <f>IF('Data-Qtr3'!R75,0,IF((COUNTBLANK(C77)+COUNTBLANK(E77)+COUNTBLANK(F77)+COUNTBLANK(H77))=4,0,1))</f>
        <v>0</v>
      </c>
      <c r="K77" s="125">
        <f t="shared" si="1"/>
        <v>0</v>
      </c>
      <c r="L77" s="125">
        <f t="shared" si="2"/>
        <v>0</v>
      </c>
      <c r="M77" s="1">
        <f t="shared" si="3"/>
        <v>0</v>
      </c>
      <c r="N77" s="125">
        <f t="shared" si="4"/>
        <v>0</v>
      </c>
      <c r="O77" s="126">
        <f t="shared" si="5"/>
        <v>0</v>
      </c>
      <c r="P77" s="125">
        <f t="shared" si="6"/>
        <v>0</v>
      </c>
      <c r="Q77" s="1">
        <f t="shared" si="7"/>
        <v>0</v>
      </c>
      <c r="R77" s="1">
        <f t="shared" si="0"/>
        <v>0</v>
      </c>
      <c r="S77" s="1">
        <f t="shared" si="8"/>
        <v>0</v>
      </c>
      <c r="T77" s="1">
        <f t="shared" si="9"/>
        <v>0</v>
      </c>
      <c r="U77" s="126">
        <f t="shared" si="10"/>
        <v>0</v>
      </c>
    </row>
    <row r="78" spans="2:21" x14ac:dyDescent="0.3">
      <c r="B78" s="125">
        <v>63</v>
      </c>
      <c r="C78" s="53" t="str">
        <f>IF(OR('Data-Qtr3'!C76="",'Data-Qtr3'!R76),"",(COUNTIF('Data-Qtr3'!C76,"Yes")))</f>
        <v/>
      </c>
      <c r="D78" s="53" t="str">
        <f>IF('Data-Qtr3'!D76="","",IF(C78=1,'Data-Qtr3'!D76,""))</f>
        <v/>
      </c>
      <c r="E78" s="53" t="str">
        <f>IF(OR('Data-Qtr3'!E76="",'Data-Qtr3'!R76),"",COUNTIF('Data-Qtr3'!E76,"Yes"))</f>
        <v/>
      </c>
      <c r="F78" s="53" t="str">
        <f>IF(OR('Data-Qtr3'!F76="",'Data-Qtr3'!R76),"",COUNTIF('Data-Qtr3'!F76,"Yes"))</f>
        <v/>
      </c>
      <c r="G78" s="53"/>
      <c r="H78" s="53" t="str">
        <f>IF(OR('Data-Qtr3'!G76="",'Data-Qtr3'!R76),"",COUNTIF('Data-Qtr3'!G76,"Yes"))</f>
        <v/>
      </c>
      <c r="I78" s="55">
        <f>COUNTIF('Data-Qtr3'!C76:G76,"")</f>
        <v>5</v>
      </c>
      <c r="J78" s="125">
        <f>IF('Data-Qtr3'!R76,0,IF((COUNTBLANK(C78)+COUNTBLANK(E78)+COUNTBLANK(F78)+COUNTBLANK(H78))=4,0,1))</f>
        <v>0</v>
      </c>
      <c r="K78" s="125">
        <f t="shared" si="1"/>
        <v>0</v>
      </c>
      <c r="L78" s="125">
        <f t="shared" si="2"/>
        <v>0</v>
      </c>
      <c r="M78" s="1">
        <f t="shared" si="3"/>
        <v>0</v>
      </c>
      <c r="N78" s="125">
        <f t="shared" si="4"/>
        <v>0</v>
      </c>
      <c r="O78" s="126">
        <f t="shared" si="5"/>
        <v>0</v>
      </c>
      <c r="P78" s="125">
        <f t="shared" si="6"/>
        <v>0</v>
      </c>
      <c r="Q78" s="1">
        <f t="shared" si="7"/>
        <v>0</v>
      </c>
      <c r="R78" s="1">
        <f t="shared" si="0"/>
        <v>0</v>
      </c>
      <c r="S78" s="1">
        <f t="shared" si="8"/>
        <v>0</v>
      </c>
      <c r="T78" s="1">
        <f t="shared" si="9"/>
        <v>0</v>
      </c>
      <c r="U78" s="126">
        <f t="shared" si="10"/>
        <v>0</v>
      </c>
    </row>
    <row r="79" spans="2:21" x14ac:dyDescent="0.3">
      <c r="B79" s="125">
        <v>64</v>
      </c>
      <c r="C79" s="53" t="str">
        <f>IF(OR('Data-Qtr3'!C77="",'Data-Qtr3'!R77),"",(COUNTIF('Data-Qtr3'!C77,"Yes")))</f>
        <v/>
      </c>
      <c r="D79" s="53" t="str">
        <f>IF('Data-Qtr3'!D77="","",IF(C79=1,'Data-Qtr3'!D77,""))</f>
        <v/>
      </c>
      <c r="E79" s="53" t="str">
        <f>IF(OR('Data-Qtr3'!E77="",'Data-Qtr3'!R77),"",COUNTIF('Data-Qtr3'!E77,"Yes"))</f>
        <v/>
      </c>
      <c r="F79" s="53" t="str">
        <f>IF(OR('Data-Qtr3'!F77="",'Data-Qtr3'!R77),"",COUNTIF('Data-Qtr3'!F77,"Yes"))</f>
        <v/>
      </c>
      <c r="G79" s="53"/>
      <c r="H79" s="53" t="str">
        <f>IF(OR('Data-Qtr3'!G77="",'Data-Qtr3'!R77),"",COUNTIF('Data-Qtr3'!G77,"Yes"))</f>
        <v/>
      </c>
      <c r="I79" s="55">
        <f>COUNTIF('Data-Qtr3'!C77:G77,"")</f>
        <v>5</v>
      </c>
      <c r="J79" s="125">
        <f>IF('Data-Qtr3'!R77,0,IF((COUNTBLANK(C79)+COUNTBLANK(E79)+COUNTBLANK(F79)+COUNTBLANK(H79))=4,0,1))</f>
        <v>0</v>
      </c>
      <c r="K79" s="125">
        <f t="shared" si="1"/>
        <v>0</v>
      </c>
      <c r="L79" s="125">
        <f t="shared" si="2"/>
        <v>0</v>
      </c>
      <c r="M79" s="1">
        <f t="shared" si="3"/>
        <v>0</v>
      </c>
      <c r="N79" s="125">
        <f t="shared" si="4"/>
        <v>0</v>
      </c>
      <c r="O79" s="126">
        <f t="shared" si="5"/>
        <v>0</v>
      </c>
      <c r="P79" s="125">
        <f t="shared" si="6"/>
        <v>0</v>
      </c>
      <c r="Q79" s="1">
        <f t="shared" si="7"/>
        <v>0</v>
      </c>
      <c r="R79" s="1">
        <f t="shared" si="0"/>
        <v>0</v>
      </c>
      <c r="S79" s="1">
        <f t="shared" si="8"/>
        <v>0</v>
      </c>
      <c r="T79" s="1">
        <f t="shared" si="9"/>
        <v>0</v>
      </c>
      <c r="U79" s="126">
        <f t="shared" si="10"/>
        <v>0</v>
      </c>
    </row>
    <row r="80" spans="2:21" x14ac:dyDescent="0.3">
      <c r="B80" s="125">
        <v>65</v>
      </c>
      <c r="C80" s="53" t="str">
        <f>IF(OR('Data-Qtr3'!C78="",'Data-Qtr3'!R78),"",(COUNTIF('Data-Qtr3'!C78,"Yes")))</f>
        <v/>
      </c>
      <c r="D80" s="53" t="str">
        <f>IF('Data-Qtr3'!D78="","",IF(C80=1,'Data-Qtr3'!D78,""))</f>
        <v/>
      </c>
      <c r="E80" s="53" t="str">
        <f>IF(OR('Data-Qtr3'!E78="",'Data-Qtr3'!R78),"",COUNTIF('Data-Qtr3'!E78,"Yes"))</f>
        <v/>
      </c>
      <c r="F80" s="53" t="str">
        <f>IF(OR('Data-Qtr3'!F78="",'Data-Qtr3'!R78),"",COUNTIF('Data-Qtr3'!F78,"Yes"))</f>
        <v/>
      </c>
      <c r="G80" s="53"/>
      <c r="H80" s="53" t="str">
        <f>IF(OR('Data-Qtr3'!G78="",'Data-Qtr3'!R78),"",COUNTIF('Data-Qtr3'!G78,"Yes"))</f>
        <v/>
      </c>
      <c r="I80" s="55">
        <f>COUNTIF('Data-Qtr3'!C78:G78,"")</f>
        <v>5</v>
      </c>
      <c r="J80" s="125">
        <f>IF('Data-Qtr3'!R78,0,IF((COUNTBLANK(C80)+COUNTBLANK(E80)+COUNTBLANK(F80)+COUNTBLANK(H80))=4,0,1))</f>
        <v>0</v>
      </c>
      <c r="K80" s="125">
        <f t="shared" si="1"/>
        <v>0</v>
      </c>
      <c r="L80" s="125">
        <f t="shared" si="2"/>
        <v>0</v>
      </c>
      <c r="M80" s="1">
        <f t="shared" si="3"/>
        <v>0</v>
      </c>
      <c r="N80" s="125">
        <f t="shared" si="4"/>
        <v>0</v>
      </c>
      <c r="O80" s="126">
        <f t="shared" si="5"/>
        <v>0</v>
      </c>
      <c r="P80" s="125">
        <f t="shared" si="6"/>
        <v>0</v>
      </c>
      <c r="Q80" s="1">
        <f t="shared" si="7"/>
        <v>0</v>
      </c>
      <c r="R80" s="1">
        <f t="shared" ref="R80:R143" si="11">IF(J80=1,IF(D80="","",IF(AND(D80&gt;=beg_date_qtr3,D80&lt;=end_date_qtr3),1,0)),0)</f>
        <v>0</v>
      </c>
      <c r="S80" s="1">
        <f t="shared" si="8"/>
        <v>0</v>
      </c>
      <c r="T80" s="1">
        <f t="shared" si="9"/>
        <v>0</v>
      </c>
      <c r="U80" s="126">
        <f t="shared" si="10"/>
        <v>0</v>
      </c>
    </row>
    <row r="81" spans="2:21" x14ac:dyDescent="0.3">
      <c r="B81" s="125">
        <v>66</v>
      </c>
      <c r="C81" s="53" t="str">
        <f>IF(OR('Data-Qtr3'!C79="",'Data-Qtr3'!R79),"",(COUNTIF('Data-Qtr3'!C79,"Yes")))</f>
        <v/>
      </c>
      <c r="D81" s="53" t="str">
        <f>IF('Data-Qtr3'!D79="","",IF(C81=1,'Data-Qtr3'!D79,""))</f>
        <v/>
      </c>
      <c r="E81" s="53" t="str">
        <f>IF(OR('Data-Qtr3'!E79="",'Data-Qtr3'!R79),"",COUNTIF('Data-Qtr3'!E79,"Yes"))</f>
        <v/>
      </c>
      <c r="F81" s="53" t="str">
        <f>IF(OR('Data-Qtr3'!F79="",'Data-Qtr3'!R79),"",COUNTIF('Data-Qtr3'!F79,"Yes"))</f>
        <v/>
      </c>
      <c r="G81" s="53"/>
      <c r="H81" s="53" t="str">
        <f>IF(OR('Data-Qtr3'!G79="",'Data-Qtr3'!R79),"",COUNTIF('Data-Qtr3'!G79,"Yes"))</f>
        <v/>
      </c>
      <c r="I81" s="55">
        <f>COUNTIF('Data-Qtr3'!C79:G79,"")</f>
        <v>5</v>
      </c>
      <c r="J81" s="125">
        <f>IF('Data-Qtr3'!R79,0,IF((COUNTBLANK(C81)+COUNTBLANK(E81)+COUNTBLANK(F81)+COUNTBLANK(H81))=4,0,1))</f>
        <v>0</v>
      </c>
      <c r="K81" s="125">
        <f t="shared" ref="K81:K115" si="12">IF(J81=1,C81,0)</f>
        <v>0</v>
      </c>
      <c r="L81" s="125">
        <f t="shared" ref="L81:L115" si="13">IF(J81=1,IF((COUNTIF(C81,1)+COUNTIF(E81,1))=2,1,0),0)</f>
        <v>0</v>
      </c>
      <c r="M81" s="1">
        <f t="shared" ref="M81:M115" si="14">IF(J81=1,COUNTIF(E81,1),0)</f>
        <v>0</v>
      </c>
      <c r="N81" s="125">
        <f t="shared" ref="N81:N115" si="15">IF(J81=1,IF((COUNTIF(C81,1)+COUNTIF(F81,1))=2,1,0),0)</f>
        <v>0</v>
      </c>
      <c r="O81" s="126">
        <f t="shared" ref="O81:O115" si="16">IF(J81=1,COUNTIF(F81,1),0)</f>
        <v>0</v>
      </c>
      <c r="P81" s="125">
        <f t="shared" ref="P81:P115" si="17">IF(J81=1,IF((COUNTIF(C81,1)+COUNTIF(H81,1))=2,1,0),0)</f>
        <v>0</v>
      </c>
      <c r="Q81" s="1">
        <f t="shared" ref="Q81:Q115" si="18">IF(J81=1,COUNTIF(H81,1),0)</f>
        <v>0</v>
      </c>
      <c r="R81" s="1">
        <f t="shared" si="11"/>
        <v>0</v>
      </c>
      <c r="S81" s="1">
        <f t="shared" ref="S81:S115" si="19">IF(J81=1,COUNTIF(C81,1),0)</f>
        <v>0</v>
      </c>
      <c r="T81" s="1">
        <f t="shared" ref="T81:T115" si="20">IF(AND(C81=1,F81=1),1,0)</f>
        <v>0</v>
      </c>
      <c r="U81" s="126">
        <f t="shared" ref="U81:U115" si="21">IF(AND(C81=1,H81=1),1,0)</f>
        <v>0</v>
      </c>
    </row>
    <row r="82" spans="2:21" x14ac:dyDescent="0.3">
      <c r="B82" s="125">
        <v>67</v>
      </c>
      <c r="C82" s="53" t="str">
        <f>IF(OR('Data-Qtr3'!C80="",'Data-Qtr3'!R80),"",(COUNTIF('Data-Qtr3'!C80,"Yes")))</f>
        <v/>
      </c>
      <c r="D82" s="53" t="str">
        <f>IF('Data-Qtr3'!D80="","",IF(C82=1,'Data-Qtr3'!D80,""))</f>
        <v/>
      </c>
      <c r="E82" s="53" t="str">
        <f>IF(OR('Data-Qtr3'!E80="",'Data-Qtr3'!R80),"",COUNTIF('Data-Qtr3'!E80,"Yes"))</f>
        <v/>
      </c>
      <c r="F82" s="53" t="str">
        <f>IF(OR('Data-Qtr3'!F80="",'Data-Qtr3'!R80),"",COUNTIF('Data-Qtr3'!F80,"Yes"))</f>
        <v/>
      </c>
      <c r="G82" s="53"/>
      <c r="H82" s="53" t="str">
        <f>IF(OR('Data-Qtr3'!G80="",'Data-Qtr3'!R80),"",COUNTIF('Data-Qtr3'!G80,"Yes"))</f>
        <v/>
      </c>
      <c r="I82" s="55">
        <f>COUNTIF('Data-Qtr3'!C80:G80,"")</f>
        <v>5</v>
      </c>
      <c r="J82" s="125">
        <f>IF('Data-Qtr3'!R80,0,IF((COUNTBLANK(C82)+COUNTBLANK(E82)+COUNTBLANK(F82)+COUNTBLANK(H82))=4,0,1))</f>
        <v>0</v>
      </c>
      <c r="K82" s="125">
        <f t="shared" si="12"/>
        <v>0</v>
      </c>
      <c r="L82" s="125">
        <f t="shared" si="13"/>
        <v>0</v>
      </c>
      <c r="M82" s="1">
        <f t="shared" si="14"/>
        <v>0</v>
      </c>
      <c r="N82" s="125">
        <f t="shared" si="15"/>
        <v>0</v>
      </c>
      <c r="O82" s="126">
        <f t="shared" si="16"/>
        <v>0</v>
      </c>
      <c r="P82" s="125">
        <f t="shared" si="17"/>
        <v>0</v>
      </c>
      <c r="Q82" s="1">
        <f t="shared" si="18"/>
        <v>0</v>
      </c>
      <c r="R82" s="1">
        <f t="shared" si="11"/>
        <v>0</v>
      </c>
      <c r="S82" s="1">
        <f t="shared" si="19"/>
        <v>0</v>
      </c>
      <c r="T82" s="1">
        <f t="shared" si="20"/>
        <v>0</v>
      </c>
      <c r="U82" s="126">
        <f t="shared" si="21"/>
        <v>0</v>
      </c>
    </row>
    <row r="83" spans="2:21" x14ac:dyDescent="0.3">
      <c r="B83" s="125">
        <v>68</v>
      </c>
      <c r="C83" s="53" t="str">
        <f>IF(OR('Data-Qtr3'!C81="",'Data-Qtr3'!R81),"",(COUNTIF('Data-Qtr3'!C81,"Yes")))</f>
        <v/>
      </c>
      <c r="D83" s="53" t="str">
        <f>IF('Data-Qtr3'!D81="","",IF(C83=1,'Data-Qtr3'!D81,""))</f>
        <v/>
      </c>
      <c r="E83" s="53" t="str">
        <f>IF(OR('Data-Qtr3'!E81="",'Data-Qtr3'!R81),"",COUNTIF('Data-Qtr3'!E81,"Yes"))</f>
        <v/>
      </c>
      <c r="F83" s="53" t="str">
        <f>IF(OR('Data-Qtr3'!F81="",'Data-Qtr3'!R81),"",COUNTIF('Data-Qtr3'!F81,"Yes"))</f>
        <v/>
      </c>
      <c r="G83" s="53"/>
      <c r="H83" s="53" t="str">
        <f>IF(OR('Data-Qtr3'!G81="",'Data-Qtr3'!R81),"",COUNTIF('Data-Qtr3'!G81,"Yes"))</f>
        <v/>
      </c>
      <c r="I83" s="55">
        <f>COUNTIF('Data-Qtr3'!C81:G81,"")</f>
        <v>5</v>
      </c>
      <c r="J83" s="125">
        <f>IF('Data-Qtr3'!R81,0,IF((COUNTBLANK(C83)+COUNTBLANK(E83)+COUNTBLANK(F83)+COUNTBLANK(H83))=4,0,1))</f>
        <v>0</v>
      </c>
      <c r="K83" s="125">
        <f t="shared" si="12"/>
        <v>0</v>
      </c>
      <c r="L83" s="125">
        <f t="shared" si="13"/>
        <v>0</v>
      </c>
      <c r="M83" s="1">
        <f t="shared" si="14"/>
        <v>0</v>
      </c>
      <c r="N83" s="125">
        <f t="shared" si="15"/>
        <v>0</v>
      </c>
      <c r="O83" s="126">
        <f t="shared" si="16"/>
        <v>0</v>
      </c>
      <c r="P83" s="125">
        <f t="shared" si="17"/>
        <v>0</v>
      </c>
      <c r="Q83" s="1">
        <f t="shared" si="18"/>
        <v>0</v>
      </c>
      <c r="R83" s="1">
        <f t="shared" si="11"/>
        <v>0</v>
      </c>
      <c r="S83" s="1">
        <f t="shared" si="19"/>
        <v>0</v>
      </c>
      <c r="T83" s="1">
        <f t="shared" si="20"/>
        <v>0</v>
      </c>
      <c r="U83" s="126">
        <f t="shared" si="21"/>
        <v>0</v>
      </c>
    </row>
    <row r="84" spans="2:21" x14ac:dyDescent="0.3">
      <c r="B84" s="125">
        <v>69</v>
      </c>
      <c r="C84" s="53" t="str">
        <f>IF(OR('Data-Qtr3'!C82="",'Data-Qtr3'!R82),"",(COUNTIF('Data-Qtr3'!C82,"Yes")))</f>
        <v/>
      </c>
      <c r="D84" s="53" t="str">
        <f>IF('Data-Qtr3'!D82="","",IF(C84=1,'Data-Qtr3'!D82,""))</f>
        <v/>
      </c>
      <c r="E84" s="53" t="str">
        <f>IF(OR('Data-Qtr3'!E82="",'Data-Qtr3'!R82),"",COUNTIF('Data-Qtr3'!E82,"Yes"))</f>
        <v/>
      </c>
      <c r="F84" s="53" t="str">
        <f>IF(OR('Data-Qtr3'!F82="",'Data-Qtr3'!R82),"",COUNTIF('Data-Qtr3'!F82,"Yes"))</f>
        <v/>
      </c>
      <c r="G84" s="53"/>
      <c r="H84" s="53" t="str">
        <f>IF(OR('Data-Qtr3'!G82="",'Data-Qtr3'!R82),"",COUNTIF('Data-Qtr3'!G82,"Yes"))</f>
        <v/>
      </c>
      <c r="I84" s="55">
        <f>COUNTIF('Data-Qtr3'!C82:G82,"")</f>
        <v>5</v>
      </c>
      <c r="J84" s="125">
        <f>IF('Data-Qtr3'!R82,0,IF((COUNTBLANK(C84)+COUNTBLANK(E84)+COUNTBLANK(F84)+COUNTBLANK(H84))=4,0,1))</f>
        <v>0</v>
      </c>
      <c r="K84" s="125">
        <f t="shared" si="12"/>
        <v>0</v>
      </c>
      <c r="L84" s="125">
        <f t="shared" si="13"/>
        <v>0</v>
      </c>
      <c r="M84" s="1">
        <f t="shared" si="14"/>
        <v>0</v>
      </c>
      <c r="N84" s="125">
        <f t="shared" si="15"/>
        <v>0</v>
      </c>
      <c r="O84" s="126">
        <f t="shared" si="16"/>
        <v>0</v>
      </c>
      <c r="P84" s="125">
        <f t="shared" si="17"/>
        <v>0</v>
      </c>
      <c r="Q84" s="1">
        <f t="shared" si="18"/>
        <v>0</v>
      </c>
      <c r="R84" s="1">
        <f t="shared" si="11"/>
        <v>0</v>
      </c>
      <c r="S84" s="1">
        <f t="shared" si="19"/>
        <v>0</v>
      </c>
      <c r="T84" s="1">
        <f t="shared" si="20"/>
        <v>0</v>
      </c>
      <c r="U84" s="126">
        <f t="shared" si="21"/>
        <v>0</v>
      </c>
    </row>
    <row r="85" spans="2:21" ht="15" thickBot="1" x14ac:dyDescent="0.35">
      <c r="B85" s="127">
        <v>70</v>
      </c>
      <c r="C85" s="36" t="str">
        <f>IF(OR('Data-Qtr3'!C83="",'Data-Qtr3'!R83),"",(COUNTIF('Data-Qtr3'!C83,"Yes")))</f>
        <v/>
      </c>
      <c r="D85" s="36" t="str">
        <f>IF('Data-Qtr3'!D83="","",IF(C85=1,'Data-Qtr3'!D83,""))</f>
        <v/>
      </c>
      <c r="E85" s="36" t="str">
        <f>IF(OR('Data-Qtr3'!E83="",'Data-Qtr3'!R83),"",COUNTIF('Data-Qtr3'!E83,"Yes"))</f>
        <v/>
      </c>
      <c r="F85" s="36" t="str">
        <f>IF(OR('Data-Qtr3'!F83="",'Data-Qtr3'!R83),"",COUNTIF('Data-Qtr3'!F83,"Yes"))</f>
        <v/>
      </c>
      <c r="G85" s="36"/>
      <c r="H85" s="36" t="str">
        <f>IF(OR('Data-Qtr3'!G83="",'Data-Qtr3'!R83),"",COUNTIF('Data-Qtr3'!G83,"Yes"))</f>
        <v/>
      </c>
      <c r="I85" s="56">
        <f>COUNTIF('Data-Qtr3'!C83:G83,"")</f>
        <v>5</v>
      </c>
      <c r="J85" s="125">
        <f>IF('Data-Qtr3'!R83,0,IF((COUNTBLANK(C85)+COUNTBLANK(E85)+COUNTBLANK(F85)+COUNTBLANK(H85))=4,0,1))</f>
        <v>0</v>
      </c>
      <c r="K85" s="125">
        <f t="shared" si="12"/>
        <v>0</v>
      </c>
      <c r="L85" s="125">
        <f t="shared" si="13"/>
        <v>0</v>
      </c>
      <c r="M85" s="1">
        <f t="shared" si="14"/>
        <v>0</v>
      </c>
      <c r="N85" s="125">
        <f t="shared" si="15"/>
        <v>0</v>
      </c>
      <c r="O85" s="126">
        <f t="shared" si="16"/>
        <v>0</v>
      </c>
      <c r="P85" s="125">
        <f t="shared" si="17"/>
        <v>0</v>
      </c>
      <c r="Q85" s="1">
        <f t="shared" si="18"/>
        <v>0</v>
      </c>
      <c r="R85" s="1">
        <f t="shared" si="11"/>
        <v>0</v>
      </c>
      <c r="S85" s="1">
        <f t="shared" si="19"/>
        <v>0</v>
      </c>
      <c r="T85" s="1">
        <f t="shared" si="20"/>
        <v>0</v>
      </c>
      <c r="U85" s="126">
        <f t="shared" si="21"/>
        <v>0</v>
      </c>
    </row>
    <row r="86" spans="2:21" x14ac:dyDescent="0.3">
      <c r="B86" s="125">
        <v>71</v>
      </c>
      <c r="C86" s="33" t="str">
        <f>IF(OR('Data-Qtr3'!C84="",'Data-Qtr3'!R84),"",(COUNTIF('Data-Qtr3'!C84,"Yes")))</f>
        <v/>
      </c>
      <c r="D86" s="33" t="str">
        <f>IF('Data-Qtr3'!D84="","",IF(C86=1,'Data-Qtr3'!D84,""))</f>
        <v/>
      </c>
      <c r="E86" s="33" t="str">
        <f>IF(OR('Data-Qtr3'!E84="",'Data-Qtr3'!R84),"",COUNTIF('Data-Qtr3'!E84,"Yes"))</f>
        <v/>
      </c>
      <c r="F86" s="33" t="str">
        <f>IF(OR('Data-Qtr3'!F84="",'Data-Qtr3'!R84),"",COUNTIF('Data-Qtr3'!F84,"Yes"))</f>
        <v/>
      </c>
      <c r="G86" s="33"/>
      <c r="H86" s="33" t="str">
        <f>IF(OR('Data-Qtr3'!G84="",'Data-Qtr3'!R84),"",COUNTIF('Data-Qtr3'!G84,"Yes"))</f>
        <v/>
      </c>
      <c r="I86" s="55">
        <f>COUNTIF('Data-Qtr3'!C84:G84,"")</f>
        <v>5</v>
      </c>
      <c r="J86" s="125">
        <f>IF('Data-Qtr3'!R84,0,IF((COUNTBLANK(C86)+COUNTBLANK(E86)+COUNTBLANK(F86)+COUNTBLANK(H86))=4,0,1))</f>
        <v>0</v>
      </c>
      <c r="K86" s="125">
        <f t="shared" si="12"/>
        <v>0</v>
      </c>
      <c r="L86" s="125">
        <f t="shared" si="13"/>
        <v>0</v>
      </c>
      <c r="M86" s="1">
        <f t="shared" si="14"/>
        <v>0</v>
      </c>
      <c r="N86" s="125">
        <f t="shared" si="15"/>
        <v>0</v>
      </c>
      <c r="O86" s="126">
        <f t="shared" si="16"/>
        <v>0</v>
      </c>
      <c r="P86" s="125">
        <f t="shared" si="17"/>
        <v>0</v>
      </c>
      <c r="Q86" s="1">
        <f t="shared" si="18"/>
        <v>0</v>
      </c>
      <c r="R86" s="1">
        <f t="shared" si="11"/>
        <v>0</v>
      </c>
      <c r="S86" s="1">
        <f t="shared" si="19"/>
        <v>0</v>
      </c>
      <c r="T86" s="1">
        <f t="shared" si="20"/>
        <v>0</v>
      </c>
      <c r="U86" s="126">
        <f t="shared" si="21"/>
        <v>0</v>
      </c>
    </row>
    <row r="87" spans="2:21" x14ac:dyDescent="0.3">
      <c r="B87" s="125">
        <v>72</v>
      </c>
      <c r="C87" s="53" t="str">
        <f>IF(OR('Data-Qtr3'!C85="",'Data-Qtr3'!R85),"",(COUNTIF('Data-Qtr3'!C85,"Yes")))</f>
        <v/>
      </c>
      <c r="D87" s="53" t="str">
        <f>IF('Data-Qtr3'!D85="","",IF(C87=1,'Data-Qtr3'!D85,""))</f>
        <v/>
      </c>
      <c r="E87" s="53" t="str">
        <f>IF(OR('Data-Qtr3'!E85="",'Data-Qtr3'!R85),"",COUNTIF('Data-Qtr3'!E85,"Yes"))</f>
        <v/>
      </c>
      <c r="F87" s="53" t="str">
        <f>IF(OR('Data-Qtr3'!F85="",'Data-Qtr3'!R85),"",COUNTIF('Data-Qtr3'!F85,"Yes"))</f>
        <v/>
      </c>
      <c r="G87" s="53"/>
      <c r="H87" s="53" t="str">
        <f>IF(OR('Data-Qtr3'!G85="",'Data-Qtr3'!R85),"",COUNTIF('Data-Qtr3'!G85,"Yes"))</f>
        <v/>
      </c>
      <c r="I87" s="55">
        <f>COUNTIF('Data-Qtr3'!C85:G85,"")</f>
        <v>5</v>
      </c>
      <c r="J87" s="125">
        <f>IF('Data-Qtr3'!R85,0,IF((COUNTBLANK(C87)+COUNTBLANK(E87)+COUNTBLANK(F87)+COUNTBLANK(H87))=4,0,1))</f>
        <v>0</v>
      </c>
      <c r="K87" s="125">
        <f t="shared" si="12"/>
        <v>0</v>
      </c>
      <c r="L87" s="125">
        <f t="shared" si="13"/>
        <v>0</v>
      </c>
      <c r="M87" s="1">
        <f t="shared" si="14"/>
        <v>0</v>
      </c>
      <c r="N87" s="125">
        <f t="shared" si="15"/>
        <v>0</v>
      </c>
      <c r="O87" s="126">
        <f t="shared" si="16"/>
        <v>0</v>
      </c>
      <c r="P87" s="125">
        <f t="shared" si="17"/>
        <v>0</v>
      </c>
      <c r="Q87" s="1">
        <f t="shared" si="18"/>
        <v>0</v>
      </c>
      <c r="R87" s="1">
        <f t="shared" si="11"/>
        <v>0</v>
      </c>
      <c r="S87" s="1">
        <f t="shared" si="19"/>
        <v>0</v>
      </c>
      <c r="T87" s="1">
        <f t="shared" si="20"/>
        <v>0</v>
      </c>
      <c r="U87" s="126">
        <f t="shared" si="21"/>
        <v>0</v>
      </c>
    </row>
    <row r="88" spans="2:21" x14ac:dyDescent="0.3">
      <c r="B88" s="125">
        <v>73</v>
      </c>
      <c r="C88" s="53" t="str">
        <f>IF(OR('Data-Qtr3'!C86="",'Data-Qtr3'!R86),"",(COUNTIF('Data-Qtr3'!C86,"Yes")))</f>
        <v/>
      </c>
      <c r="D88" s="53" t="str">
        <f>IF('Data-Qtr3'!D86="","",IF(C88=1,'Data-Qtr3'!D86,""))</f>
        <v/>
      </c>
      <c r="E88" s="53" t="str">
        <f>IF(OR('Data-Qtr3'!E86="",'Data-Qtr3'!R86),"",COUNTIF('Data-Qtr3'!E86,"Yes"))</f>
        <v/>
      </c>
      <c r="F88" s="53" t="str">
        <f>IF(OR('Data-Qtr3'!F86="",'Data-Qtr3'!R86),"",COUNTIF('Data-Qtr3'!F86,"Yes"))</f>
        <v/>
      </c>
      <c r="G88" s="53"/>
      <c r="H88" s="53" t="str">
        <f>IF(OR('Data-Qtr3'!G86="",'Data-Qtr3'!R86),"",COUNTIF('Data-Qtr3'!G86,"Yes"))</f>
        <v/>
      </c>
      <c r="I88" s="55">
        <f>COUNTIF('Data-Qtr3'!C86:G86,"")</f>
        <v>5</v>
      </c>
      <c r="J88" s="125">
        <f>IF('Data-Qtr3'!R86,0,IF((COUNTBLANK(C88)+COUNTBLANK(E88)+COUNTBLANK(F88)+COUNTBLANK(H88))=4,0,1))</f>
        <v>0</v>
      </c>
      <c r="K88" s="125">
        <f t="shared" si="12"/>
        <v>0</v>
      </c>
      <c r="L88" s="125">
        <f t="shared" si="13"/>
        <v>0</v>
      </c>
      <c r="M88" s="1">
        <f t="shared" si="14"/>
        <v>0</v>
      </c>
      <c r="N88" s="125">
        <f t="shared" si="15"/>
        <v>0</v>
      </c>
      <c r="O88" s="126">
        <f t="shared" si="16"/>
        <v>0</v>
      </c>
      <c r="P88" s="125">
        <f t="shared" si="17"/>
        <v>0</v>
      </c>
      <c r="Q88" s="1">
        <f t="shared" si="18"/>
        <v>0</v>
      </c>
      <c r="R88" s="1">
        <f t="shared" si="11"/>
        <v>0</v>
      </c>
      <c r="S88" s="1">
        <f t="shared" si="19"/>
        <v>0</v>
      </c>
      <c r="T88" s="1">
        <f t="shared" si="20"/>
        <v>0</v>
      </c>
      <c r="U88" s="126">
        <f t="shared" si="21"/>
        <v>0</v>
      </c>
    </row>
    <row r="89" spans="2:21" x14ac:dyDescent="0.3">
      <c r="B89" s="125">
        <v>74</v>
      </c>
      <c r="C89" s="53" t="str">
        <f>IF(OR('Data-Qtr3'!C87="",'Data-Qtr3'!R87),"",(COUNTIF('Data-Qtr3'!C87,"Yes")))</f>
        <v/>
      </c>
      <c r="D89" s="53" t="str">
        <f>IF('Data-Qtr3'!D87="","",IF(C89=1,'Data-Qtr3'!D87,""))</f>
        <v/>
      </c>
      <c r="E89" s="53" t="str">
        <f>IF(OR('Data-Qtr3'!E87="",'Data-Qtr3'!R87),"",COUNTIF('Data-Qtr3'!E87,"Yes"))</f>
        <v/>
      </c>
      <c r="F89" s="53" t="str">
        <f>IF(OR('Data-Qtr3'!F87="",'Data-Qtr3'!R87),"",COUNTIF('Data-Qtr3'!F87,"Yes"))</f>
        <v/>
      </c>
      <c r="G89" s="53"/>
      <c r="H89" s="53" t="str">
        <f>IF(OR('Data-Qtr3'!G87="",'Data-Qtr3'!R87),"",COUNTIF('Data-Qtr3'!G87,"Yes"))</f>
        <v/>
      </c>
      <c r="I89" s="55">
        <f>COUNTIF('Data-Qtr3'!C87:G87,"")</f>
        <v>5</v>
      </c>
      <c r="J89" s="125">
        <f>IF('Data-Qtr3'!R87,0,IF((COUNTBLANK(C89)+COUNTBLANK(E89)+COUNTBLANK(F89)+COUNTBLANK(H89))=4,0,1))</f>
        <v>0</v>
      </c>
      <c r="K89" s="125">
        <f t="shared" si="12"/>
        <v>0</v>
      </c>
      <c r="L89" s="125">
        <f t="shared" si="13"/>
        <v>0</v>
      </c>
      <c r="M89" s="1">
        <f t="shared" si="14"/>
        <v>0</v>
      </c>
      <c r="N89" s="125">
        <f t="shared" si="15"/>
        <v>0</v>
      </c>
      <c r="O89" s="126">
        <f t="shared" si="16"/>
        <v>0</v>
      </c>
      <c r="P89" s="125">
        <f t="shared" si="17"/>
        <v>0</v>
      </c>
      <c r="Q89" s="1">
        <f t="shared" si="18"/>
        <v>0</v>
      </c>
      <c r="R89" s="1">
        <f t="shared" si="11"/>
        <v>0</v>
      </c>
      <c r="S89" s="1">
        <f t="shared" si="19"/>
        <v>0</v>
      </c>
      <c r="T89" s="1">
        <f t="shared" si="20"/>
        <v>0</v>
      </c>
      <c r="U89" s="126">
        <f t="shared" si="21"/>
        <v>0</v>
      </c>
    </row>
    <row r="90" spans="2:21" x14ac:dyDescent="0.3">
      <c r="B90" s="125">
        <v>75</v>
      </c>
      <c r="C90" s="53" t="str">
        <f>IF(OR('Data-Qtr3'!C88="",'Data-Qtr3'!R88),"",(COUNTIF('Data-Qtr3'!C88,"Yes")))</f>
        <v/>
      </c>
      <c r="D90" s="53" t="str">
        <f>IF('Data-Qtr3'!D88="","",IF(C90=1,'Data-Qtr3'!D88,""))</f>
        <v/>
      </c>
      <c r="E90" s="53" t="str">
        <f>IF(OR('Data-Qtr3'!E88="",'Data-Qtr3'!R88),"",COUNTIF('Data-Qtr3'!E88,"Yes"))</f>
        <v/>
      </c>
      <c r="F90" s="53" t="str">
        <f>IF(OR('Data-Qtr3'!F88="",'Data-Qtr3'!R88),"",COUNTIF('Data-Qtr3'!F88,"Yes"))</f>
        <v/>
      </c>
      <c r="G90" s="53"/>
      <c r="H90" s="53" t="str">
        <f>IF(OR('Data-Qtr3'!G88="",'Data-Qtr3'!R88),"",COUNTIF('Data-Qtr3'!G88,"Yes"))</f>
        <v/>
      </c>
      <c r="I90" s="55">
        <f>COUNTIF('Data-Qtr3'!C88:G88,"")</f>
        <v>5</v>
      </c>
      <c r="J90" s="125">
        <f>IF('Data-Qtr3'!R88,0,IF((COUNTBLANK(C90)+COUNTBLANK(E90)+COUNTBLANK(F90)+COUNTBLANK(H90))=4,0,1))</f>
        <v>0</v>
      </c>
      <c r="K90" s="125">
        <f t="shared" si="12"/>
        <v>0</v>
      </c>
      <c r="L90" s="125">
        <f t="shared" si="13"/>
        <v>0</v>
      </c>
      <c r="M90" s="1">
        <f t="shared" si="14"/>
        <v>0</v>
      </c>
      <c r="N90" s="125">
        <f t="shared" si="15"/>
        <v>0</v>
      </c>
      <c r="O90" s="126">
        <f t="shared" si="16"/>
        <v>0</v>
      </c>
      <c r="P90" s="125">
        <f t="shared" si="17"/>
        <v>0</v>
      </c>
      <c r="Q90" s="1">
        <f t="shared" si="18"/>
        <v>0</v>
      </c>
      <c r="R90" s="1">
        <f t="shared" si="11"/>
        <v>0</v>
      </c>
      <c r="S90" s="1">
        <f t="shared" si="19"/>
        <v>0</v>
      </c>
      <c r="T90" s="1">
        <f t="shared" si="20"/>
        <v>0</v>
      </c>
      <c r="U90" s="126">
        <f t="shared" si="21"/>
        <v>0</v>
      </c>
    </row>
    <row r="91" spans="2:21" x14ac:dyDescent="0.3">
      <c r="B91" s="125">
        <v>76</v>
      </c>
      <c r="C91" s="53" t="str">
        <f>IF(OR('Data-Qtr3'!C89="",'Data-Qtr3'!R89),"",(COUNTIF('Data-Qtr3'!C89,"Yes")))</f>
        <v/>
      </c>
      <c r="D91" s="53" t="str">
        <f>IF('Data-Qtr3'!D89="","",IF(C91=1,'Data-Qtr3'!D89,""))</f>
        <v/>
      </c>
      <c r="E91" s="53" t="str">
        <f>IF(OR('Data-Qtr3'!E89="",'Data-Qtr3'!R89),"",COUNTIF('Data-Qtr3'!E89,"Yes"))</f>
        <v/>
      </c>
      <c r="F91" s="53" t="str">
        <f>IF(OR('Data-Qtr3'!F89="",'Data-Qtr3'!R89),"",COUNTIF('Data-Qtr3'!F89,"Yes"))</f>
        <v/>
      </c>
      <c r="G91" s="53"/>
      <c r="H91" s="53" t="str">
        <f>IF(OR('Data-Qtr3'!G89="",'Data-Qtr3'!R89),"",COUNTIF('Data-Qtr3'!G89,"Yes"))</f>
        <v/>
      </c>
      <c r="I91" s="55">
        <f>COUNTIF('Data-Qtr3'!C89:G89,"")</f>
        <v>5</v>
      </c>
      <c r="J91" s="125">
        <f>IF('Data-Qtr3'!R89,0,IF((COUNTBLANK(C91)+COUNTBLANK(E91)+COUNTBLANK(F91)+COUNTBLANK(H91))=4,0,1))</f>
        <v>0</v>
      </c>
      <c r="K91" s="125">
        <f t="shared" si="12"/>
        <v>0</v>
      </c>
      <c r="L91" s="125">
        <f t="shared" si="13"/>
        <v>0</v>
      </c>
      <c r="M91" s="1">
        <f t="shared" si="14"/>
        <v>0</v>
      </c>
      <c r="N91" s="125">
        <f t="shared" si="15"/>
        <v>0</v>
      </c>
      <c r="O91" s="126">
        <f t="shared" si="16"/>
        <v>0</v>
      </c>
      <c r="P91" s="125">
        <f t="shared" si="17"/>
        <v>0</v>
      </c>
      <c r="Q91" s="1">
        <f t="shared" si="18"/>
        <v>0</v>
      </c>
      <c r="R91" s="1">
        <f t="shared" si="11"/>
        <v>0</v>
      </c>
      <c r="S91" s="1">
        <f t="shared" si="19"/>
        <v>0</v>
      </c>
      <c r="T91" s="1">
        <f t="shared" si="20"/>
        <v>0</v>
      </c>
      <c r="U91" s="126">
        <f t="shared" si="21"/>
        <v>0</v>
      </c>
    </row>
    <row r="92" spans="2:21" x14ac:dyDescent="0.3">
      <c r="B92" s="125">
        <v>77</v>
      </c>
      <c r="C92" s="53" t="str">
        <f>IF(OR('Data-Qtr3'!C90="",'Data-Qtr3'!R90),"",(COUNTIF('Data-Qtr3'!C90,"Yes")))</f>
        <v/>
      </c>
      <c r="D92" s="53" t="str">
        <f>IF('Data-Qtr3'!D90="","",IF(C92=1,'Data-Qtr3'!D90,""))</f>
        <v/>
      </c>
      <c r="E92" s="53" t="str">
        <f>IF(OR('Data-Qtr3'!E90="",'Data-Qtr3'!R90),"",COUNTIF('Data-Qtr3'!E90,"Yes"))</f>
        <v/>
      </c>
      <c r="F92" s="53" t="str">
        <f>IF(OR('Data-Qtr3'!F90="",'Data-Qtr3'!R90),"",COUNTIF('Data-Qtr3'!F90,"Yes"))</f>
        <v/>
      </c>
      <c r="G92" s="53"/>
      <c r="H92" s="53" t="str">
        <f>IF(OR('Data-Qtr3'!G90="",'Data-Qtr3'!R90),"",COUNTIF('Data-Qtr3'!G90,"Yes"))</f>
        <v/>
      </c>
      <c r="I92" s="55">
        <f>COUNTIF('Data-Qtr3'!C90:G90,"")</f>
        <v>5</v>
      </c>
      <c r="J92" s="125">
        <f>IF('Data-Qtr3'!R90,0,IF((COUNTBLANK(C92)+COUNTBLANK(E92)+COUNTBLANK(F92)+COUNTBLANK(H92))=4,0,1))</f>
        <v>0</v>
      </c>
      <c r="K92" s="125">
        <f t="shared" si="12"/>
        <v>0</v>
      </c>
      <c r="L92" s="125">
        <f t="shared" si="13"/>
        <v>0</v>
      </c>
      <c r="M92" s="1">
        <f t="shared" si="14"/>
        <v>0</v>
      </c>
      <c r="N92" s="125">
        <f t="shared" si="15"/>
        <v>0</v>
      </c>
      <c r="O92" s="126">
        <f t="shared" si="16"/>
        <v>0</v>
      </c>
      <c r="P92" s="125">
        <f t="shared" si="17"/>
        <v>0</v>
      </c>
      <c r="Q92" s="1">
        <f t="shared" si="18"/>
        <v>0</v>
      </c>
      <c r="R92" s="1">
        <f t="shared" si="11"/>
        <v>0</v>
      </c>
      <c r="S92" s="1">
        <f t="shared" si="19"/>
        <v>0</v>
      </c>
      <c r="T92" s="1">
        <f t="shared" si="20"/>
        <v>0</v>
      </c>
      <c r="U92" s="126">
        <f t="shared" si="21"/>
        <v>0</v>
      </c>
    </row>
    <row r="93" spans="2:21" x14ac:dyDescent="0.3">
      <c r="B93" s="125">
        <v>78</v>
      </c>
      <c r="C93" s="53" t="str">
        <f>IF(OR('Data-Qtr3'!C91="",'Data-Qtr3'!R91),"",(COUNTIF('Data-Qtr3'!C91,"Yes")))</f>
        <v/>
      </c>
      <c r="D93" s="53" t="str">
        <f>IF('Data-Qtr3'!D91="","",IF(C93=1,'Data-Qtr3'!D91,""))</f>
        <v/>
      </c>
      <c r="E93" s="53" t="str">
        <f>IF(OR('Data-Qtr3'!E91="",'Data-Qtr3'!R91),"",COUNTIF('Data-Qtr3'!E91,"Yes"))</f>
        <v/>
      </c>
      <c r="F93" s="53" t="str">
        <f>IF(OR('Data-Qtr3'!F91="",'Data-Qtr3'!R91),"",COUNTIF('Data-Qtr3'!F91,"Yes"))</f>
        <v/>
      </c>
      <c r="G93" s="53"/>
      <c r="H93" s="53" t="str">
        <f>IF(OR('Data-Qtr3'!G91="",'Data-Qtr3'!R91),"",COUNTIF('Data-Qtr3'!G91,"Yes"))</f>
        <v/>
      </c>
      <c r="I93" s="55">
        <f>COUNTIF('Data-Qtr3'!C91:G91,"")</f>
        <v>5</v>
      </c>
      <c r="J93" s="125">
        <f>IF('Data-Qtr3'!R91,0,IF((COUNTBLANK(C93)+COUNTBLANK(E93)+COUNTBLANK(F93)+COUNTBLANK(H93))=4,0,1))</f>
        <v>0</v>
      </c>
      <c r="K93" s="125">
        <f t="shared" si="12"/>
        <v>0</v>
      </c>
      <c r="L93" s="125">
        <f t="shared" si="13"/>
        <v>0</v>
      </c>
      <c r="M93" s="1">
        <f t="shared" si="14"/>
        <v>0</v>
      </c>
      <c r="N93" s="125">
        <f t="shared" si="15"/>
        <v>0</v>
      </c>
      <c r="O93" s="126">
        <f t="shared" si="16"/>
        <v>0</v>
      </c>
      <c r="P93" s="125">
        <f t="shared" si="17"/>
        <v>0</v>
      </c>
      <c r="Q93" s="1">
        <f t="shared" si="18"/>
        <v>0</v>
      </c>
      <c r="R93" s="1">
        <f t="shared" si="11"/>
        <v>0</v>
      </c>
      <c r="S93" s="1">
        <f t="shared" si="19"/>
        <v>0</v>
      </c>
      <c r="T93" s="1">
        <f t="shared" si="20"/>
        <v>0</v>
      </c>
      <c r="U93" s="126">
        <f t="shared" si="21"/>
        <v>0</v>
      </c>
    </row>
    <row r="94" spans="2:21" x14ac:dyDescent="0.3">
      <c r="B94" s="125">
        <v>79</v>
      </c>
      <c r="C94" s="53" t="str">
        <f>IF(OR('Data-Qtr3'!C92="",'Data-Qtr3'!R92),"",(COUNTIF('Data-Qtr3'!C92,"Yes")))</f>
        <v/>
      </c>
      <c r="D94" s="53" t="str">
        <f>IF('Data-Qtr3'!D92="","",IF(C94=1,'Data-Qtr3'!D92,""))</f>
        <v/>
      </c>
      <c r="E94" s="53" t="str">
        <f>IF(OR('Data-Qtr3'!E92="",'Data-Qtr3'!R92),"",COUNTIF('Data-Qtr3'!E92,"Yes"))</f>
        <v/>
      </c>
      <c r="F94" s="53" t="str">
        <f>IF(OR('Data-Qtr3'!F92="",'Data-Qtr3'!R92),"",COUNTIF('Data-Qtr3'!F92,"Yes"))</f>
        <v/>
      </c>
      <c r="G94" s="53"/>
      <c r="H94" s="53" t="str">
        <f>IF(OR('Data-Qtr3'!G92="",'Data-Qtr3'!R92),"",COUNTIF('Data-Qtr3'!G92,"Yes"))</f>
        <v/>
      </c>
      <c r="I94" s="55">
        <f>COUNTIF('Data-Qtr3'!C92:G92,"")</f>
        <v>5</v>
      </c>
      <c r="J94" s="125">
        <f>IF('Data-Qtr3'!R92,0,IF((COUNTBLANK(C94)+COUNTBLANK(E94)+COUNTBLANK(F94)+COUNTBLANK(H94))=4,0,1))</f>
        <v>0</v>
      </c>
      <c r="K94" s="125">
        <f t="shared" si="12"/>
        <v>0</v>
      </c>
      <c r="L94" s="125">
        <f t="shared" si="13"/>
        <v>0</v>
      </c>
      <c r="M94" s="1">
        <f t="shared" si="14"/>
        <v>0</v>
      </c>
      <c r="N94" s="125">
        <f t="shared" si="15"/>
        <v>0</v>
      </c>
      <c r="O94" s="126">
        <f t="shared" si="16"/>
        <v>0</v>
      </c>
      <c r="P94" s="125">
        <f t="shared" si="17"/>
        <v>0</v>
      </c>
      <c r="Q94" s="1">
        <f t="shared" si="18"/>
        <v>0</v>
      </c>
      <c r="R94" s="1">
        <f t="shared" si="11"/>
        <v>0</v>
      </c>
      <c r="S94" s="1">
        <f t="shared" si="19"/>
        <v>0</v>
      </c>
      <c r="T94" s="1">
        <f t="shared" si="20"/>
        <v>0</v>
      </c>
      <c r="U94" s="126">
        <f t="shared" si="21"/>
        <v>0</v>
      </c>
    </row>
    <row r="95" spans="2:21" ht="15" thickBot="1" x14ac:dyDescent="0.35">
      <c r="B95" s="127">
        <v>80</v>
      </c>
      <c r="C95" s="36" t="str">
        <f>IF(OR('Data-Qtr3'!C93="",'Data-Qtr3'!R93),"",(COUNTIF('Data-Qtr3'!C93,"Yes")))</f>
        <v/>
      </c>
      <c r="D95" s="36" t="str">
        <f>IF('Data-Qtr3'!D93="","",IF(C95=1,'Data-Qtr3'!D93,""))</f>
        <v/>
      </c>
      <c r="E95" s="36" t="str">
        <f>IF(OR('Data-Qtr3'!E93="",'Data-Qtr3'!R93),"",COUNTIF('Data-Qtr3'!E93,"Yes"))</f>
        <v/>
      </c>
      <c r="F95" s="36" t="str">
        <f>IF(OR('Data-Qtr3'!F93="",'Data-Qtr3'!R93),"",COUNTIF('Data-Qtr3'!F93,"Yes"))</f>
        <v/>
      </c>
      <c r="G95" s="36"/>
      <c r="H95" s="36" t="str">
        <f>IF(OR('Data-Qtr3'!G93="",'Data-Qtr3'!R93),"",COUNTIF('Data-Qtr3'!G93,"Yes"))</f>
        <v/>
      </c>
      <c r="I95" s="56">
        <f>COUNTIF('Data-Qtr3'!C93:G93,"")</f>
        <v>5</v>
      </c>
      <c r="J95" s="125">
        <f>IF('Data-Qtr3'!R93,0,IF((COUNTBLANK(C95)+COUNTBLANK(E95)+COUNTBLANK(F95)+COUNTBLANK(H95))=4,0,1))</f>
        <v>0</v>
      </c>
      <c r="K95" s="125">
        <f t="shared" si="12"/>
        <v>0</v>
      </c>
      <c r="L95" s="125">
        <f t="shared" si="13"/>
        <v>0</v>
      </c>
      <c r="M95" s="1">
        <f t="shared" si="14"/>
        <v>0</v>
      </c>
      <c r="N95" s="125">
        <f t="shared" si="15"/>
        <v>0</v>
      </c>
      <c r="O95" s="126">
        <f t="shared" si="16"/>
        <v>0</v>
      </c>
      <c r="P95" s="125">
        <f t="shared" si="17"/>
        <v>0</v>
      </c>
      <c r="Q95" s="1">
        <f t="shared" si="18"/>
        <v>0</v>
      </c>
      <c r="R95" s="1">
        <f t="shared" si="11"/>
        <v>0</v>
      </c>
      <c r="S95" s="1">
        <f t="shared" si="19"/>
        <v>0</v>
      </c>
      <c r="T95" s="1">
        <f t="shared" si="20"/>
        <v>0</v>
      </c>
      <c r="U95" s="126">
        <f t="shared" si="21"/>
        <v>0</v>
      </c>
    </row>
    <row r="96" spans="2:21" x14ac:dyDescent="0.3">
      <c r="B96" s="125">
        <v>81</v>
      </c>
      <c r="C96" s="33" t="str">
        <f>IF(OR('Data-Qtr3'!C94="",'Data-Qtr3'!R94),"",(COUNTIF('Data-Qtr3'!C94,"Yes")))</f>
        <v/>
      </c>
      <c r="D96" s="33" t="str">
        <f>IF('Data-Qtr3'!D94="","",IF(C96=1,'Data-Qtr3'!D94,""))</f>
        <v/>
      </c>
      <c r="E96" s="33" t="str">
        <f>IF(OR('Data-Qtr3'!E94="",'Data-Qtr3'!R94),"",COUNTIF('Data-Qtr3'!E94,"Yes"))</f>
        <v/>
      </c>
      <c r="F96" s="33" t="str">
        <f>IF(OR('Data-Qtr3'!F94="",'Data-Qtr3'!R94),"",COUNTIF('Data-Qtr3'!F94,"Yes"))</f>
        <v/>
      </c>
      <c r="G96" s="33"/>
      <c r="H96" s="33" t="str">
        <f>IF(OR('Data-Qtr3'!G94="",'Data-Qtr3'!R94),"",COUNTIF('Data-Qtr3'!G94,"Yes"))</f>
        <v/>
      </c>
      <c r="I96" s="54">
        <f>COUNTIF('Data-Qtr3'!C94:G94,"")</f>
        <v>5</v>
      </c>
      <c r="J96" s="125">
        <f>IF('Data-Qtr3'!R94,0,IF((COUNTBLANK(C96)+COUNTBLANK(E96)+COUNTBLANK(F96)+COUNTBLANK(H96))=4,0,1))</f>
        <v>0</v>
      </c>
      <c r="K96" s="125">
        <f t="shared" si="12"/>
        <v>0</v>
      </c>
      <c r="L96" s="125">
        <f t="shared" si="13"/>
        <v>0</v>
      </c>
      <c r="M96" s="1">
        <f t="shared" si="14"/>
        <v>0</v>
      </c>
      <c r="N96" s="125">
        <f t="shared" si="15"/>
        <v>0</v>
      </c>
      <c r="O96" s="126">
        <f t="shared" si="16"/>
        <v>0</v>
      </c>
      <c r="P96" s="125">
        <f t="shared" si="17"/>
        <v>0</v>
      </c>
      <c r="Q96" s="1">
        <f t="shared" si="18"/>
        <v>0</v>
      </c>
      <c r="R96" s="1">
        <f t="shared" si="11"/>
        <v>0</v>
      </c>
      <c r="S96" s="1">
        <f t="shared" si="19"/>
        <v>0</v>
      </c>
      <c r="T96" s="1">
        <f t="shared" si="20"/>
        <v>0</v>
      </c>
      <c r="U96" s="126">
        <f t="shared" si="21"/>
        <v>0</v>
      </c>
    </row>
    <row r="97" spans="2:21" x14ac:dyDescent="0.3">
      <c r="B97" s="125">
        <v>82</v>
      </c>
      <c r="C97" s="53" t="str">
        <f>IF(OR('Data-Qtr3'!C95="",'Data-Qtr3'!R95),"",(COUNTIF('Data-Qtr3'!C95,"Yes")))</f>
        <v/>
      </c>
      <c r="D97" s="53" t="str">
        <f>IF('Data-Qtr3'!D95="","",IF(C97=1,'Data-Qtr3'!D95,""))</f>
        <v/>
      </c>
      <c r="E97" s="53" t="str">
        <f>IF(OR('Data-Qtr3'!E95="",'Data-Qtr3'!R95),"",COUNTIF('Data-Qtr3'!E95,"Yes"))</f>
        <v/>
      </c>
      <c r="F97" s="53" t="str">
        <f>IF(OR('Data-Qtr3'!F95="",'Data-Qtr3'!R95),"",COUNTIF('Data-Qtr3'!F95,"Yes"))</f>
        <v/>
      </c>
      <c r="G97" s="53"/>
      <c r="H97" s="53" t="str">
        <f>IF(OR('Data-Qtr3'!G95="",'Data-Qtr3'!R95),"",COUNTIF('Data-Qtr3'!G95,"Yes"))</f>
        <v/>
      </c>
      <c r="I97" s="55">
        <f>COUNTIF('Data-Qtr3'!C95:G95,"")</f>
        <v>5</v>
      </c>
      <c r="J97" s="125">
        <f>IF('Data-Qtr3'!R95,0,IF((COUNTBLANK(C97)+COUNTBLANK(E97)+COUNTBLANK(F97)+COUNTBLANK(H97))=4,0,1))</f>
        <v>0</v>
      </c>
      <c r="K97" s="125">
        <f t="shared" si="12"/>
        <v>0</v>
      </c>
      <c r="L97" s="125">
        <f t="shared" si="13"/>
        <v>0</v>
      </c>
      <c r="M97" s="1">
        <f t="shared" si="14"/>
        <v>0</v>
      </c>
      <c r="N97" s="125">
        <f t="shared" si="15"/>
        <v>0</v>
      </c>
      <c r="O97" s="126">
        <f t="shared" si="16"/>
        <v>0</v>
      </c>
      <c r="P97" s="125">
        <f t="shared" si="17"/>
        <v>0</v>
      </c>
      <c r="Q97" s="1">
        <f t="shared" si="18"/>
        <v>0</v>
      </c>
      <c r="R97" s="1">
        <f t="shared" si="11"/>
        <v>0</v>
      </c>
      <c r="S97" s="1">
        <f t="shared" si="19"/>
        <v>0</v>
      </c>
      <c r="T97" s="1">
        <f t="shared" si="20"/>
        <v>0</v>
      </c>
      <c r="U97" s="126">
        <f t="shared" si="21"/>
        <v>0</v>
      </c>
    </row>
    <row r="98" spans="2:21" x14ac:dyDescent="0.3">
      <c r="B98" s="125">
        <v>83</v>
      </c>
      <c r="C98" s="53" t="str">
        <f>IF(OR('Data-Qtr3'!C96="",'Data-Qtr3'!R96),"",(COUNTIF('Data-Qtr3'!C96,"Yes")))</f>
        <v/>
      </c>
      <c r="D98" s="53" t="str">
        <f>IF('Data-Qtr3'!D96="","",IF(C98=1,'Data-Qtr3'!D96,""))</f>
        <v/>
      </c>
      <c r="E98" s="53" t="str">
        <f>IF(OR('Data-Qtr3'!E96="",'Data-Qtr3'!R96),"",COUNTIF('Data-Qtr3'!E96,"Yes"))</f>
        <v/>
      </c>
      <c r="F98" s="53" t="str">
        <f>IF(OR('Data-Qtr3'!F96="",'Data-Qtr3'!R96),"",COUNTIF('Data-Qtr3'!F96,"Yes"))</f>
        <v/>
      </c>
      <c r="G98" s="53"/>
      <c r="H98" s="53" t="str">
        <f>IF(OR('Data-Qtr3'!G96="",'Data-Qtr3'!R96),"",COUNTIF('Data-Qtr3'!G96,"Yes"))</f>
        <v/>
      </c>
      <c r="I98" s="55">
        <f>COUNTIF('Data-Qtr3'!C96:G96,"")</f>
        <v>5</v>
      </c>
      <c r="J98" s="125">
        <f>IF('Data-Qtr3'!R96,0,IF((COUNTBLANK(C98)+COUNTBLANK(E98)+COUNTBLANK(F98)+COUNTBLANK(H98))=4,0,1))</f>
        <v>0</v>
      </c>
      <c r="K98" s="125">
        <f t="shared" si="12"/>
        <v>0</v>
      </c>
      <c r="L98" s="125">
        <f t="shared" si="13"/>
        <v>0</v>
      </c>
      <c r="M98" s="1">
        <f t="shared" si="14"/>
        <v>0</v>
      </c>
      <c r="N98" s="125">
        <f t="shared" si="15"/>
        <v>0</v>
      </c>
      <c r="O98" s="126">
        <f t="shared" si="16"/>
        <v>0</v>
      </c>
      <c r="P98" s="125">
        <f t="shared" si="17"/>
        <v>0</v>
      </c>
      <c r="Q98" s="1">
        <f t="shared" si="18"/>
        <v>0</v>
      </c>
      <c r="R98" s="1">
        <f t="shared" si="11"/>
        <v>0</v>
      </c>
      <c r="S98" s="1">
        <f t="shared" si="19"/>
        <v>0</v>
      </c>
      <c r="T98" s="1">
        <f t="shared" si="20"/>
        <v>0</v>
      </c>
      <c r="U98" s="126">
        <f t="shared" si="21"/>
        <v>0</v>
      </c>
    </row>
    <row r="99" spans="2:21" x14ac:dyDescent="0.3">
      <c r="B99" s="125">
        <v>84</v>
      </c>
      <c r="C99" s="53" t="str">
        <f>IF(OR('Data-Qtr3'!C97="",'Data-Qtr3'!R97),"",(COUNTIF('Data-Qtr3'!C97,"Yes")))</f>
        <v/>
      </c>
      <c r="D99" s="53" t="str">
        <f>IF('Data-Qtr3'!D97="","",IF(C99=1,'Data-Qtr3'!D97,""))</f>
        <v/>
      </c>
      <c r="E99" s="53" t="str">
        <f>IF(OR('Data-Qtr3'!E97="",'Data-Qtr3'!R97),"",COUNTIF('Data-Qtr3'!E97,"Yes"))</f>
        <v/>
      </c>
      <c r="F99" s="53" t="str">
        <f>IF(OR('Data-Qtr3'!F97="",'Data-Qtr3'!R97),"",COUNTIF('Data-Qtr3'!F97,"Yes"))</f>
        <v/>
      </c>
      <c r="G99" s="53"/>
      <c r="H99" s="53" t="str">
        <f>IF(OR('Data-Qtr3'!G97="",'Data-Qtr3'!R97),"",COUNTIF('Data-Qtr3'!G97,"Yes"))</f>
        <v/>
      </c>
      <c r="I99" s="55">
        <f>COUNTIF('Data-Qtr3'!C97:G97,"")</f>
        <v>5</v>
      </c>
      <c r="J99" s="125">
        <f>IF('Data-Qtr3'!R97,0,IF((COUNTBLANK(C99)+COUNTBLANK(E99)+COUNTBLANK(F99)+COUNTBLANK(H99))=4,0,1))</f>
        <v>0</v>
      </c>
      <c r="K99" s="125">
        <f t="shared" si="12"/>
        <v>0</v>
      </c>
      <c r="L99" s="125">
        <f t="shared" si="13"/>
        <v>0</v>
      </c>
      <c r="M99" s="1">
        <f t="shared" si="14"/>
        <v>0</v>
      </c>
      <c r="N99" s="125">
        <f t="shared" si="15"/>
        <v>0</v>
      </c>
      <c r="O99" s="126">
        <f t="shared" si="16"/>
        <v>0</v>
      </c>
      <c r="P99" s="125">
        <f t="shared" si="17"/>
        <v>0</v>
      </c>
      <c r="Q99" s="1">
        <f t="shared" si="18"/>
        <v>0</v>
      </c>
      <c r="R99" s="1">
        <f t="shared" si="11"/>
        <v>0</v>
      </c>
      <c r="S99" s="1">
        <f t="shared" si="19"/>
        <v>0</v>
      </c>
      <c r="T99" s="1">
        <f t="shared" si="20"/>
        <v>0</v>
      </c>
      <c r="U99" s="126">
        <f t="shared" si="21"/>
        <v>0</v>
      </c>
    </row>
    <row r="100" spans="2:21" x14ac:dyDescent="0.3">
      <c r="B100" s="125">
        <v>85</v>
      </c>
      <c r="C100" s="53" t="str">
        <f>IF(OR('Data-Qtr3'!C98="",'Data-Qtr3'!R98),"",(COUNTIF('Data-Qtr3'!C98,"Yes")))</f>
        <v/>
      </c>
      <c r="D100" s="53" t="str">
        <f>IF('Data-Qtr3'!D98="","",IF(C100=1,'Data-Qtr3'!D98,""))</f>
        <v/>
      </c>
      <c r="E100" s="53" t="str">
        <f>IF(OR('Data-Qtr3'!E98="",'Data-Qtr3'!R98),"",COUNTIF('Data-Qtr3'!E98,"Yes"))</f>
        <v/>
      </c>
      <c r="F100" s="53" t="str">
        <f>IF(OR('Data-Qtr3'!F98="",'Data-Qtr3'!R98),"",COUNTIF('Data-Qtr3'!F98,"Yes"))</f>
        <v/>
      </c>
      <c r="G100" s="53"/>
      <c r="H100" s="53" t="str">
        <f>IF(OR('Data-Qtr3'!G98="",'Data-Qtr3'!R98),"",COUNTIF('Data-Qtr3'!G98,"Yes"))</f>
        <v/>
      </c>
      <c r="I100" s="55">
        <f>COUNTIF('Data-Qtr3'!C98:G98,"")</f>
        <v>5</v>
      </c>
      <c r="J100" s="125">
        <f>IF('Data-Qtr3'!R98,0,IF((COUNTBLANK(C100)+COUNTBLANK(E100)+COUNTBLANK(F100)+COUNTBLANK(H100))=4,0,1))</f>
        <v>0</v>
      </c>
      <c r="K100" s="125">
        <f t="shared" si="12"/>
        <v>0</v>
      </c>
      <c r="L100" s="125">
        <f t="shared" si="13"/>
        <v>0</v>
      </c>
      <c r="M100" s="1">
        <f t="shared" si="14"/>
        <v>0</v>
      </c>
      <c r="N100" s="125">
        <f t="shared" si="15"/>
        <v>0</v>
      </c>
      <c r="O100" s="126">
        <f t="shared" si="16"/>
        <v>0</v>
      </c>
      <c r="P100" s="125">
        <f t="shared" si="17"/>
        <v>0</v>
      </c>
      <c r="Q100" s="1">
        <f t="shared" si="18"/>
        <v>0</v>
      </c>
      <c r="R100" s="1">
        <f t="shared" si="11"/>
        <v>0</v>
      </c>
      <c r="S100" s="1">
        <f t="shared" si="19"/>
        <v>0</v>
      </c>
      <c r="T100" s="1">
        <f t="shared" si="20"/>
        <v>0</v>
      </c>
      <c r="U100" s="126">
        <f t="shared" si="21"/>
        <v>0</v>
      </c>
    </row>
    <row r="101" spans="2:21" x14ac:dyDescent="0.3">
      <c r="B101" s="125">
        <v>86</v>
      </c>
      <c r="C101" s="53" t="str">
        <f>IF(OR('Data-Qtr3'!C99="",'Data-Qtr3'!R99),"",(COUNTIF('Data-Qtr3'!C99,"Yes")))</f>
        <v/>
      </c>
      <c r="D101" s="53" t="str">
        <f>IF('Data-Qtr3'!D99="","",IF(C101=1,'Data-Qtr3'!D99,""))</f>
        <v/>
      </c>
      <c r="E101" s="53" t="str">
        <f>IF(OR('Data-Qtr3'!E99="",'Data-Qtr3'!R99),"",COUNTIF('Data-Qtr3'!E99,"Yes"))</f>
        <v/>
      </c>
      <c r="F101" s="53" t="str">
        <f>IF(OR('Data-Qtr3'!F99="",'Data-Qtr3'!R99),"",COUNTIF('Data-Qtr3'!F99,"Yes"))</f>
        <v/>
      </c>
      <c r="G101" s="53"/>
      <c r="H101" s="53" t="str">
        <f>IF(OR('Data-Qtr3'!G99="",'Data-Qtr3'!R99),"",COUNTIF('Data-Qtr3'!G99,"Yes"))</f>
        <v/>
      </c>
      <c r="I101" s="55">
        <f>COUNTIF('Data-Qtr3'!C99:G99,"")</f>
        <v>5</v>
      </c>
      <c r="J101" s="125">
        <f>IF('Data-Qtr3'!R99,0,IF((COUNTBLANK(C101)+COUNTBLANK(E101)+COUNTBLANK(F101)+COUNTBLANK(H101))=4,0,1))</f>
        <v>0</v>
      </c>
      <c r="K101" s="125">
        <f t="shared" si="12"/>
        <v>0</v>
      </c>
      <c r="L101" s="125">
        <f t="shared" si="13"/>
        <v>0</v>
      </c>
      <c r="M101" s="1">
        <f t="shared" si="14"/>
        <v>0</v>
      </c>
      <c r="N101" s="125">
        <f t="shared" si="15"/>
        <v>0</v>
      </c>
      <c r="O101" s="126">
        <f t="shared" si="16"/>
        <v>0</v>
      </c>
      <c r="P101" s="125">
        <f t="shared" si="17"/>
        <v>0</v>
      </c>
      <c r="Q101" s="1">
        <f t="shared" si="18"/>
        <v>0</v>
      </c>
      <c r="R101" s="1">
        <f t="shared" si="11"/>
        <v>0</v>
      </c>
      <c r="S101" s="1">
        <f t="shared" si="19"/>
        <v>0</v>
      </c>
      <c r="T101" s="1">
        <f t="shared" si="20"/>
        <v>0</v>
      </c>
      <c r="U101" s="126">
        <f t="shared" si="21"/>
        <v>0</v>
      </c>
    </row>
    <row r="102" spans="2:21" x14ac:dyDescent="0.3">
      <c r="B102" s="125">
        <v>87</v>
      </c>
      <c r="C102" s="53" t="str">
        <f>IF(OR('Data-Qtr3'!C100="",'Data-Qtr3'!R100),"",(COUNTIF('Data-Qtr3'!C100,"Yes")))</f>
        <v/>
      </c>
      <c r="D102" s="53" t="str">
        <f>IF('Data-Qtr3'!D100="","",IF(C102=1,'Data-Qtr3'!D100,""))</f>
        <v/>
      </c>
      <c r="E102" s="53" t="str">
        <f>IF(OR('Data-Qtr3'!E100="",'Data-Qtr3'!R100),"",COUNTIF('Data-Qtr3'!E100,"Yes"))</f>
        <v/>
      </c>
      <c r="F102" s="53" t="str">
        <f>IF(OR('Data-Qtr3'!F100="",'Data-Qtr3'!R100),"",COUNTIF('Data-Qtr3'!F100,"Yes"))</f>
        <v/>
      </c>
      <c r="G102" s="53"/>
      <c r="H102" s="53" t="str">
        <f>IF(OR('Data-Qtr3'!G100="",'Data-Qtr3'!R100),"",COUNTIF('Data-Qtr3'!G100,"Yes"))</f>
        <v/>
      </c>
      <c r="I102" s="55">
        <f>COUNTIF('Data-Qtr3'!C100:G100,"")</f>
        <v>5</v>
      </c>
      <c r="J102" s="125">
        <f>IF('Data-Qtr3'!R100,0,IF((COUNTBLANK(C102)+COUNTBLANK(E102)+COUNTBLANK(F102)+COUNTBLANK(H102))=4,0,1))</f>
        <v>0</v>
      </c>
      <c r="K102" s="125">
        <f t="shared" si="12"/>
        <v>0</v>
      </c>
      <c r="L102" s="125">
        <f t="shared" si="13"/>
        <v>0</v>
      </c>
      <c r="M102" s="1">
        <f t="shared" si="14"/>
        <v>0</v>
      </c>
      <c r="N102" s="125">
        <f t="shared" si="15"/>
        <v>0</v>
      </c>
      <c r="O102" s="126">
        <f t="shared" si="16"/>
        <v>0</v>
      </c>
      <c r="P102" s="125">
        <f t="shared" si="17"/>
        <v>0</v>
      </c>
      <c r="Q102" s="1">
        <f t="shared" si="18"/>
        <v>0</v>
      </c>
      <c r="R102" s="1">
        <f t="shared" si="11"/>
        <v>0</v>
      </c>
      <c r="S102" s="1">
        <f t="shared" si="19"/>
        <v>0</v>
      </c>
      <c r="T102" s="1">
        <f t="shared" si="20"/>
        <v>0</v>
      </c>
      <c r="U102" s="126">
        <f t="shared" si="21"/>
        <v>0</v>
      </c>
    </row>
    <row r="103" spans="2:21" x14ac:dyDescent="0.3">
      <c r="B103" s="125">
        <v>88</v>
      </c>
      <c r="C103" s="53" t="str">
        <f>IF(OR('Data-Qtr3'!C101="",'Data-Qtr3'!R101),"",(COUNTIF('Data-Qtr3'!C101,"Yes")))</f>
        <v/>
      </c>
      <c r="D103" s="53" t="str">
        <f>IF('Data-Qtr3'!D101="","",IF(C103=1,'Data-Qtr3'!D101,""))</f>
        <v/>
      </c>
      <c r="E103" s="53" t="str">
        <f>IF(OR('Data-Qtr3'!E101="",'Data-Qtr3'!R101),"",COUNTIF('Data-Qtr3'!E101,"Yes"))</f>
        <v/>
      </c>
      <c r="F103" s="53" t="str">
        <f>IF(OR('Data-Qtr3'!F101="",'Data-Qtr3'!R101),"",COUNTIF('Data-Qtr3'!F101,"Yes"))</f>
        <v/>
      </c>
      <c r="G103" s="53"/>
      <c r="H103" s="53" t="str">
        <f>IF(OR('Data-Qtr3'!G101="",'Data-Qtr3'!R101),"",COUNTIF('Data-Qtr3'!G101,"Yes"))</f>
        <v/>
      </c>
      <c r="I103" s="55">
        <f>COUNTIF('Data-Qtr3'!C101:G101,"")</f>
        <v>5</v>
      </c>
      <c r="J103" s="125">
        <f>IF('Data-Qtr3'!R101,0,IF((COUNTBLANK(C103)+COUNTBLANK(E103)+COUNTBLANK(F103)+COUNTBLANK(H103))=4,0,1))</f>
        <v>0</v>
      </c>
      <c r="K103" s="125">
        <f t="shared" si="12"/>
        <v>0</v>
      </c>
      <c r="L103" s="125">
        <f t="shared" si="13"/>
        <v>0</v>
      </c>
      <c r="M103" s="1">
        <f t="shared" si="14"/>
        <v>0</v>
      </c>
      <c r="N103" s="125">
        <f t="shared" si="15"/>
        <v>0</v>
      </c>
      <c r="O103" s="126">
        <f t="shared" si="16"/>
        <v>0</v>
      </c>
      <c r="P103" s="125">
        <f t="shared" si="17"/>
        <v>0</v>
      </c>
      <c r="Q103" s="1">
        <f t="shared" si="18"/>
        <v>0</v>
      </c>
      <c r="R103" s="1">
        <f t="shared" si="11"/>
        <v>0</v>
      </c>
      <c r="S103" s="1">
        <f t="shared" si="19"/>
        <v>0</v>
      </c>
      <c r="T103" s="1">
        <f t="shared" si="20"/>
        <v>0</v>
      </c>
      <c r="U103" s="126">
        <f t="shared" si="21"/>
        <v>0</v>
      </c>
    </row>
    <row r="104" spans="2:21" x14ac:dyDescent="0.3">
      <c r="B104" s="125">
        <v>89</v>
      </c>
      <c r="C104" s="53" t="str">
        <f>IF(OR('Data-Qtr3'!C102="",'Data-Qtr3'!R102),"",(COUNTIF('Data-Qtr3'!C102,"Yes")))</f>
        <v/>
      </c>
      <c r="D104" s="53" t="str">
        <f>IF('Data-Qtr3'!D102="","",IF(C104=1,'Data-Qtr3'!D102,""))</f>
        <v/>
      </c>
      <c r="E104" s="53" t="str">
        <f>IF(OR('Data-Qtr3'!E102="",'Data-Qtr3'!R102),"",COUNTIF('Data-Qtr3'!E102,"Yes"))</f>
        <v/>
      </c>
      <c r="F104" s="53" t="str">
        <f>IF(OR('Data-Qtr3'!F102="",'Data-Qtr3'!R102),"",COUNTIF('Data-Qtr3'!F102,"Yes"))</f>
        <v/>
      </c>
      <c r="G104" s="53"/>
      <c r="H104" s="53" t="str">
        <f>IF(OR('Data-Qtr3'!G102="",'Data-Qtr3'!R102),"",COUNTIF('Data-Qtr3'!G102,"Yes"))</f>
        <v/>
      </c>
      <c r="I104" s="55">
        <f>COUNTIF('Data-Qtr3'!C102:G102,"")</f>
        <v>5</v>
      </c>
      <c r="J104" s="125">
        <f>IF('Data-Qtr3'!R102,0,IF((COUNTBLANK(C104)+COUNTBLANK(E104)+COUNTBLANK(F104)+COUNTBLANK(H104))=4,0,1))</f>
        <v>0</v>
      </c>
      <c r="K104" s="125">
        <f t="shared" si="12"/>
        <v>0</v>
      </c>
      <c r="L104" s="125">
        <f t="shared" si="13"/>
        <v>0</v>
      </c>
      <c r="M104" s="1">
        <f t="shared" si="14"/>
        <v>0</v>
      </c>
      <c r="N104" s="125">
        <f t="shared" si="15"/>
        <v>0</v>
      </c>
      <c r="O104" s="126">
        <f t="shared" si="16"/>
        <v>0</v>
      </c>
      <c r="P104" s="125">
        <f t="shared" si="17"/>
        <v>0</v>
      </c>
      <c r="Q104" s="1">
        <f t="shared" si="18"/>
        <v>0</v>
      </c>
      <c r="R104" s="1">
        <f t="shared" si="11"/>
        <v>0</v>
      </c>
      <c r="S104" s="1">
        <f t="shared" si="19"/>
        <v>0</v>
      </c>
      <c r="T104" s="1">
        <f t="shared" si="20"/>
        <v>0</v>
      </c>
      <c r="U104" s="126">
        <f t="shared" si="21"/>
        <v>0</v>
      </c>
    </row>
    <row r="105" spans="2:21" ht="15" thickBot="1" x14ac:dyDescent="0.35">
      <c r="B105" s="127">
        <v>90</v>
      </c>
      <c r="C105" s="36" t="str">
        <f>IF(OR('Data-Qtr3'!C103="",'Data-Qtr3'!R103),"",(COUNTIF('Data-Qtr3'!C103,"Yes")))</f>
        <v/>
      </c>
      <c r="D105" s="36" t="str">
        <f>IF('Data-Qtr3'!D103="","",IF(C105=1,'Data-Qtr3'!D103,""))</f>
        <v/>
      </c>
      <c r="E105" s="36" t="str">
        <f>IF(OR('Data-Qtr3'!E103="",'Data-Qtr3'!R103),"",COUNTIF('Data-Qtr3'!E103,"Yes"))</f>
        <v/>
      </c>
      <c r="F105" s="36" t="str">
        <f>IF(OR('Data-Qtr3'!F103="",'Data-Qtr3'!R103),"",COUNTIF('Data-Qtr3'!F103,"Yes"))</f>
        <v/>
      </c>
      <c r="G105" s="36"/>
      <c r="H105" s="36" t="str">
        <f>IF(OR('Data-Qtr3'!G103="",'Data-Qtr3'!R103),"",COUNTIF('Data-Qtr3'!G103,"Yes"))</f>
        <v/>
      </c>
      <c r="I105" s="56">
        <f>COUNTIF('Data-Qtr3'!C103:G103,"")</f>
        <v>5</v>
      </c>
      <c r="J105" s="125">
        <f>IF('Data-Qtr3'!R103,0,IF((COUNTBLANK(C105)+COUNTBLANK(E105)+COUNTBLANK(F105)+COUNTBLANK(H105))=4,0,1))</f>
        <v>0</v>
      </c>
      <c r="K105" s="125">
        <f t="shared" si="12"/>
        <v>0</v>
      </c>
      <c r="L105" s="125">
        <f t="shared" si="13"/>
        <v>0</v>
      </c>
      <c r="M105" s="1">
        <f t="shared" si="14"/>
        <v>0</v>
      </c>
      <c r="N105" s="125">
        <f t="shared" si="15"/>
        <v>0</v>
      </c>
      <c r="O105" s="126">
        <f t="shared" si="16"/>
        <v>0</v>
      </c>
      <c r="P105" s="125">
        <f t="shared" si="17"/>
        <v>0</v>
      </c>
      <c r="Q105" s="1">
        <f t="shared" si="18"/>
        <v>0</v>
      </c>
      <c r="R105" s="1">
        <f t="shared" si="11"/>
        <v>0</v>
      </c>
      <c r="S105" s="1">
        <f t="shared" si="19"/>
        <v>0</v>
      </c>
      <c r="T105" s="1">
        <f t="shared" si="20"/>
        <v>0</v>
      </c>
      <c r="U105" s="126">
        <f t="shared" si="21"/>
        <v>0</v>
      </c>
    </row>
    <row r="106" spans="2:21" x14ac:dyDescent="0.3">
      <c r="B106" s="125">
        <v>91</v>
      </c>
      <c r="C106" s="33" t="str">
        <f>IF(OR('Data-Qtr3'!C104="",'Data-Qtr3'!R104),"",(COUNTIF('Data-Qtr3'!C104,"Yes")))</f>
        <v/>
      </c>
      <c r="D106" s="33" t="str">
        <f>IF('Data-Qtr3'!D104="","",IF(C106=1,'Data-Qtr3'!D104,""))</f>
        <v/>
      </c>
      <c r="E106" s="33" t="str">
        <f>IF(OR('Data-Qtr3'!E104="",'Data-Qtr3'!R104),"",COUNTIF('Data-Qtr3'!E104,"Yes"))</f>
        <v/>
      </c>
      <c r="F106" s="33" t="str">
        <f>IF(OR('Data-Qtr3'!F104="",'Data-Qtr3'!R104),"",COUNTIF('Data-Qtr3'!F104,"Yes"))</f>
        <v/>
      </c>
      <c r="G106" s="33"/>
      <c r="H106" s="33" t="str">
        <f>IF(OR('Data-Qtr3'!G104="",'Data-Qtr3'!R104),"",COUNTIF('Data-Qtr3'!G104,"Yes"))</f>
        <v/>
      </c>
      <c r="I106" s="54">
        <f>COUNTIF('Data-Qtr3'!C104:G104,"")</f>
        <v>5</v>
      </c>
      <c r="J106" s="125">
        <f>IF('Data-Qtr3'!R104,0,IF((COUNTBLANK(C106)+COUNTBLANK(E106)+COUNTBLANK(F106)+COUNTBLANK(H106))=4,0,1))</f>
        <v>0</v>
      </c>
      <c r="K106" s="125">
        <f t="shared" si="12"/>
        <v>0</v>
      </c>
      <c r="L106" s="125">
        <f t="shared" si="13"/>
        <v>0</v>
      </c>
      <c r="M106" s="1">
        <f t="shared" si="14"/>
        <v>0</v>
      </c>
      <c r="N106" s="125">
        <f t="shared" si="15"/>
        <v>0</v>
      </c>
      <c r="O106" s="126">
        <f t="shared" si="16"/>
        <v>0</v>
      </c>
      <c r="P106" s="125">
        <f t="shared" si="17"/>
        <v>0</v>
      </c>
      <c r="Q106" s="1">
        <f t="shared" si="18"/>
        <v>0</v>
      </c>
      <c r="R106" s="1">
        <f t="shared" si="11"/>
        <v>0</v>
      </c>
      <c r="S106" s="1">
        <f t="shared" si="19"/>
        <v>0</v>
      </c>
      <c r="T106" s="1">
        <f t="shared" si="20"/>
        <v>0</v>
      </c>
      <c r="U106" s="126">
        <f t="shared" si="21"/>
        <v>0</v>
      </c>
    </row>
    <row r="107" spans="2:21" x14ac:dyDescent="0.3">
      <c r="B107" s="125">
        <v>92</v>
      </c>
      <c r="C107" s="53" t="str">
        <f>IF(OR('Data-Qtr3'!C105="",'Data-Qtr3'!R105),"",(COUNTIF('Data-Qtr3'!C105,"Yes")))</f>
        <v/>
      </c>
      <c r="D107" s="53" t="str">
        <f>IF('Data-Qtr3'!D105="","",IF(C107=1,'Data-Qtr3'!D105,""))</f>
        <v/>
      </c>
      <c r="E107" s="53" t="str">
        <f>IF(OR('Data-Qtr3'!E105="",'Data-Qtr3'!R105),"",COUNTIF('Data-Qtr3'!E105,"Yes"))</f>
        <v/>
      </c>
      <c r="F107" s="53" t="str">
        <f>IF(OR('Data-Qtr3'!F105="",'Data-Qtr3'!R105),"",COUNTIF('Data-Qtr3'!F105,"Yes"))</f>
        <v/>
      </c>
      <c r="G107" s="53"/>
      <c r="H107" s="53" t="str">
        <f>IF(OR('Data-Qtr3'!G105="",'Data-Qtr3'!R105),"",COUNTIF('Data-Qtr3'!G105,"Yes"))</f>
        <v/>
      </c>
      <c r="I107" s="55">
        <f>COUNTIF('Data-Qtr3'!C105:G105,"")</f>
        <v>5</v>
      </c>
      <c r="J107" s="125">
        <f>IF('Data-Qtr3'!R105,0,IF((COUNTBLANK(C107)+COUNTBLANK(E107)+COUNTBLANK(F107)+COUNTBLANK(H107))=4,0,1))</f>
        <v>0</v>
      </c>
      <c r="K107" s="125">
        <f t="shared" si="12"/>
        <v>0</v>
      </c>
      <c r="L107" s="125">
        <f t="shared" si="13"/>
        <v>0</v>
      </c>
      <c r="M107" s="1">
        <f t="shared" si="14"/>
        <v>0</v>
      </c>
      <c r="N107" s="125">
        <f t="shared" si="15"/>
        <v>0</v>
      </c>
      <c r="O107" s="126">
        <f t="shared" si="16"/>
        <v>0</v>
      </c>
      <c r="P107" s="125">
        <f t="shared" si="17"/>
        <v>0</v>
      </c>
      <c r="Q107" s="1">
        <f t="shared" si="18"/>
        <v>0</v>
      </c>
      <c r="R107" s="1">
        <f t="shared" si="11"/>
        <v>0</v>
      </c>
      <c r="S107" s="1">
        <f t="shared" si="19"/>
        <v>0</v>
      </c>
      <c r="T107" s="1">
        <f t="shared" si="20"/>
        <v>0</v>
      </c>
      <c r="U107" s="126">
        <f t="shared" si="21"/>
        <v>0</v>
      </c>
    </row>
    <row r="108" spans="2:21" x14ac:dyDescent="0.3">
      <c r="B108" s="125">
        <v>93</v>
      </c>
      <c r="C108" s="53" t="str">
        <f>IF(OR('Data-Qtr3'!C106="",'Data-Qtr3'!R106),"",(COUNTIF('Data-Qtr3'!C106,"Yes")))</f>
        <v/>
      </c>
      <c r="D108" s="53" t="str">
        <f>IF('Data-Qtr3'!D106="","",IF(C108=1,'Data-Qtr3'!D106,""))</f>
        <v/>
      </c>
      <c r="E108" s="53" t="str">
        <f>IF(OR('Data-Qtr3'!E106="",'Data-Qtr3'!R106),"",COUNTIF('Data-Qtr3'!E106,"Yes"))</f>
        <v/>
      </c>
      <c r="F108" s="53" t="str">
        <f>IF(OR('Data-Qtr3'!F106="",'Data-Qtr3'!R106),"",COUNTIF('Data-Qtr3'!F106,"Yes"))</f>
        <v/>
      </c>
      <c r="G108" s="53"/>
      <c r="H108" s="53" t="str">
        <f>IF(OR('Data-Qtr3'!G106="",'Data-Qtr3'!R106),"",COUNTIF('Data-Qtr3'!G106,"Yes"))</f>
        <v/>
      </c>
      <c r="I108" s="55">
        <f>COUNTIF('Data-Qtr3'!C106:G106,"")</f>
        <v>5</v>
      </c>
      <c r="J108" s="125">
        <f>IF('Data-Qtr3'!R106,0,IF((COUNTBLANK(C108)+COUNTBLANK(E108)+COUNTBLANK(F108)+COUNTBLANK(H108))=4,0,1))</f>
        <v>0</v>
      </c>
      <c r="K108" s="125">
        <f t="shared" si="12"/>
        <v>0</v>
      </c>
      <c r="L108" s="125">
        <f t="shared" si="13"/>
        <v>0</v>
      </c>
      <c r="M108" s="1">
        <f t="shared" si="14"/>
        <v>0</v>
      </c>
      <c r="N108" s="125">
        <f t="shared" si="15"/>
        <v>0</v>
      </c>
      <c r="O108" s="126">
        <f t="shared" si="16"/>
        <v>0</v>
      </c>
      <c r="P108" s="125">
        <f t="shared" si="17"/>
        <v>0</v>
      </c>
      <c r="Q108" s="1">
        <f t="shared" si="18"/>
        <v>0</v>
      </c>
      <c r="R108" s="1">
        <f t="shared" si="11"/>
        <v>0</v>
      </c>
      <c r="S108" s="1">
        <f t="shared" si="19"/>
        <v>0</v>
      </c>
      <c r="T108" s="1">
        <f t="shared" si="20"/>
        <v>0</v>
      </c>
      <c r="U108" s="126">
        <f t="shared" si="21"/>
        <v>0</v>
      </c>
    </row>
    <row r="109" spans="2:21" x14ac:dyDescent="0.3">
      <c r="B109" s="125">
        <v>94</v>
      </c>
      <c r="C109" s="53" t="str">
        <f>IF(OR('Data-Qtr3'!C107="",'Data-Qtr3'!R107),"",(COUNTIF('Data-Qtr3'!C107,"Yes")))</f>
        <v/>
      </c>
      <c r="D109" s="53" t="str">
        <f>IF('Data-Qtr3'!D107="","",IF(C109=1,'Data-Qtr3'!D107,""))</f>
        <v/>
      </c>
      <c r="E109" s="53" t="str">
        <f>IF(OR('Data-Qtr3'!E107="",'Data-Qtr3'!R107),"",COUNTIF('Data-Qtr3'!E107,"Yes"))</f>
        <v/>
      </c>
      <c r="F109" s="53" t="str">
        <f>IF(OR('Data-Qtr3'!F107="",'Data-Qtr3'!R107),"",COUNTIF('Data-Qtr3'!F107,"Yes"))</f>
        <v/>
      </c>
      <c r="G109" s="53"/>
      <c r="H109" s="53" t="str">
        <f>IF(OR('Data-Qtr3'!G107="",'Data-Qtr3'!R107),"",COUNTIF('Data-Qtr3'!G107,"Yes"))</f>
        <v/>
      </c>
      <c r="I109" s="55">
        <f>COUNTIF('Data-Qtr3'!C107:G107,"")</f>
        <v>5</v>
      </c>
      <c r="J109" s="125">
        <f>IF('Data-Qtr3'!R107,0,IF((COUNTBLANK(C109)+COUNTBLANK(E109)+COUNTBLANK(F109)+COUNTBLANK(H109))=4,0,1))</f>
        <v>0</v>
      </c>
      <c r="K109" s="125">
        <f t="shared" si="12"/>
        <v>0</v>
      </c>
      <c r="L109" s="125">
        <f t="shared" si="13"/>
        <v>0</v>
      </c>
      <c r="M109" s="1">
        <f t="shared" si="14"/>
        <v>0</v>
      </c>
      <c r="N109" s="125">
        <f t="shared" si="15"/>
        <v>0</v>
      </c>
      <c r="O109" s="126">
        <f t="shared" si="16"/>
        <v>0</v>
      </c>
      <c r="P109" s="125">
        <f t="shared" si="17"/>
        <v>0</v>
      </c>
      <c r="Q109" s="1">
        <f t="shared" si="18"/>
        <v>0</v>
      </c>
      <c r="R109" s="1">
        <f t="shared" si="11"/>
        <v>0</v>
      </c>
      <c r="S109" s="1">
        <f t="shared" si="19"/>
        <v>0</v>
      </c>
      <c r="T109" s="1">
        <f t="shared" si="20"/>
        <v>0</v>
      </c>
      <c r="U109" s="126">
        <f t="shared" si="21"/>
        <v>0</v>
      </c>
    </row>
    <row r="110" spans="2:21" x14ac:dyDescent="0.3">
      <c r="B110" s="125">
        <v>95</v>
      </c>
      <c r="C110" s="53" t="str">
        <f>IF(OR('Data-Qtr3'!C108="",'Data-Qtr3'!R108),"",(COUNTIF('Data-Qtr3'!C108,"Yes")))</f>
        <v/>
      </c>
      <c r="D110" s="53" t="str">
        <f>IF('Data-Qtr3'!D108="","",IF(C110=1,'Data-Qtr3'!D108,""))</f>
        <v/>
      </c>
      <c r="E110" s="53" t="str">
        <f>IF(OR('Data-Qtr3'!E108="",'Data-Qtr3'!R108),"",COUNTIF('Data-Qtr3'!E108,"Yes"))</f>
        <v/>
      </c>
      <c r="F110" s="53" t="str">
        <f>IF(OR('Data-Qtr3'!F108="",'Data-Qtr3'!R108),"",COUNTIF('Data-Qtr3'!F108,"Yes"))</f>
        <v/>
      </c>
      <c r="G110" s="53"/>
      <c r="H110" s="53" t="str">
        <f>IF(OR('Data-Qtr3'!G108="",'Data-Qtr3'!R108),"",COUNTIF('Data-Qtr3'!G108,"Yes"))</f>
        <v/>
      </c>
      <c r="I110" s="55">
        <f>COUNTIF('Data-Qtr3'!C108:G108,"")</f>
        <v>5</v>
      </c>
      <c r="J110" s="125">
        <f>IF('Data-Qtr3'!R108,0,IF((COUNTBLANK(C110)+COUNTBLANK(E110)+COUNTBLANK(F110)+COUNTBLANK(H110))=4,0,1))</f>
        <v>0</v>
      </c>
      <c r="K110" s="125">
        <f t="shared" si="12"/>
        <v>0</v>
      </c>
      <c r="L110" s="125">
        <f t="shared" si="13"/>
        <v>0</v>
      </c>
      <c r="M110" s="1">
        <f t="shared" si="14"/>
        <v>0</v>
      </c>
      <c r="N110" s="125">
        <f t="shared" si="15"/>
        <v>0</v>
      </c>
      <c r="O110" s="126">
        <f t="shared" si="16"/>
        <v>0</v>
      </c>
      <c r="P110" s="125">
        <f t="shared" si="17"/>
        <v>0</v>
      </c>
      <c r="Q110" s="1">
        <f t="shared" si="18"/>
        <v>0</v>
      </c>
      <c r="R110" s="1">
        <f t="shared" si="11"/>
        <v>0</v>
      </c>
      <c r="S110" s="1">
        <f t="shared" si="19"/>
        <v>0</v>
      </c>
      <c r="T110" s="1">
        <f t="shared" si="20"/>
        <v>0</v>
      </c>
      <c r="U110" s="126">
        <f t="shared" si="21"/>
        <v>0</v>
      </c>
    </row>
    <row r="111" spans="2:21" x14ac:dyDescent="0.3">
      <c r="B111" s="125">
        <v>96</v>
      </c>
      <c r="C111" s="53" t="str">
        <f>IF(OR('Data-Qtr3'!C109="",'Data-Qtr3'!R109),"",(COUNTIF('Data-Qtr3'!C109,"Yes")))</f>
        <v/>
      </c>
      <c r="D111" s="53" t="str">
        <f>IF('Data-Qtr3'!D109="","",IF(C111=1,'Data-Qtr3'!D109,""))</f>
        <v/>
      </c>
      <c r="E111" s="53" t="str">
        <f>IF(OR('Data-Qtr3'!E109="",'Data-Qtr3'!R109),"",COUNTIF('Data-Qtr3'!E109,"Yes"))</f>
        <v/>
      </c>
      <c r="F111" s="53" t="str">
        <f>IF(OR('Data-Qtr3'!F109="",'Data-Qtr3'!R109),"",COUNTIF('Data-Qtr3'!F109,"Yes"))</f>
        <v/>
      </c>
      <c r="G111" s="53"/>
      <c r="H111" s="53" t="str">
        <f>IF(OR('Data-Qtr3'!G109="",'Data-Qtr3'!R109),"",COUNTIF('Data-Qtr3'!G109,"Yes"))</f>
        <v/>
      </c>
      <c r="I111" s="55">
        <f>COUNTIF('Data-Qtr3'!C109:G109,"")</f>
        <v>5</v>
      </c>
      <c r="J111" s="125">
        <f>IF('Data-Qtr3'!R109,0,IF((COUNTBLANK(C111)+COUNTBLANK(E111)+COUNTBLANK(F111)+COUNTBLANK(H111))=4,0,1))</f>
        <v>0</v>
      </c>
      <c r="K111" s="125">
        <f t="shared" si="12"/>
        <v>0</v>
      </c>
      <c r="L111" s="125">
        <f t="shared" si="13"/>
        <v>0</v>
      </c>
      <c r="M111" s="1">
        <f t="shared" si="14"/>
        <v>0</v>
      </c>
      <c r="N111" s="125">
        <f t="shared" si="15"/>
        <v>0</v>
      </c>
      <c r="O111" s="126">
        <f t="shared" si="16"/>
        <v>0</v>
      </c>
      <c r="P111" s="125">
        <f t="shared" si="17"/>
        <v>0</v>
      </c>
      <c r="Q111" s="1">
        <f t="shared" si="18"/>
        <v>0</v>
      </c>
      <c r="R111" s="1">
        <f t="shared" si="11"/>
        <v>0</v>
      </c>
      <c r="S111" s="1">
        <f t="shared" si="19"/>
        <v>0</v>
      </c>
      <c r="T111" s="1">
        <f t="shared" si="20"/>
        <v>0</v>
      </c>
      <c r="U111" s="126">
        <f t="shared" si="21"/>
        <v>0</v>
      </c>
    </row>
    <row r="112" spans="2:21" x14ac:dyDescent="0.3">
      <c r="B112" s="125">
        <v>97</v>
      </c>
      <c r="C112" s="53" t="str">
        <f>IF(OR('Data-Qtr3'!C110="",'Data-Qtr3'!R110),"",(COUNTIF('Data-Qtr3'!C110,"Yes")))</f>
        <v/>
      </c>
      <c r="D112" s="53" t="str">
        <f>IF('Data-Qtr3'!D110="","",IF(C112=1,'Data-Qtr3'!D110,""))</f>
        <v/>
      </c>
      <c r="E112" s="53" t="str">
        <f>IF(OR('Data-Qtr3'!E110="",'Data-Qtr3'!R110),"",COUNTIF('Data-Qtr3'!E110,"Yes"))</f>
        <v/>
      </c>
      <c r="F112" s="53" t="str">
        <f>IF(OR('Data-Qtr3'!F110="",'Data-Qtr3'!R110),"",COUNTIF('Data-Qtr3'!F110,"Yes"))</f>
        <v/>
      </c>
      <c r="G112" s="53"/>
      <c r="H112" s="53" t="str">
        <f>IF(OR('Data-Qtr3'!G110="",'Data-Qtr3'!R110),"",COUNTIF('Data-Qtr3'!G110,"Yes"))</f>
        <v/>
      </c>
      <c r="I112" s="55">
        <f>COUNTIF('Data-Qtr3'!C110:G110,"")</f>
        <v>5</v>
      </c>
      <c r="J112" s="125">
        <f>IF('Data-Qtr3'!R110,0,IF((COUNTBLANK(C112)+COUNTBLANK(E112)+COUNTBLANK(F112)+COUNTBLANK(H112))=4,0,1))</f>
        <v>0</v>
      </c>
      <c r="K112" s="125">
        <f t="shared" si="12"/>
        <v>0</v>
      </c>
      <c r="L112" s="125">
        <f t="shared" si="13"/>
        <v>0</v>
      </c>
      <c r="M112" s="1">
        <f t="shared" si="14"/>
        <v>0</v>
      </c>
      <c r="N112" s="125">
        <f t="shared" si="15"/>
        <v>0</v>
      </c>
      <c r="O112" s="126">
        <f t="shared" si="16"/>
        <v>0</v>
      </c>
      <c r="P112" s="125">
        <f t="shared" si="17"/>
        <v>0</v>
      </c>
      <c r="Q112" s="1">
        <f t="shared" si="18"/>
        <v>0</v>
      </c>
      <c r="R112" s="1">
        <f t="shared" si="11"/>
        <v>0</v>
      </c>
      <c r="S112" s="1">
        <f t="shared" si="19"/>
        <v>0</v>
      </c>
      <c r="T112" s="1">
        <f t="shared" si="20"/>
        <v>0</v>
      </c>
      <c r="U112" s="126">
        <f t="shared" si="21"/>
        <v>0</v>
      </c>
    </row>
    <row r="113" spans="2:21" x14ac:dyDescent="0.3">
      <c r="B113" s="125">
        <v>98</v>
      </c>
      <c r="C113" s="53" t="str">
        <f>IF(OR('Data-Qtr3'!C111="",'Data-Qtr3'!R111),"",(COUNTIF('Data-Qtr3'!C111,"Yes")))</f>
        <v/>
      </c>
      <c r="D113" s="53" t="str">
        <f>IF('Data-Qtr3'!D111="","",IF(C113=1,'Data-Qtr3'!D111,""))</f>
        <v/>
      </c>
      <c r="E113" s="53" t="str">
        <f>IF(OR('Data-Qtr3'!E111="",'Data-Qtr3'!R111),"",COUNTIF('Data-Qtr3'!E111,"Yes"))</f>
        <v/>
      </c>
      <c r="F113" s="53" t="str">
        <f>IF(OR('Data-Qtr3'!F111="",'Data-Qtr3'!R111),"",COUNTIF('Data-Qtr3'!F111,"Yes"))</f>
        <v/>
      </c>
      <c r="G113" s="53"/>
      <c r="H113" s="53" t="str">
        <f>IF(OR('Data-Qtr3'!G111="",'Data-Qtr3'!R111),"",COUNTIF('Data-Qtr3'!G111,"Yes"))</f>
        <v/>
      </c>
      <c r="I113" s="55">
        <f>COUNTIF('Data-Qtr3'!C111:G111,"")</f>
        <v>5</v>
      </c>
      <c r="J113" s="125">
        <f>IF('Data-Qtr3'!R111,0,IF((COUNTBLANK(C113)+COUNTBLANK(E113)+COUNTBLANK(F113)+COUNTBLANK(H113))=4,0,1))</f>
        <v>0</v>
      </c>
      <c r="K113" s="125">
        <f t="shared" si="12"/>
        <v>0</v>
      </c>
      <c r="L113" s="125">
        <f t="shared" si="13"/>
        <v>0</v>
      </c>
      <c r="M113" s="1">
        <f t="shared" si="14"/>
        <v>0</v>
      </c>
      <c r="N113" s="125">
        <f t="shared" si="15"/>
        <v>0</v>
      </c>
      <c r="O113" s="126">
        <f t="shared" si="16"/>
        <v>0</v>
      </c>
      <c r="P113" s="125">
        <f t="shared" si="17"/>
        <v>0</v>
      </c>
      <c r="Q113" s="1">
        <f t="shared" si="18"/>
        <v>0</v>
      </c>
      <c r="R113" s="1">
        <f t="shared" si="11"/>
        <v>0</v>
      </c>
      <c r="S113" s="1">
        <f t="shared" si="19"/>
        <v>0</v>
      </c>
      <c r="T113" s="1">
        <f t="shared" si="20"/>
        <v>0</v>
      </c>
      <c r="U113" s="126">
        <f t="shared" si="21"/>
        <v>0</v>
      </c>
    </row>
    <row r="114" spans="2:21" x14ac:dyDescent="0.3">
      <c r="B114" s="125">
        <v>99</v>
      </c>
      <c r="C114" s="53" t="str">
        <f>IF(OR('Data-Qtr3'!C112="",'Data-Qtr3'!R112),"",(COUNTIF('Data-Qtr3'!C112,"Yes")))</f>
        <v/>
      </c>
      <c r="D114" s="53" t="str">
        <f>IF('Data-Qtr3'!D112="","",IF(C114=1,'Data-Qtr3'!D112,""))</f>
        <v/>
      </c>
      <c r="E114" s="53" t="str">
        <f>IF(OR('Data-Qtr3'!E112="",'Data-Qtr3'!R112),"",COUNTIF('Data-Qtr3'!E112,"Yes"))</f>
        <v/>
      </c>
      <c r="F114" s="53" t="str">
        <f>IF(OR('Data-Qtr3'!F112="",'Data-Qtr3'!R112),"",COUNTIF('Data-Qtr3'!F112,"Yes"))</f>
        <v/>
      </c>
      <c r="G114" s="53"/>
      <c r="H114" s="53" t="str">
        <f>IF(OR('Data-Qtr3'!G112="",'Data-Qtr3'!R112),"",COUNTIF('Data-Qtr3'!G112,"Yes"))</f>
        <v/>
      </c>
      <c r="I114" s="55">
        <f>COUNTIF('Data-Qtr3'!C112:G112,"")</f>
        <v>5</v>
      </c>
      <c r="J114" s="125">
        <f>IF('Data-Qtr3'!R112,0,IF((COUNTBLANK(C114)+COUNTBLANK(E114)+COUNTBLANK(F114)+COUNTBLANK(H114))=4,0,1))</f>
        <v>0</v>
      </c>
      <c r="K114" s="125">
        <f t="shared" si="12"/>
        <v>0</v>
      </c>
      <c r="L114" s="125">
        <f t="shared" si="13"/>
        <v>0</v>
      </c>
      <c r="M114" s="1">
        <f t="shared" si="14"/>
        <v>0</v>
      </c>
      <c r="N114" s="125">
        <f t="shared" si="15"/>
        <v>0</v>
      </c>
      <c r="O114" s="126">
        <f t="shared" si="16"/>
        <v>0</v>
      </c>
      <c r="P114" s="125">
        <f t="shared" si="17"/>
        <v>0</v>
      </c>
      <c r="Q114" s="1">
        <f t="shared" si="18"/>
        <v>0</v>
      </c>
      <c r="R114" s="1">
        <f t="shared" si="11"/>
        <v>0</v>
      </c>
      <c r="S114" s="1">
        <f t="shared" si="19"/>
        <v>0</v>
      </c>
      <c r="T114" s="1">
        <f t="shared" si="20"/>
        <v>0</v>
      </c>
      <c r="U114" s="126">
        <f t="shared" si="21"/>
        <v>0</v>
      </c>
    </row>
    <row r="115" spans="2:21" ht="15" thickBot="1" x14ac:dyDescent="0.35">
      <c r="B115" s="125">
        <v>100</v>
      </c>
      <c r="C115" s="36" t="str">
        <f>IF(OR('Data-Qtr3'!C113="",'Data-Qtr3'!R113),"",(COUNTIF('Data-Qtr3'!C113,"Yes")))</f>
        <v/>
      </c>
      <c r="D115" s="36" t="str">
        <f>IF('Data-Qtr3'!D113="","",IF(C115=1,'Data-Qtr3'!D113,""))</f>
        <v/>
      </c>
      <c r="E115" s="36" t="str">
        <f>IF(OR('Data-Qtr3'!E113="",'Data-Qtr3'!R113),"",COUNTIF('Data-Qtr3'!E113,"Yes"))</f>
        <v/>
      </c>
      <c r="F115" s="36" t="str">
        <f>IF(OR('Data-Qtr3'!F113="",'Data-Qtr3'!R113),"",COUNTIF('Data-Qtr3'!F113,"Yes"))</f>
        <v/>
      </c>
      <c r="G115" s="36"/>
      <c r="H115" s="36" t="str">
        <f>IF(OR('Data-Qtr3'!G113="",'Data-Qtr3'!R113),"",COUNTIF('Data-Qtr3'!G113,"Yes"))</f>
        <v/>
      </c>
      <c r="I115" s="55">
        <f>COUNTIF('Data-Qtr3'!C113:G113,"")</f>
        <v>5</v>
      </c>
      <c r="J115" s="125">
        <f>IF('Data-Qtr3'!R113,0,IF((COUNTBLANK(C115)+COUNTBLANK(E115)+COUNTBLANK(F115)+COUNTBLANK(H115))=4,0,1))</f>
        <v>0</v>
      </c>
      <c r="K115" s="125">
        <f t="shared" si="12"/>
        <v>0</v>
      </c>
      <c r="L115" s="125">
        <f t="shared" si="13"/>
        <v>0</v>
      </c>
      <c r="M115" s="1">
        <f t="shared" si="14"/>
        <v>0</v>
      </c>
      <c r="N115" s="125">
        <f t="shared" si="15"/>
        <v>0</v>
      </c>
      <c r="O115" s="126">
        <f t="shared" si="16"/>
        <v>0</v>
      </c>
      <c r="P115" s="125">
        <f t="shared" si="17"/>
        <v>0</v>
      </c>
      <c r="Q115" s="1">
        <f t="shared" si="18"/>
        <v>0</v>
      </c>
      <c r="R115" s="1">
        <f t="shared" si="11"/>
        <v>0</v>
      </c>
      <c r="S115" s="1">
        <f t="shared" si="19"/>
        <v>0</v>
      </c>
      <c r="T115" s="1">
        <f t="shared" si="20"/>
        <v>0</v>
      </c>
      <c r="U115" s="126">
        <f t="shared" si="21"/>
        <v>0</v>
      </c>
    </row>
    <row r="116" spans="2:21" x14ac:dyDescent="0.3">
      <c r="B116" s="125">
        <v>101</v>
      </c>
      <c r="C116" s="33" t="str">
        <f>IF(OR('Data-Qtr3'!C114="",'Data-Qtr3'!R114),"",(COUNTIF('Data-Qtr3'!C114,"Yes")))</f>
        <v/>
      </c>
      <c r="D116" s="33" t="str">
        <f>IF('Data-Qtr3'!D114="","",IF(C116=1,'Data-Qtr3'!D114,""))</f>
        <v/>
      </c>
      <c r="E116" s="33" t="str">
        <f>IF(OR('Data-Qtr3'!E114="",'Data-Qtr3'!R114),"",COUNTIF('Data-Qtr3'!E114,"Yes"))</f>
        <v/>
      </c>
      <c r="F116" s="33" t="str">
        <f>IF(OR('Data-Qtr3'!F114="",'Data-Qtr3'!R114),"",COUNTIF('Data-Qtr3'!F114,"Yes"))</f>
        <v/>
      </c>
      <c r="G116" s="33"/>
      <c r="H116" s="33" t="str">
        <f>IF(OR('Data-Qtr3'!G114="",'Data-Qtr3'!R114),"",COUNTIF('Data-Qtr3'!G114,"Yes"))</f>
        <v/>
      </c>
      <c r="I116" s="54">
        <f>COUNTIF('Data-Qtr3'!C114:G114,"")</f>
        <v>5</v>
      </c>
      <c r="J116" s="125">
        <f>IF('Data-Qtr3'!R114,0,IF((COUNTBLANK(C116)+COUNTBLANK(E116)+COUNTBLANK(F116)+COUNTBLANK(H116))=4,0,1))</f>
        <v>0</v>
      </c>
      <c r="K116" s="125">
        <f t="shared" ref="K116:K179" si="22">IF(J116=1,C116,0)</f>
        <v>0</v>
      </c>
      <c r="L116" s="125">
        <f t="shared" ref="L116:L179" si="23">IF(J116=1,IF((COUNTIF(C116,1)+COUNTIF(E116,1))=2,1,0),0)</f>
        <v>0</v>
      </c>
      <c r="M116" s="1">
        <f t="shared" ref="M116:M179" si="24">IF(J116=1,COUNTIF(E116,1),0)</f>
        <v>0</v>
      </c>
      <c r="N116" s="125">
        <f t="shared" ref="N116:N179" si="25">IF(J116=1,IF((COUNTIF(C116,1)+COUNTIF(F116,1))=2,1,0),0)</f>
        <v>0</v>
      </c>
      <c r="O116" s="126">
        <f t="shared" ref="O116:O179" si="26">IF(J116=1,COUNTIF(F116,1),0)</f>
        <v>0</v>
      </c>
      <c r="P116" s="125">
        <f t="shared" ref="P116:P179" si="27">IF(J116=1,IF((COUNTIF(C116,1)+COUNTIF(H116,1))=2,1,0),0)</f>
        <v>0</v>
      </c>
      <c r="Q116" s="1">
        <f t="shared" ref="Q116:Q179" si="28">IF(J116=1,COUNTIF(H116,1),0)</f>
        <v>0</v>
      </c>
      <c r="R116" s="1">
        <f t="shared" si="11"/>
        <v>0</v>
      </c>
      <c r="S116" s="1">
        <f t="shared" ref="S116:S179" si="29">IF(J116=1,COUNTIF(C116,1),0)</f>
        <v>0</v>
      </c>
      <c r="T116" s="1">
        <f t="shared" ref="T116:T179" si="30">IF(AND(C116=1,F116=1),1,0)</f>
        <v>0</v>
      </c>
      <c r="U116" s="126">
        <f t="shared" ref="U116:U179" si="31">IF(AND(C116=1,H116=1),1,0)</f>
        <v>0</v>
      </c>
    </row>
    <row r="117" spans="2:21" x14ac:dyDescent="0.3">
      <c r="B117" s="125">
        <v>102</v>
      </c>
      <c r="C117" s="53" t="str">
        <f>IF(OR('Data-Qtr3'!C115="",'Data-Qtr3'!R115),"",(COUNTIF('Data-Qtr3'!C115,"Yes")))</f>
        <v/>
      </c>
      <c r="D117" s="53" t="str">
        <f>IF('Data-Qtr3'!D115="","",IF(C117=1,'Data-Qtr3'!D115,""))</f>
        <v/>
      </c>
      <c r="E117" s="53" t="str">
        <f>IF(OR('Data-Qtr3'!E115="",'Data-Qtr3'!R115),"",COUNTIF('Data-Qtr3'!E115,"Yes"))</f>
        <v/>
      </c>
      <c r="F117" s="53" t="str">
        <f>IF(OR('Data-Qtr3'!F115="",'Data-Qtr3'!R115),"",COUNTIF('Data-Qtr3'!F115,"Yes"))</f>
        <v/>
      </c>
      <c r="G117" s="53"/>
      <c r="H117" s="53" t="str">
        <f>IF(OR('Data-Qtr3'!G115="",'Data-Qtr3'!R115),"",COUNTIF('Data-Qtr3'!G115,"Yes"))</f>
        <v/>
      </c>
      <c r="I117" s="55">
        <f>COUNTIF('Data-Qtr3'!C115:G115,"")</f>
        <v>5</v>
      </c>
      <c r="J117" s="125">
        <f>IF('Data-Qtr3'!R115,0,IF((COUNTBLANK(C117)+COUNTBLANK(E117)+COUNTBLANK(F117)+COUNTBLANK(H117))=4,0,1))</f>
        <v>0</v>
      </c>
      <c r="K117" s="125">
        <f t="shared" si="22"/>
        <v>0</v>
      </c>
      <c r="L117" s="125">
        <f t="shared" si="23"/>
        <v>0</v>
      </c>
      <c r="M117" s="1">
        <f t="shared" si="24"/>
        <v>0</v>
      </c>
      <c r="N117" s="125">
        <f t="shared" si="25"/>
        <v>0</v>
      </c>
      <c r="O117" s="126">
        <f t="shared" si="26"/>
        <v>0</v>
      </c>
      <c r="P117" s="125">
        <f t="shared" si="27"/>
        <v>0</v>
      </c>
      <c r="Q117" s="1">
        <f t="shared" si="28"/>
        <v>0</v>
      </c>
      <c r="R117" s="1">
        <f t="shared" si="11"/>
        <v>0</v>
      </c>
      <c r="S117" s="1">
        <f t="shared" si="29"/>
        <v>0</v>
      </c>
      <c r="T117" s="1">
        <f t="shared" si="30"/>
        <v>0</v>
      </c>
      <c r="U117" s="126">
        <f t="shared" si="31"/>
        <v>0</v>
      </c>
    </row>
    <row r="118" spans="2:21" x14ac:dyDescent="0.3">
      <c r="B118" s="125">
        <v>103</v>
      </c>
      <c r="C118" s="53" t="str">
        <f>IF(OR('Data-Qtr3'!C116="",'Data-Qtr3'!R116),"",(COUNTIF('Data-Qtr3'!C116,"Yes")))</f>
        <v/>
      </c>
      <c r="D118" s="53" t="str">
        <f>IF('Data-Qtr3'!D116="","",IF(C118=1,'Data-Qtr3'!D116,""))</f>
        <v/>
      </c>
      <c r="E118" s="53" t="str">
        <f>IF(OR('Data-Qtr3'!E116="",'Data-Qtr3'!R116),"",COUNTIF('Data-Qtr3'!E116,"Yes"))</f>
        <v/>
      </c>
      <c r="F118" s="53" t="str">
        <f>IF(OR('Data-Qtr3'!F116="",'Data-Qtr3'!R116),"",COUNTIF('Data-Qtr3'!F116,"Yes"))</f>
        <v/>
      </c>
      <c r="G118" s="53"/>
      <c r="H118" s="53" t="str">
        <f>IF(OR('Data-Qtr3'!G116="",'Data-Qtr3'!R116),"",COUNTIF('Data-Qtr3'!G116,"Yes"))</f>
        <v/>
      </c>
      <c r="I118" s="55">
        <f>COUNTIF('Data-Qtr3'!C116:G116,"")</f>
        <v>5</v>
      </c>
      <c r="J118" s="125">
        <f>IF('Data-Qtr3'!R116,0,IF((COUNTBLANK(C118)+COUNTBLANK(E118)+COUNTBLANK(F118)+COUNTBLANK(H118))=4,0,1))</f>
        <v>0</v>
      </c>
      <c r="K118" s="125">
        <f t="shared" si="22"/>
        <v>0</v>
      </c>
      <c r="L118" s="125">
        <f t="shared" si="23"/>
        <v>0</v>
      </c>
      <c r="M118" s="1">
        <f t="shared" si="24"/>
        <v>0</v>
      </c>
      <c r="N118" s="125">
        <f t="shared" si="25"/>
        <v>0</v>
      </c>
      <c r="O118" s="126">
        <f t="shared" si="26"/>
        <v>0</v>
      </c>
      <c r="P118" s="125">
        <f t="shared" si="27"/>
        <v>0</v>
      </c>
      <c r="Q118" s="1">
        <f t="shared" si="28"/>
        <v>0</v>
      </c>
      <c r="R118" s="1">
        <f t="shared" si="11"/>
        <v>0</v>
      </c>
      <c r="S118" s="1">
        <f t="shared" si="29"/>
        <v>0</v>
      </c>
      <c r="T118" s="1">
        <f t="shared" si="30"/>
        <v>0</v>
      </c>
      <c r="U118" s="126">
        <f t="shared" si="31"/>
        <v>0</v>
      </c>
    </row>
    <row r="119" spans="2:21" x14ac:dyDescent="0.3">
      <c r="B119" s="125">
        <v>104</v>
      </c>
      <c r="C119" s="53" t="str">
        <f>IF(OR('Data-Qtr3'!C117="",'Data-Qtr3'!R117),"",(COUNTIF('Data-Qtr3'!C117,"Yes")))</f>
        <v/>
      </c>
      <c r="D119" s="53" t="str">
        <f>IF('Data-Qtr3'!D117="","",IF(C119=1,'Data-Qtr3'!D117,""))</f>
        <v/>
      </c>
      <c r="E119" s="53" t="str">
        <f>IF(OR('Data-Qtr3'!E117="",'Data-Qtr3'!R117),"",COUNTIF('Data-Qtr3'!E117,"Yes"))</f>
        <v/>
      </c>
      <c r="F119" s="53" t="str">
        <f>IF(OR('Data-Qtr3'!F117="",'Data-Qtr3'!R117),"",COUNTIF('Data-Qtr3'!F117,"Yes"))</f>
        <v/>
      </c>
      <c r="G119" s="53"/>
      <c r="H119" s="53" t="str">
        <f>IF(OR('Data-Qtr3'!G117="",'Data-Qtr3'!R117),"",COUNTIF('Data-Qtr3'!G117,"Yes"))</f>
        <v/>
      </c>
      <c r="I119" s="55">
        <f>COUNTIF('Data-Qtr3'!C117:G117,"")</f>
        <v>5</v>
      </c>
      <c r="J119" s="125">
        <f>IF('Data-Qtr3'!R117,0,IF((COUNTBLANK(C119)+COUNTBLANK(E119)+COUNTBLANK(F119)+COUNTBLANK(H119))=4,0,1))</f>
        <v>0</v>
      </c>
      <c r="K119" s="125">
        <f t="shared" si="22"/>
        <v>0</v>
      </c>
      <c r="L119" s="125">
        <f t="shared" si="23"/>
        <v>0</v>
      </c>
      <c r="M119" s="1">
        <f t="shared" si="24"/>
        <v>0</v>
      </c>
      <c r="N119" s="125">
        <f t="shared" si="25"/>
        <v>0</v>
      </c>
      <c r="O119" s="126">
        <f t="shared" si="26"/>
        <v>0</v>
      </c>
      <c r="P119" s="125">
        <f t="shared" si="27"/>
        <v>0</v>
      </c>
      <c r="Q119" s="1">
        <f t="shared" si="28"/>
        <v>0</v>
      </c>
      <c r="R119" s="1">
        <f t="shared" si="11"/>
        <v>0</v>
      </c>
      <c r="S119" s="1">
        <f t="shared" si="29"/>
        <v>0</v>
      </c>
      <c r="T119" s="1">
        <f t="shared" si="30"/>
        <v>0</v>
      </c>
      <c r="U119" s="126">
        <f t="shared" si="31"/>
        <v>0</v>
      </c>
    </row>
    <row r="120" spans="2:21" x14ac:dyDescent="0.3">
      <c r="B120" s="125">
        <v>105</v>
      </c>
      <c r="C120" s="53" t="str">
        <f>IF(OR('Data-Qtr3'!C118="",'Data-Qtr3'!R118),"",(COUNTIF('Data-Qtr3'!C118,"Yes")))</f>
        <v/>
      </c>
      <c r="D120" s="53" t="str">
        <f>IF('Data-Qtr3'!D118="","",IF(C120=1,'Data-Qtr3'!D118,""))</f>
        <v/>
      </c>
      <c r="E120" s="53" t="str">
        <f>IF(OR('Data-Qtr3'!E118="",'Data-Qtr3'!R118),"",COUNTIF('Data-Qtr3'!E118,"Yes"))</f>
        <v/>
      </c>
      <c r="F120" s="53" t="str">
        <f>IF(OR('Data-Qtr3'!F118="",'Data-Qtr3'!R118),"",COUNTIF('Data-Qtr3'!F118,"Yes"))</f>
        <v/>
      </c>
      <c r="G120" s="53"/>
      <c r="H120" s="53" t="str">
        <f>IF(OR('Data-Qtr3'!G118="",'Data-Qtr3'!R118),"",COUNTIF('Data-Qtr3'!G118,"Yes"))</f>
        <v/>
      </c>
      <c r="I120" s="55">
        <f>COUNTIF('Data-Qtr3'!C118:G118,"")</f>
        <v>5</v>
      </c>
      <c r="J120" s="125">
        <f>IF('Data-Qtr3'!R118,0,IF((COUNTBLANK(C120)+COUNTBLANK(E120)+COUNTBLANK(F120)+COUNTBLANK(H120))=4,0,1))</f>
        <v>0</v>
      </c>
      <c r="K120" s="125">
        <f t="shared" si="22"/>
        <v>0</v>
      </c>
      <c r="L120" s="125">
        <f t="shared" si="23"/>
        <v>0</v>
      </c>
      <c r="M120" s="1">
        <f t="shared" si="24"/>
        <v>0</v>
      </c>
      <c r="N120" s="125">
        <f t="shared" si="25"/>
        <v>0</v>
      </c>
      <c r="O120" s="126">
        <f t="shared" si="26"/>
        <v>0</v>
      </c>
      <c r="P120" s="125">
        <f t="shared" si="27"/>
        <v>0</v>
      </c>
      <c r="Q120" s="1">
        <f t="shared" si="28"/>
        <v>0</v>
      </c>
      <c r="R120" s="1">
        <f t="shared" si="11"/>
        <v>0</v>
      </c>
      <c r="S120" s="1">
        <f t="shared" si="29"/>
        <v>0</v>
      </c>
      <c r="T120" s="1">
        <f t="shared" si="30"/>
        <v>0</v>
      </c>
      <c r="U120" s="126">
        <f t="shared" si="31"/>
        <v>0</v>
      </c>
    </row>
    <row r="121" spans="2:21" x14ac:dyDescent="0.3">
      <c r="B121" s="125">
        <v>106</v>
      </c>
      <c r="C121" s="53" t="str">
        <f>IF(OR('Data-Qtr3'!C119="",'Data-Qtr3'!R119),"",(COUNTIF('Data-Qtr3'!C119,"Yes")))</f>
        <v/>
      </c>
      <c r="D121" s="53" t="str">
        <f>IF('Data-Qtr3'!D119="","",IF(C121=1,'Data-Qtr3'!D119,""))</f>
        <v/>
      </c>
      <c r="E121" s="53" t="str">
        <f>IF(OR('Data-Qtr3'!E119="",'Data-Qtr3'!R119),"",COUNTIF('Data-Qtr3'!E119,"Yes"))</f>
        <v/>
      </c>
      <c r="F121" s="53" t="str">
        <f>IF(OR('Data-Qtr3'!F119="",'Data-Qtr3'!R119),"",COUNTIF('Data-Qtr3'!F119,"Yes"))</f>
        <v/>
      </c>
      <c r="G121" s="53"/>
      <c r="H121" s="53" t="str">
        <f>IF(OR('Data-Qtr3'!G119="",'Data-Qtr3'!R119),"",COUNTIF('Data-Qtr3'!G119,"Yes"))</f>
        <v/>
      </c>
      <c r="I121" s="55">
        <f>COUNTIF('Data-Qtr3'!C119:G119,"")</f>
        <v>5</v>
      </c>
      <c r="J121" s="125">
        <f>IF('Data-Qtr3'!R119,0,IF((COUNTBLANK(C121)+COUNTBLANK(E121)+COUNTBLANK(F121)+COUNTBLANK(H121))=4,0,1))</f>
        <v>0</v>
      </c>
      <c r="K121" s="125">
        <f t="shared" si="22"/>
        <v>0</v>
      </c>
      <c r="L121" s="125">
        <f t="shared" si="23"/>
        <v>0</v>
      </c>
      <c r="M121" s="1">
        <f t="shared" si="24"/>
        <v>0</v>
      </c>
      <c r="N121" s="125">
        <f t="shared" si="25"/>
        <v>0</v>
      </c>
      <c r="O121" s="126">
        <f t="shared" si="26"/>
        <v>0</v>
      </c>
      <c r="P121" s="125">
        <f t="shared" si="27"/>
        <v>0</v>
      </c>
      <c r="Q121" s="1">
        <f t="shared" si="28"/>
        <v>0</v>
      </c>
      <c r="R121" s="1">
        <f t="shared" si="11"/>
        <v>0</v>
      </c>
      <c r="S121" s="1">
        <f t="shared" si="29"/>
        <v>0</v>
      </c>
      <c r="T121" s="1">
        <f t="shared" si="30"/>
        <v>0</v>
      </c>
      <c r="U121" s="126">
        <f t="shared" si="31"/>
        <v>0</v>
      </c>
    </row>
    <row r="122" spans="2:21" x14ac:dyDescent="0.3">
      <c r="B122" s="125">
        <v>107</v>
      </c>
      <c r="C122" s="53" t="str">
        <f>IF(OR('Data-Qtr3'!C120="",'Data-Qtr3'!R120),"",(COUNTIF('Data-Qtr3'!C120,"Yes")))</f>
        <v/>
      </c>
      <c r="D122" s="53" t="str">
        <f>IF('Data-Qtr3'!D120="","",IF(C122=1,'Data-Qtr3'!D120,""))</f>
        <v/>
      </c>
      <c r="E122" s="53" t="str">
        <f>IF(OR('Data-Qtr3'!E120="",'Data-Qtr3'!R120),"",COUNTIF('Data-Qtr3'!E120,"Yes"))</f>
        <v/>
      </c>
      <c r="F122" s="53" t="str">
        <f>IF(OR('Data-Qtr3'!F120="",'Data-Qtr3'!R120),"",COUNTIF('Data-Qtr3'!F120,"Yes"))</f>
        <v/>
      </c>
      <c r="G122" s="53"/>
      <c r="H122" s="53" t="str">
        <f>IF(OR('Data-Qtr3'!G120="",'Data-Qtr3'!R120),"",COUNTIF('Data-Qtr3'!G120,"Yes"))</f>
        <v/>
      </c>
      <c r="I122" s="55">
        <f>COUNTIF('Data-Qtr3'!C120:G120,"")</f>
        <v>5</v>
      </c>
      <c r="J122" s="125">
        <f>IF('Data-Qtr3'!R120,0,IF((COUNTBLANK(C122)+COUNTBLANK(E122)+COUNTBLANK(F122)+COUNTBLANK(H122))=4,0,1))</f>
        <v>0</v>
      </c>
      <c r="K122" s="125">
        <f t="shared" si="22"/>
        <v>0</v>
      </c>
      <c r="L122" s="125">
        <f t="shared" si="23"/>
        <v>0</v>
      </c>
      <c r="M122" s="1">
        <f t="shared" si="24"/>
        <v>0</v>
      </c>
      <c r="N122" s="125">
        <f t="shared" si="25"/>
        <v>0</v>
      </c>
      <c r="O122" s="126">
        <f t="shared" si="26"/>
        <v>0</v>
      </c>
      <c r="P122" s="125">
        <f t="shared" si="27"/>
        <v>0</v>
      </c>
      <c r="Q122" s="1">
        <f t="shared" si="28"/>
        <v>0</v>
      </c>
      <c r="R122" s="1">
        <f t="shared" si="11"/>
        <v>0</v>
      </c>
      <c r="S122" s="1">
        <f t="shared" si="29"/>
        <v>0</v>
      </c>
      <c r="T122" s="1">
        <f t="shared" si="30"/>
        <v>0</v>
      </c>
      <c r="U122" s="126">
        <f t="shared" si="31"/>
        <v>0</v>
      </c>
    </row>
    <row r="123" spans="2:21" x14ac:dyDescent="0.3">
      <c r="B123" s="125">
        <v>108</v>
      </c>
      <c r="C123" s="53" t="str">
        <f>IF(OR('Data-Qtr3'!C121="",'Data-Qtr3'!R121),"",(COUNTIF('Data-Qtr3'!C121,"Yes")))</f>
        <v/>
      </c>
      <c r="D123" s="53" t="str">
        <f>IF('Data-Qtr3'!D121="","",IF(C123=1,'Data-Qtr3'!D121,""))</f>
        <v/>
      </c>
      <c r="E123" s="53" t="str">
        <f>IF(OR('Data-Qtr3'!E121="",'Data-Qtr3'!R121),"",COUNTIF('Data-Qtr3'!E121,"Yes"))</f>
        <v/>
      </c>
      <c r="F123" s="53" t="str">
        <f>IF(OR('Data-Qtr3'!F121="",'Data-Qtr3'!R121),"",COUNTIF('Data-Qtr3'!F121,"Yes"))</f>
        <v/>
      </c>
      <c r="G123" s="53"/>
      <c r="H123" s="53" t="str">
        <f>IF(OR('Data-Qtr3'!G121="",'Data-Qtr3'!R121),"",COUNTIF('Data-Qtr3'!G121,"Yes"))</f>
        <v/>
      </c>
      <c r="I123" s="55">
        <f>COUNTIF('Data-Qtr3'!C121:G121,"")</f>
        <v>5</v>
      </c>
      <c r="J123" s="125">
        <f>IF('Data-Qtr3'!R121,0,IF((COUNTBLANK(C123)+COUNTBLANK(E123)+COUNTBLANK(F123)+COUNTBLANK(H123))=4,0,1))</f>
        <v>0</v>
      </c>
      <c r="K123" s="125">
        <f t="shared" si="22"/>
        <v>0</v>
      </c>
      <c r="L123" s="125">
        <f t="shared" si="23"/>
        <v>0</v>
      </c>
      <c r="M123" s="1">
        <f t="shared" si="24"/>
        <v>0</v>
      </c>
      <c r="N123" s="125">
        <f t="shared" si="25"/>
        <v>0</v>
      </c>
      <c r="O123" s="126">
        <f t="shared" si="26"/>
        <v>0</v>
      </c>
      <c r="P123" s="125">
        <f t="shared" si="27"/>
        <v>0</v>
      </c>
      <c r="Q123" s="1">
        <f t="shared" si="28"/>
        <v>0</v>
      </c>
      <c r="R123" s="1">
        <f t="shared" si="11"/>
        <v>0</v>
      </c>
      <c r="S123" s="1">
        <f t="shared" si="29"/>
        <v>0</v>
      </c>
      <c r="T123" s="1">
        <f t="shared" si="30"/>
        <v>0</v>
      </c>
      <c r="U123" s="126">
        <f t="shared" si="31"/>
        <v>0</v>
      </c>
    </row>
    <row r="124" spans="2:21" x14ac:dyDescent="0.3">
      <c r="B124" s="125">
        <v>109</v>
      </c>
      <c r="C124" s="53" t="str">
        <f>IF(OR('Data-Qtr3'!C122="",'Data-Qtr3'!R122),"",(COUNTIF('Data-Qtr3'!C122,"Yes")))</f>
        <v/>
      </c>
      <c r="D124" s="53" t="str">
        <f>IF('Data-Qtr3'!D122="","",IF(C124=1,'Data-Qtr3'!D122,""))</f>
        <v/>
      </c>
      <c r="E124" s="53" t="str">
        <f>IF(OR('Data-Qtr3'!E122="",'Data-Qtr3'!R122),"",COUNTIF('Data-Qtr3'!E122,"Yes"))</f>
        <v/>
      </c>
      <c r="F124" s="53" t="str">
        <f>IF(OR('Data-Qtr3'!F122="",'Data-Qtr3'!R122),"",COUNTIF('Data-Qtr3'!F122,"Yes"))</f>
        <v/>
      </c>
      <c r="G124" s="53"/>
      <c r="H124" s="53" t="str">
        <f>IF(OR('Data-Qtr3'!G122="",'Data-Qtr3'!R122),"",COUNTIF('Data-Qtr3'!G122,"Yes"))</f>
        <v/>
      </c>
      <c r="I124" s="55">
        <f>COUNTIF('Data-Qtr3'!C122:G122,"")</f>
        <v>5</v>
      </c>
      <c r="J124" s="125">
        <f>IF('Data-Qtr3'!R122,0,IF((COUNTBLANK(C124)+COUNTBLANK(E124)+COUNTBLANK(F124)+COUNTBLANK(H124))=4,0,1))</f>
        <v>0</v>
      </c>
      <c r="K124" s="125">
        <f t="shared" si="22"/>
        <v>0</v>
      </c>
      <c r="L124" s="125">
        <f t="shared" si="23"/>
        <v>0</v>
      </c>
      <c r="M124" s="1">
        <f t="shared" si="24"/>
        <v>0</v>
      </c>
      <c r="N124" s="125">
        <f t="shared" si="25"/>
        <v>0</v>
      </c>
      <c r="O124" s="126">
        <f t="shared" si="26"/>
        <v>0</v>
      </c>
      <c r="P124" s="125">
        <f t="shared" si="27"/>
        <v>0</v>
      </c>
      <c r="Q124" s="1">
        <f t="shared" si="28"/>
        <v>0</v>
      </c>
      <c r="R124" s="1">
        <f t="shared" si="11"/>
        <v>0</v>
      </c>
      <c r="S124" s="1">
        <f t="shared" si="29"/>
        <v>0</v>
      </c>
      <c r="T124" s="1">
        <f t="shared" si="30"/>
        <v>0</v>
      </c>
      <c r="U124" s="126">
        <f t="shared" si="31"/>
        <v>0</v>
      </c>
    </row>
    <row r="125" spans="2:21" ht="15" thickBot="1" x14ac:dyDescent="0.35">
      <c r="B125" s="127">
        <v>110</v>
      </c>
      <c r="C125" s="36" t="str">
        <f>IF(OR('Data-Qtr3'!C123="",'Data-Qtr3'!R123),"",(COUNTIF('Data-Qtr3'!C123,"Yes")))</f>
        <v/>
      </c>
      <c r="D125" s="36" t="str">
        <f>IF('Data-Qtr3'!D123="","",IF(C125=1,'Data-Qtr3'!D123,""))</f>
        <v/>
      </c>
      <c r="E125" s="36" t="str">
        <f>IF(OR('Data-Qtr3'!E123="",'Data-Qtr3'!R123),"",COUNTIF('Data-Qtr3'!E123,"Yes"))</f>
        <v/>
      </c>
      <c r="F125" s="36" t="str">
        <f>IF(OR('Data-Qtr3'!F123="",'Data-Qtr3'!R123),"",COUNTIF('Data-Qtr3'!F123,"Yes"))</f>
        <v/>
      </c>
      <c r="G125" s="36"/>
      <c r="H125" s="36" t="str">
        <f>IF(OR('Data-Qtr3'!G123="",'Data-Qtr3'!R123),"",COUNTIF('Data-Qtr3'!G123,"Yes"))</f>
        <v/>
      </c>
      <c r="I125" s="56">
        <f>COUNTIF('Data-Qtr3'!C123:G123,"")</f>
        <v>5</v>
      </c>
      <c r="J125" s="125">
        <f>IF('Data-Qtr3'!R123,0,IF((COUNTBLANK(C125)+COUNTBLANK(E125)+COUNTBLANK(F125)+COUNTBLANK(H125))=4,0,1))</f>
        <v>0</v>
      </c>
      <c r="K125" s="125">
        <f t="shared" si="22"/>
        <v>0</v>
      </c>
      <c r="L125" s="125">
        <f t="shared" si="23"/>
        <v>0</v>
      </c>
      <c r="M125" s="1">
        <f t="shared" si="24"/>
        <v>0</v>
      </c>
      <c r="N125" s="125">
        <f t="shared" si="25"/>
        <v>0</v>
      </c>
      <c r="O125" s="126">
        <f t="shared" si="26"/>
        <v>0</v>
      </c>
      <c r="P125" s="125">
        <f t="shared" si="27"/>
        <v>0</v>
      </c>
      <c r="Q125" s="1">
        <f t="shared" si="28"/>
        <v>0</v>
      </c>
      <c r="R125" s="1">
        <f t="shared" si="11"/>
        <v>0</v>
      </c>
      <c r="S125" s="1">
        <f t="shared" si="29"/>
        <v>0</v>
      </c>
      <c r="T125" s="1">
        <f t="shared" si="30"/>
        <v>0</v>
      </c>
      <c r="U125" s="126">
        <f t="shared" si="31"/>
        <v>0</v>
      </c>
    </row>
    <row r="126" spans="2:21" x14ac:dyDescent="0.3">
      <c r="B126" s="125">
        <v>111</v>
      </c>
      <c r="C126" s="33" t="str">
        <f>IF(OR('Data-Qtr3'!C124="",'Data-Qtr3'!R124),"",(COUNTIF('Data-Qtr3'!C124,"Yes")))</f>
        <v/>
      </c>
      <c r="D126" s="33" t="str">
        <f>IF('Data-Qtr3'!D124="","",IF(C126=1,'Data-Qtr3'!D124,""))</f>
        <v/>
      </c>
      <c r="E126" s="33" t="str">
        <f>IF(OR('Data-Qtr3'!E124="",'Data-Qtr3'!R124),"",COUNTIF('Data-Qtr3'!E124,"Yes"))</f>
        <v/>
      </c>
      <c r="F126" s="33" t="str">
        <f>IF(OR('Data-Qtr3'!F124="",'Data-Qtr3'!R124),"",COUNTIF('Data-Qtr3'!F124,"Yes"))</f>
        <v/>
      </c>
      <c r="G126" s="33"/>
      <c r="H126" s="33" t="str">
        <f>IF(OR('Data-Qtr3'!G124="",'Data-Qtr3'!R124),"",COUNTIF('Data-Qtr3'!G124,"Yes"))</f>
        <v/>
      </c>
      <c r="I126" s="54">
        <f>COUNTIF('Data-Qtr3'!C124:G124,"")</f>
        <v>5</v>
      </c>
      <c r="J126" s="125">
        <f>IF('Data-Qtr3'!R124,0,IF((COUNTBLANK(C126)+COUNTBLANK(E126)+COUNTBLANK(F126)+COUNTBLANK(H126))=4,0,1))</f>
        <v>0</v>
      </c>
      <c r="K126" s="125">
        <f t="shared" si="22"/>
        <v>0</v>
      </c>
      <c r="L126" s="125">
        <f t="shared" si="23"/>
        <v>0</v>
      </c>
      <c r="M126" s="1">
        <f t="shared" si="24"/>
        <v>0</v>
      </c>
      <c r="N126" s="125">
        <f t="shared" si="25"/>
        <v>0</v>
      </c>
      <c r="O126" s="126">
        <f t="shared" si="26"/>
        <v>0</v>
      </c>
      <c r="P126" s="125">
        <f t="shared" si="27"/>
        <v>0</v>
      </c>
      <c r="Q126" s="1">
        <f t="shared" si="28"/>
        <v>0</v>
      </c>
      <c r="R126" s="1">
        <f t="shared" si="11"/>
        <v>0</v>
      </c>
      <c r="S126" s="1">
        <f t="shared" si="29"/>
        <v>0</v>
      </c>
      <c r="T126" s="1">
        <f t="shared" si="30"/>
        <v>0</v>
      </c>
      <c r="U126" s="126">
        <f t="shared" si="31"/>
        <v>0</v>
      </c>
    </row>
    <row r="127" spans="2:21" x14ac:dyDescent="0.3">
      <c r="B127" s="125">
        <v>112</v>
      </c>
      <c r="C127" s="53" t="str">
        <f>IF(OR('Data-Qtr3'!C125="",'Data-Qtr3'!R125),"",(COUNTIF('Data-Qtr3'!C125,"Yes")))</f>
        <v/>
      </c>
      <c r="D127" s="53" t="str">
        <f>IF('Data-Qtr3'!D125="","",IF(C127=1,'Data-Qtr3'!D125,""))</f>
        <v/>
      </c>
      <c r="E127" s="53" t="str">
        <f>IF(OR('Data-Qtr3'!E125="",'Data-Qtr3'!R125),"",COUNTIF('Data-Qtr3'!E125,"Yes"))</f>
        <v/>
      </c>
      <c r="F127" s="53" t="str">
        <f>IF(OR('Data-Qtr3'!F125="",'Data-Qtr3'!R125),"",COUNTIF('Data-Qtr3'!F125,"Yes"))</f>
        <v/>
      </c>
      <c r="G127" s="53"/>
      <c r="H127" s="53" t="str">
        <f>IF(OR('Data-Qtr3'!G125="",'Data-Qtr3'!R125),"",COUNTIF('Data-Qtr3'!G125,"Yes"))</f>
        <v/>
      </c>
      <c r="I127" s="55">
        <f>COUNTIF('Data-Qtr3'!C125:G125,"")</f>
        <v>5</v>
      </c>
      <c r="J127" s="125">
        <f>IF('Data-Qtr3'!R125,0,IF((COUNTBLANK(C127)+COUNTBLANK(E127)+COUNTBLANK(F127)+COUNTBLANK(H127))=4,0,1))</f>
        <v>0</v>
      </c>
      <c r="K127" s="125">
        <f t="shared" si="22"/>
        <v>0</v>
      </c>
      <c r="L127" s="125">
        <f t="shared" si="23"/>
        <v>0</v>
      </c>
      <c r="M127" s="1">
        <f t="shared" si="24"/>
        <v>0</v>
      </c>
      <c r="N127" s="125">
        <f t="shared" si="25"/>
        <v>0</v>
      </c>
      <c r="O127" s="126">
        <f t="shared" si="26"/>
        <v>0</v>
      </c>
      <c r="P127" s="125">
        <f t="shared" si="27"/>
        <v>0</v>
      </c>
      <c r="Q127" s="1">
        <f t="shared" si="28"/>
        <v>0</v>
      </c>
      <c r="R127" s="1">
        <f t="shared" si="11"/>
        <v>0</v>
      </c>
      <c r="S127" s="1">
        <f t="shared" si="29"/>
        <v>0</v>
      </c>
      <c r="T127" s="1">
        <f t="shared" si="30"/>
        <v>0</v>
      </c>
      <c r="U127" s="126">
        <f t="shared" si="31"/>
        <v>0</v>
      </c>
    </row>
    <row r="128" spans="2:21" x14ac:dyDescent="0.3">
      <c r="B128" s="125">
        <v>113</v>
      </c>
      <c r="C128" s="53" t="str">
        <f>IF(OR('Data-Qtr3'!C126="",'Data-Qtr3'!R126),"",(COUNTIF('Data-Qtr3'!C126,"Yes")))</f>
        <v/>
      </c>
      <c r="D128" s="53" t="str">
        <f>IF('Data-Qtr3'!D126="","",IF(C128=1,'Data-Qtr3'!D126,""))</f>
        <v/>
      </c>
      <c r="E128" s="53" t="str">
        <f>IF(OR('Data-Qtr3'!E126="",'Data-Qtr3'!R126),"",COUNTIF('Data-Qtr3'!E126,"Yes"))</f>
        <v/>
      </c>
      <c r="F128" s="53" t="str">
        <f>IF(OR('Data-Qtr3'!F126="",'Data-Qtr3'!R126),"",COUNTIF('Data-Qtr3'!F126,"Yes"))</f>
        <v/>
      </c>
      <c r="G128" s="53"/>
      <c r="H128" s="53" t="str">
        <f>IF(OR('Data-Qtr3'!G126="",'Data-Qtr3'!R126),"",COUNTIF('Data-Qtr3'!G126,"Yes"))</f>
        <v/>
      </c>
      <c r="I128" s="55">
        <f>COUNTIF('Data-Qtr3'!C126:G126,"")</f>
        <v>5</v>
      </c>
      <c r="J128" s="125">
        <f>IF('Data-Qtr3'!R126,0,IF((COUNTBLANK(C128)+COUNTBLANK(E128)+COUNTBLANK(F128)+COUNTBLANK(H128))=4,0,1))</f>
        <v>0</v>
      </c>
      <c r="K128" s="125">
        <f t="shared" si="22"/>
        <v>0</v>
      </c>
      <c r="L128" s="125">
        <f t="shared" si="23"/>
        <v>0</v>
      </c>
      <c r="M128" s="1">
        <f t="shared" si="24"/>
        <v>0</v>
      </c>
      <c r="N128" s="125">
        <f t="shared" si="25"/>
        <v>0</v>
      </c>
      <c r="O128" s="126">
        <f t="shared" si="26"/>
        <v>0</v>
      </c>
      <c r="P128" s="125">
        <f t="shared" si="27"/>
        <v>0</v>
      </c>
      <c r="Q128" s="1">
        <f t="shared" si="28"/>
        <v>0</v>
      </c>
      <c r="R128" s="1">
        <f t="shared" si="11"/>
        <v>0</v>
      </c>
      <c r="S128" s="1">
        <f t="shared" si="29"/>
        <v>0</v>
      </c>
      <c r="T128" s="1">
        <f t="shared" si="30"/>
        <v>0</v>
      </c>
      <c r="U128" s="126">
        <f t="shared" si="31"/>
        <v>0</v>
      </c>
    </row>
    <row r="129" spans="2:21" x14ac:dyDescent="0.3">
      <c r="B129" s="125">
        <v>114</v>
      </c>
      <c r="C129" s="53" t="str">
        <f>IF(OR('Data-Qtr3'!C127="",'Data-Qtr3'!R127),"",(COUNTIF('Data-Qtr3'!C127,"Yes")))</f>
        <v/>
      </c>
      <c r="D129" s="53" t="str">
        <f>IF('Data-Qtr3'!D127="","",IF(C129=1,'Data-Qtr3'!D127,""))</f>
        <v/>
      </c>
      <c r="E129" s="53" t="str">
        <f>IF(OR('Data-Qtr3'!E127="",'Data-Qtr3'!R127),"",COUNTIF('Data-Qtr3'!E127,"Yes"))</f>
        <v/>
      </c>
      <c r="F129" s="53" t="str">
        <f>IF(OR('Data-Qtr3'!F127="",'Data-Qtr3'!R127),"",COUNTIF('Data-Qtr3'!F127,"Yes"))</f>
        <v/>
      </c>
      <c r="G129" s="53"/>
      <c r="H129" s="53" t="str">
        <f>IF(OR('Data-Qtr3'!G127="",'Data-Qtr3'!R127),"",COUNTIF('Data-Qtr3'!G127,"Yes"))</f>
        <v/>
      </c>
      <c r="I129" s="55">
        <f>COUNTIF('Data-Qtr3'!C127:G127,"")</f>
        <v>5</v>
      </c>
      <c r="J129" s="125">
        <f>IF('Data-Qtr3'!R127,0,IF((COUNTBLANK(C129)+COUNTBLANK(E129)+COUNTBLANK(F129)+COUNTBLANK(H129))=4,0,1))</f>
        <v>0</v>
      </c>
      <c r="K129" s="125">
        <f t="shared" si="22"/>
        <v>0</v>
      </c>
      <c r="L129" s="125">
        <f t="shared" si="23"/>
        <v>0</v>
      </c>
      <c r="M129" s="1">
        <f t="shared" si="24"/>
        <v>0</v>
      </c>
      <c r="N129" s="125">
        <f t="shared" si="25"/>
        <v>0</v>
      </c>
      <c r="O129" s="126">
        <f t="shared" si="26"/>
        <v>0</v>
      </c>
      <c r="P129" s="125">
        <f t="shared" si="27"/>
        <v>0</v>
      </c>
      <c r="Q129" s="1">
        <f t="shared" si="28"/>
        <v>0</v>
      </c>
      <c r="R129" s="1">
        <f t="shared" si="11"/>
        <v>0</v>
      </c>
      <c r="S129" s="1">
        <f t="shared" si="29"/>
        <v>0</v>
      </c>
      <c r="T129" s="1">
        <f t="shared" si="30"/>
        <v>0</v>
      </c>
      <c r="U129" s="126">
        <f t="shared" si="31"/>
        <v>0</v>
      </c>
    </row>
    <row r="130" spans="2:21" x14ac:dyDescent="0.3">
      <c r="B130" s="125">
        <v>115</v>
      </c>
      <c r="C130" s="53" t="str">
        <f>IF(OR('Data-Qtr3'!C128="",'Data-Qtr3'!R128),"",(COUNTIF('Data-Qtr3'!C128,"Yes")))</f>
        <v/>
      </c>
      <c r="D130" s="53" t="str">
        <f>IF('Data-Qtr3'!D128="","",IF(C130=1,'Data-Qtr3'!D128,""))</f>
        <v/>
      </c>
      <c r="E130" s="53" t="str">
        <f>IF(OR('Data-Qtr3'!E128="",'Data-Qtr3'!R128),"",COUNTIF('Data-Qtr3'!E128,"Yes"))</f>
        <v/>
      </c>
      <c r="F130" s="53" t="str">
        <f>IF(OR('Data-Qtr3'!F128="",'Data-Qtr3'!R128),"",COUNTIF('Data-Qtr3'!F128,"Yes"))</f>
        <v/>
      </c>
      <c r="G130" s="53"/>
      <c r="H130" s="53" t="str">
        <f>IF(OR('Data-Qtr3'!G128="",'Data-Qtr3'!R128),"",COUNTIF('Data-Qtr3'!G128,"Yes"))</f>
        <v/>
      </c>
      <c r="I130" s="55">
        <f>COUNTIF('Data-Qtr3'!C128:G128,"")</f>
        <v>5</v>
      </c>
      <c r="J130" s="125">
        <f>IF('Data-Qtr3'!R128,0,IF((COUNTBLANK(C130)+COUNTBLANK(E130)+COUNTBLANK(F130)+COUNTBLANK(H130))=4,0,1))</f>
        <v>0</v>
      </c>
      <c r="K130" s="125">
        <f t="shared" si="22"/>
        <v>0</v>
      </c>
      <c r="L130" s="125">
        <f t="shared" si="23"/>
        <v>0</v>
      </c>
      <c r="M130" s="1">
        <f t="shared" si="24"/>
        <v>0</v>
      </c>
      <c r="N130" s="125">
        <f t="shared" si="25"/>
        <v>0</v>
      </c>
      <c r="O130" s="126">
        <f t="shared" si="26"/>
        <v>0</v>
      </c>
      <c r="P130" s="125">
        <f t="shared" si="27"/>
        <v>0</v>
      </c>
      <c r="Q130" s="1">
        <f t="shared" si="28"/>
        <v>0</v>
      </c>
      <c r="R130" s="1">
        <f t="shared" si="11"/>
        <v>0</v>
      </c>
      <c r="S130" s="1">
        <f t="shared" si="29"/>
        <v>0</v>
      </c>
      <c r="T130" s="1">
        <f t="shared" si="30"/>
        <v>0</v>
      </c>
      <c r="U130" s="126">
        <f t="shared" si="31"/>
        <v>0</v>
      </c>
    </row>
    <row r="131" spans="2:21" x14ac:dyDescent="0.3">
      <c r="B131" s="125">
        <v>116</v>
      </c>
      <c r="C131" s="53" t="str">
        <f>IF(OR('Data-Qtr3'!C129="",'Data-Qtr3'!R129),"",(COUNTIF('Data-Qtr3'!C129,"Yes")))</f>
        <v/>
      </c>
      <c r="D131" s="53" t="str">
        <f>IF('Data-Qtr3'!D129="","",IF(C131=1,'Data-Qtr3'!D129,""))</f>
        <v/>
      </c>
      <c r="E131" s="53" t="str">
        <f>IF(OR('Data-Qtr3'!E129="",'Data-Qtr3'!R129),"",COUNTIF('Data-Qtr3'!E129,"Yes"))</f>
        <v/>
      </c>
      <c r="F131" s="53" t="str">
        <f>IF(OR('Data-Qtr3'!F129="",'Data-Qtr3'!R129),"",COUNTIF('Data-Qtr3'!F129,"Yes"))</f>
        <v/>
      </c>
      <c r="G131" s="53"/>
      <c r="H131" s="53" t="str">
        <f>IF(OR('Data-Qtr3'!G129="",'Data-Qtr3'!R129),"",COUNTIF('Data-Qtr3'!G129,"Yes"))</f>
        <v/>
      </c>
      <c r="I131" s="55">
        <f>COUNTIF('Data-Qtr3'!C129:G129,"")</f>
        <v>5</v>
      </c>
      <c r="J131" s="125">
        <f>IF('Data-Qtr3'!R129,0,IF((COUNTBLANK(C131)+COUNTBLANK(E131)+COUNTBLANK(F131)+COUNTBLANK(H131))=4,0,1))</f>
        <v>0</v>
      </c>
      <c r="K131" s="125">
        <f t="shared" si="22"/>
        <v>0</v>
      </c>
      <c r="L131" s="125">
        <f t="shared" si="23"/>
        <v>0</v>
      </c>
      <c r="M131" s="1">
        <f t="shared" si="24"/>
        <v>0</v>
      </c>
      <c r="N131" s="125">
        <f t="shared" si="25"/>
        <v>0</v>
      </c>
      <c r="O131" s="126">
        <f t="shared" si="26"/>
        <v>0</v>
      </c>
      <c r="P131" s="125">
        <f t="shared" si="27"/>
        <v>0</v>
      </c>
      <c r="Q131" s="1">
        <f t="shared" si="28"/>
        <v>0</v>
      </c>
      <c r="R131" s="1">
        <f t="shared" si="11"/>
        <v>0</v>
      </c>
      <c r="S131" s="1">
        <f t="shared" si="29"/>
        <v>0</v>
      </c>
      <c r="T131" s="1">
        <f t="shared" si="30"/>
        <v>0</v>
      </c>
      <c r="U131" s="126">
        <f t="shared" si="31"/>
        <v>0</v>
      </c>
    </row>
    <row r="132" spans="2:21" x14ac:dyDescent="0.3">
      <c r="B132" s="125">
        <v>117</v>
      </c>
      <c r="C132" s="53" t="str">
        <f>IF(OR('Data-Qtr3'!C130="",'Data-Qtr3'!R130),"",(COUNTIF('Data-Qtr3'!C130,"Yes")))</f>
        <v/>
      </c>
      <c r="D132" s="53" t="str">
        <f>IF('Data-Qtr3'!D130="","",IF(C132=1,'Data-Qtr3'!D130,""))</f>
        <v/>
      </c>
      <c r="E132" s="53" t="str">
        <f>IF(OR('Data-Qtr3'!E130="",'Data-Qtr3'!R130),"",COUNTIF('Data-Qtr3'!E130,"Yes"))</f>
        <v/>
      </c>
      <c r="F132" s="53" t="str">
        <f>IF(OR('Data-Qtr3'!F130="",'Data-Qtr3'!R130),"",COUNTIF('Data-Qtr3'!F130,"Yes"))</f>
        <v/>
      </c>
      <c r="G132" s="53"/>
      <c r="H132" s="53" t="str">
        <f>IF(OR('Data-Qtr3'!G130="",'Data-Qtr3'!R130),"",COUNTIF('Data-Qtr3'!G130,"Yes"))</f>
        <v/>
      </c>
      <c r="I132" s="55">
        <f>COUNTIF('Data-Qtr3'!C130:G130,"")</f>
        <v>5</v>
      </c>
      <c r="J132" s="125">
        <f>IF('Data-Qtr3'!R130,0,IF((COUNTBLANK(C132)+COUNTBLANK(E132)+COUNTBLANK(F132)+COUNTBLANK(H132))=4,0,1))</f>
        <v>0</v>
      </c>
      <c r="K132" s="125">
        <f t="shared" si="22"/>
        <v>0</v>
      </c>
      <c r="L132" s="125">
        <f t="shared" si="23"/>
        <v>0</v>
      </c>
      <c r="M132" s="1">
        <f t="shared" si="24"/>
        <v>0</v>
      </c>
      <c r="N132" s="125">
        <f t="shared" si="25"/>
        <v>0</v>
      </c>
      <c r="O132" s="126">
        <f t="shared" si="26"/>
        <v>0</v>
      </c>
      <c r="P132" s="125">
        <f t="shared" si="27"/>
        <v>0</v>
      </c>
      <c r="Q132" s="1">
        <f t="shared" si="28"/>
        <v>0</v>
      </c>
      <c r="R132" s="1">
        <f t="shared" si="11"/>
        <v>0</v>
      </c>
      <c r="S132" s="1">
        <f t="shared" si="29"/>
        <v>0</v>
      </c>
      <c r="T132" s="1">
        <f t="shared" si="30"/>
        <v>0</v>
      </c>
      <c r="U132" s="126">
        <f t="shared" si="31"/>
        <v>0</v>
      </c>
    </row>
    <row r="133" spans="2:21" x14ac:dyDescent="0.3">
      <c r="B133" s="125">
        <v>118</v>
      </c>
      <c r="C133" s="53" t="str">
        <f>IF(OR('Data-Qtr3'!C131="",'Data-Qtr3'!R131),"",(COUNTIF('Data-Qtr3'!C131,"Yes")))</f>
        <v/>
      </c>
      <c r="D133" s="53" t="str">
        <f>IF('Data-Qtr3'!D131="","",IF(C133=1,'Data-Qtr3'!D131,""))</f>
        <v/>
      </c>
      <c r="E133" s="53" t="str">
        <f>IF(OR('Data-Qtr3'!E131="",'Data-Qtr3'!R131),"",COUNTIF('Data-Qtr3'!E131,"Yes"))</f>
        <v/>
      </c>
      <c r="F133" s="53" t="str">
        <f>IF(OR('Data-Qtr3'!F131="",'Data-Qtr3'!R131),"",COUNTIF('Data-Qtr3'!F131,"Yes"))</f>
        <v/>
      </c>
      <c r="G133" s="53"/>
      <c r="H133" s="53" t="str">
        <f>IF(OR('Data-Qtr3'!G131="",'Data-Qtr3'!R131),"",COUNTIF('Data-Qtr3'!G131,"Yes"))</f>
        <v/>
      </c>
      <c r="I133" s="55">
        <f>COUNTIF('Data-Qtr3'!C131:G131,"")</f>
        <v>5</v>
      </c>
      <c r="J133" s="125">
        <f>IF('Data-Qtr3'!R131,0,IF((COUNTBLANK(C133)+COUNTBLANK(E133)+COUNTBLANK(F133)+COUNTBLANK(H133))=4,0,1))</f>
        <v>0</v>
      </c>
      <c r="K133" s="125">
        <f t="shared" si="22"/>
        <v>0</v>
      </c>
      <c r="L133" s="125">
        <f t="shared" si="23"/>
        <v>0</v>
      </c>
      <c r="M133" s="1">
        <f t="shared" si="24"/>
        <v>0</v>
      </c>
      <c r="N133" s="125">
        <f t="shared" si="25"/>
        <v>0</v>
      </c>
      <c r="O133" s="126">
        <f t="shared" si="26"/>
        <v>0</v>
      </c>
      <c r="P133" s="125">
        <f t="shared" si="27"/>
        <v>0</v>
      </c>
      <c r="Q133" s="1">
        <f t="shared" si="28"/>
        <v>0</v>
      </c>
      <c r="R133" s="1">
        <f t="shared" si="11"/>
        <v>0</v>
      </c>
      <c r="S133" s="1">
        <f t="shared" si="29"/>
        <v>0</v>
      </c>
      <c r="T133" s="1">
        <f t="shared" si="30"/>
        <v>0</v>
      </c>
      <c r="U133" s="126">
        <f t="shared" si="31"/>
        <v>0</v>
      </c>
    </row>
    <row r="134" spans="2:21" x14ac:dyDescent="0.3">
      <c r="B134" s="125">
        <v>119</v>
      </c>
      <c r="C134" s="53" t="str">
        <f>IF(OR('Data-Qtr3'!C132="",'Data-Qtr3'!R132),"",(COUNTIF('Data-Qtr3'!C132,"Yes")))</f>
        <v/>
      </c>
      <c r="D134" s="53" t="str">
        <f>IF('Data-Qtr3'!D132="","",IF(C134=1,'Data-Qtr3'!D132,""))</f>
        <v/>
      </c>
      <c r="E134" s="53" t="str">
        <f>IF(OR('Data-Qtr3'!E132="",'Data-Qtr3'!R132),"",COUNTIF('Data-Qtr3'!E132,"Yes"))</f>
        <v/>
      </c>
      <c r="F134" s="53" t="str">
        <f>IF(OR('Data-Qtr3'!F132="",'Data-Qtr3'!R132),"",COUNTIF('Data-Qtr3'!F132,"Yes"))</f>
        <v/>
      </c>
      <c r="G134" s="53"/>
      <c r="H134" s="53" t="str">
        <f>IF(OR('Data-Qtr3'!G132="",'Data-Qtr3'!R132),"",COUNTIF('Data-Qtr3'!G132,"Yes"))</f>
        <v/>
      </c>
      <c r="I134" s="55">
        <f>COUNTIF('Data-Qtr3'!C132:G132,"")</f>
        <v>5</v>
      </c>
      <c r="J134" s="125">
        <f>IF('Data-Qtr3'!R132,0,IF((COUNTBLANK(C134)+COUNTBLANK(E134)+COUNTBLANK(F134)+COUNTBLANK(H134))=4,0,1))</f>
        <v>0</v>
      </c>
      <c r="K134" s="125">
        <f t="shared" si="22"/>
        <v>0</v>
      </c>
      <c r="L134" s="125">
        <f t="shared" si="23"/>
        <v>0</v>
      </c>
      <c r="M134" s="1">
        <f t="shared" si="24"/>
        <v>0</v>
      </c>
      <c r="N134" s="125">
        <f t="shared" si="25"/>
        <v>0</v>
      </c>
      <c r="O134" s="126">
        <f t="shared" si="26"/>
        <v>0</v>
      </c>
      <c r="P134" s="125">
        <f t="shared" si="27"/>
        <v>0</v>
      </c>
      <c r="Q134" s="1">
        <f t="shared" si="28"/>
        <v>0</v>
      </c>
      <c r="R134" s="1">
        <f t="shared" si="11"/>
        <v>0</v>
      </c>
      <c r="S134" s="1">
        <f t="shared" si="29"/>
        <v>0</v>
      </c>
      <c r="T134" s="1">
        <f t="shared" si="30"/>
        <v>0</v>
      </c>
      <c r="U134" s="126">
        <f t="shared" si="31"/>
        <v>0</v>
      </c>
    </row>
    <row r="135" spans="2:21" ht="15" thickBot="1" x14ac:dyDescent="0.35">
      <c r="B135" s="125">
        <v>120</v>
      </c>
      <c r="C135" s="36" t="str">
        <f>IF(OR('Data-Qtr3'!C133="",'Data-Qtr3'!R133),"",(COUNTIF('Data-Qtr3'!C133,"Yes")))</f>
        <v/>
      </c>
      <c r="D135" s="36" t="str">
        <f>IF('Data-Qtr3'!D133="","",IF(C135=1,'Data-Qtr3'!D133,""))</f>
        <v/>
      </c>
      <c r="E135" s="36" t="str">
        <f>IF(OR('Data-Qtr3'!E133="",'Data-Qtr3'!R133),"",COUNTIF('Data-Qtr3'!E133,"Yes"))</f>
        <v/>
      </c>
      <c r="F135" s="36" t="str">
        <f>IF(OR('Data-Qtr3'!F133="",'Data-Qtr3'!R133),"",COUNTIF('Data-Qtr3'!F133,"Yes"))</f>
        <v/>
      </c>
      <c r="G135" s="36"/>
      <c r="H135" s="36" t="str">
        <f>IF(OR('Data-Qtr3'!G133="",'Data-Qtr3'!R133),"",COUNTIF('Data-Qtr3'!G133,"Yes"))</f>
        <v/>
      </c>
      <c r="I135" s="55">
        <f>COUNTIF('Data-Qtr3'!C133:G133,"")</f>
        <v>5</v>
      </c>
      <c r="J135" s="125">
        <f>IF('Data-Qtr3'!R133,0,IF((COUNTBLANK(C135)+COUNTBLANK(E135)+COUNTBLANK(F135)+COUNTBLANK(H135))=4,0,1))</f>
        <v>0</v>
      </c>
      <c r="K135" s="125">
        <f t="shared" si="22"/>
        <v>0</v>
      </c>
      <c r="L135" s="125">
        <f t="shared" si="23"/>
        <v>0</v>
      </c>
      <c r="M135" s="1">
        <f t="shared" si="24"/>
        <v>0</v>
      </c>
      <c r="N135" s="125">
        <f t="shared" si="25"/>
        <v>0</v>
      </c>
      <c r="O135" s="126">
        <f t="shared" si="26"/>
        <v>0</v>
      </c>
      <c r="P135" s="125">
        <f t="shared" si="27"/>
        <v>0</v>
      </c>
      <c r="Q135" s="1">
        <f t="shared" si="28"/>
        <v>0</v>
      </c>
      <c r="R135" s="1">
        <f t="shared" si="11"/>
        <v>0</v>
      </c>
      <c r="S135" s="1">
        <f t="shared" si="29"/>
        <v>0</v>
      </c>
      <c r="T135" s="1">
        <f t="shared" si="30"/>
        <v>0</v>
      </c>
      <c r="U135" s="126">
        <f t="shared" si="31"/>
        <v>0</v>
      </c>
    </row>
    <row r="136" spans="2:21" x14ac:dyDescent="0.3">
      <c r="B136" s="125">
        <v>121</v>
      </c>
      <c r="C136" s="33" t="str">
        <f>IF(OR('Data-Qtr3'!C134="",'Data-Qtr3'!R134),"",(COUNTIF('Data-Qtr3'!C134,"Yes")))</f>
        <v/>
      </c>
      <c r="D136" s="33" t="str">
        <f>IF('Data-Qtr3'!D134="","",IF(C136=1,'Data-Qtr3'!D134,""))</f>
        <v/>
      </c>
      <c r="E136" s="33" t="str">
        <f>IF(OR('Data-Qtr3'!E134="",'Data-Qtr3'!R134),"",COUNTIF('Data-Qtr3'!E134,"Yes"))</f>
        <v/>
      </c>
      <c r="F136" s="33" t="str">
        <f>IF(OR('Data-Qtr3'!F134="",'Data-Qtr3'!R134),"",COUNTIF('Data-Qtr3'!F134,"Yes"))</f>
        <v/>
      </c>
      <c r="G136" s="33"/>
      <c r="H136" s="33" t="str">
        <f>IF(OR('Data-Qtr3'!G134="",'Data-Qtr3'!R134),"",COUNTIF('Data-Qtr3'!G134,"Yes"))</f>
        <v/>
      </c>
      <c r="I136" s="54">
        <f>COUNTIF('Data-Qtr3'!C134:G134,"")</f>
        <v>5</v>
      </c>
      <c r="J136" s="125">
        <f>IF('Data-Qtr3'!R134,0,IF((COUNTBLANK(C136)+COUNTBLANK(E136)+COUNTBLANK(F136)+COUNTBLANK(H136))=4,0,1))</f>
        <v>0</v>
      </c>
      <c r="K136" s="125">
        <f t="shared" si="22"/>
        <v>0</v>
      </c>
      <c r="L136" s="125">
        <f t="shared" si="23"/>
        <v>0</v>
      </c>
      <c r="M136" s="1">
        <f t="shared" si="24"/>
        <v>0</v>
      </c>
      <c r="N136" s="125">
        <f t="shared" si="25"/>
        <v>0</v>
      </c>
      <c r="O136" s="126">
        <f t="shared" si="26"/>
        <v>0</v>
      </c>
      <c r="P136" s="125">
        <f t="shared" si="27"/>
        <v>0</v>
      </c>
      <c r="Q136" s="1">
        <f t="shared" si="28"/>
        <v>0</v>
      </c>
      <c r="R136" s="1">
        <f t="shared" si="11"/>
        <v>0</v>
      </c>
      <c r="S136" s="1">
        <f t="shared" si="29"/>
        <v>0</v>
      </c>
      <c r="T136" s="1">
        <f t="shared" si="30"/>
        <v>0</v>
      </c>
      <c r="U136" s="126">
        <f t="shared" si="31"/>
        <v>0</v>
      </c>
    </row>
    <row r="137" spans="2:21" x14ac:dyDescent="0.3">
      <c r="B137" s="125">
        <v>122</v>
      </c>
      <c r="C137" s="53" t="str">
        <f>IF(OR('Data-Qtr3'!C135="",'Data-Qtr3'!R135),"",(COUNTIF('Data-Qtr3'!C135,"Yes")))</f>
        <v/>
      </c>
      <c r="D137" s="53" t="str">
        <f>IF('Data-Qtr3'!D135="","",IF(C137=1,'Data-Qtr3'!D135,""))</f>
        <v/>
      </c>
      <c r="E137" s="53" t="str">
        <f>IF(OR('Data-Qtr3'!E135="",'Data-Qtr3'!R135),"",COUNTIF('Data-Qtr3'!E135,"Yes"))</f>
        <v/>
      </c>
      <c r="F137" s="53" t="str">
        <f>IF(OR('Data-Qtr3'!F135="",'Data-Qtr3'!R135),"",COUNTIF('Data-Qtr3'!F135,"Yes"))</f>
        <v/>
      </c>
      <c r="G137" s="53"/>
      <c r="H137" s="53" t="str">
        <f>IF(OR('Data-Qtr3'!G135="",'Data-Qtr3'!R135),"",COUNTIF('Data-Qtr3'!G135,"Yes"))</f>
        <v/>
      </c>
      <c r="I137" s="55">
        <f>COUNTIF('Data-Qtr3'!C135:G135,"")</f>
        <v>5</v>
      </c>
      <c r="J137" s="125">
        <f>IF('Data-Qtr3'!R135,0,IF((COUNTBLANK(C137)+COUNTBLANK(E137)+COUNTBLANK(F137)+COUNTBLANK(H137))=4,0,1))</f>
        <v>0</v>
      </c>
      <c r="K137" s="125">
        <f t="shared" si="22"/>
        <v>0</v>
      </c>
      <c r="L137" s="125">
        <f t="shared" si="23"/>
        <v>0</v>
      </c>
      <c r="M137" s="1">
        <f t="shared" si="24"/>
        <v>0</v>
      </c>
      <c r="N137" s="125">
        <f t="shared" si="25"/>
        <v>0</v>
      </c>
      <c r="O137" s="126">
        <f t="shared" si="26"/>
        <v>0</v>
      </c>
      <c r="P137" s="125">
        <f t="shared" si="27"/>
        <v>0</v>
      </c>
      <c r="Q137" s="1">
        <f t="shared" si="28"/>
        <v>0</v>
      </c>
      <c r="R137" s="1">
        <f t="shared" si="11"/>
        <v>0</v>
      </c>
      <c r="S137" s="1">
        <f t="shared" si="29"/>
        <v>0</v>
      </c>
      <c r="T137" s="1">
        <f t="shared" si="30"/>
        <v>0</v>
      </c>
      <c r="U137" s="126">
        <f t="shared" si="31"/>
        <v>0</v>
      </c>
    </row>
    <row r="138" spans="2:21" x14ac:dyDescent="0.3">
      <c r="B138" s="125">
        <v>123</v>
      </c>
      <c r="C138" s="53" t="str">
        <f>IF(OR('Data-Qtr3'!C136="",'Data-Qtr3'!R136),"",(COUNTIF('Data-Qtr3'!C136,"Yes")))</f>
        <v/>
      </c>
      <c r="D138" s="53" t="str">
        <f>IF('Data-Qtr3'!D136="","",IF(C138=1,'Data-Qtr3'!D136,""))</f>
        <v/>
      </c>
      <c r="E138" s="53" t="str">
        <f>IF(OR('Data-Qtr3'!E136="",'Data-Qtr3'!R136),"",COUNTIF('Data-Qtr3'!E136,"Yes"))</f>
        <v/>
      </c>
      <c r="F138" s="53" t="str">
        <f>IF(OR('Data-Qtr3'!F136="",'Data-Qtr3'!R136),"",COUNTIF('Data-Qtr3'!F136,"Yes"))</f>
        <v/>
      </c>
      <c r="G138" s="53"/>
      <c r="H138" s="53" t="str">
        <f>IF(OR('Data-Qtr3'!G136="",'Data-Qtr3'!R136),"",COUNTIF('Data-Qtr3'!G136,"Yes"))</f>
        <v/>
      </c>
      <c r="I138" s="55">
        <f>COUNTIF('Data-Qtr3'!C136:G136,"")</f>
        <v>5</v>
      </c>
      <c r="J138" s="125">
        <f>IF('Data-Qtr3'!R136,0,IF((COUNTBLANK(C138)+COUNTBLANK(E138)+COUNTBLANK(F138)+COUNTBLANK(H138))=4,0,1))</f>
        <v>0</v>
      </c>
      <c r="K138" s="125">
        <f t="shared" si="22"/>
        <v>0</v>
      </c>
      <c r="L138" s="125">
        <f t="shared" si="23"/>
        <v>0</v>
      </c>
      <c r="M138" s="1">
        <f t="shared" si="24"/>
        <v>0</v>
      </c>
      <c r="N138" s="125">
        <f t="shared" si="25"/>
        <v>0</v>
      </c>
      <c r="O138" s="126">
        <f t="shared" si="26"/>
        <v>0</v>
      </c>
      <c r="P138" s="125">
        <f t="shared" si="27"/>
        <v>0</v>
      </c>
      <c r="Q138" s="1">
        <f t="shared" si="28"/>
        <v>0</v>
      </c>
      <c r="R138" s="1">
        <f t="shared" si="11"/>
        <v>0</v>
      </c>
      <c r="S138" s="1">
        <f t="shared" si="29"/>
        <v>0</v>
      </c>
      <c r="T138" s="1">
        <f t="shared" si="30"/>
        <v>0</v>
      </c>
      <c r="U138" s="126">
        <f t="shared" si="31"/>
        <v>0</v>
      </c>
    </row>
    <row r="139" spans="2:21" x14ac:dyDescent="0.3">
      <c r="B139" s="125">
        <v>124</v>
      </c>
      <c r="C139" s="53" t="str">
        <f>IF(OR('Data-Qtr3'!C137="",'Data-Qtr3'!R137),"",(COUNTIF('Data-Qtr3'!C137,"Yes")))</f>
        <v/>
      </c>
      <c r="D139" s="53" t="str">
        <f>IF('Data-Qtr3'!D137="","",IF(C139=1,'Data-Qtr3'!D137,""))</f>
        <v/>
      </c>
      <c r="E139" s="53" t="str">
        <f>IF(OR('Data-Qtr3'!E137="",'Data-Qtr3'!R137),"",COUNTIF('Data-Qtr3'!E137,"Yes"))</f>
        <v/>
      </c>
      <c r="F139" s="53" t="str">
        <f>IF(OR('Data-Qtr3'!F137="",'Data-Qtr3'!R137),"",COUNTIF('Data-Qtr3'!F137,"Yes"))</f>
        <v/>
      </c>
      <c r="G139" s="53"/>
      <c r="H139" s="53" t="str">
        <f>IF(OR('Data-Qtr3'!G137="",'Data-Qtr3'!R137),"",COUNTIF('Data-Qtr3'!G137,"Yes"))</f>
        <v/>
      </c>
      <c r="I139" s="55">
        <f>COUNTIF('Data-Qtr3'!C137:G137,"")</f>
        <v>5</v>
      </c>
      <c r="J139" s="125">
        <f>IF('Data-Qtr3'!R137,0,IF((COUNTBLANK(C139)+COUNTBLANK(E139)+COUNTBLANK(F139)+COUNTBLANK(H139))=4,0,1))</f>
        <v>0</v>
      </c>
      <c r="K139" s="125">
        <f t="shared" si="22"/>
        <v>0</v>
      </c>
      <c r="L139" s="125">
        <f t="shared" si="23"/>
        <v>0</v>
      </c>
      <c r="M139" s="1">
        <f t="shared" si="24"/>
        <v>0</v>
      </c>
      <c r="N139" s="125">
        <f t="shared" si="25"/>
        <v>0</v>
      </c>
      <c r="O139" s="126">
        <f t="shared" si="26"/>
        <v>0</v>
      </c>
      <c r="P139" s="125">
        <f t="shared" si="27"/>
        <v>0</v>
      </c>
      <c r="Q139" s="1">
        <f t="shared" si="28"/>
        <v>0</v>
      </c>
      <c r="R139" s="1">
        <f t="shared" si="11"/>
        <v>0</v>
      </c>
      <c r="S139" s="1">
        <f t="shared" si="29"/>
        <v>0</v>
      </c>
      <c r="T139" s="1">
        <f t="shared" si="30"/>
        <v>0</v>
      </c>
      <c r="U139" s="126">
        <f t="shared" si="31"/>
        <v>0</v>
      </c>
    </row>
    <row r="140" spans="2:21" x14ac:dyDescent="0.3">
      <c r="B140" s="125">
        <v>125</v>
      </c>
      <c r="C140" s="53" t="str">
        <f>IF(OR('Data-Qtr3'!C138="",'Data-Qtr3'!R138),"",(COUNTIF('Data-Qtr3'!C138,"Yes")))</f>
        <v/>
      </c>
      <c r="D140" s="53" t="str">
        <f>IF('Data-Qtr3'!D138="","",IF(C140=1,'Data-Qtr3'!D138,""))</f>
        <v/>
      </c>
      <c r="E140" s="53" t="str">
        <f>IF(OR('Data-Qtr3'!E138="",'Data-Qtr3'!R138),"",COUNTIF('Data-Qtr3'!E138,"Yes"))</f>
        <v/>
      </c>
      <c r="F140" s="53" t="str">
        <f>IF(OR('Data-Qtr3'!F138="",'Data-Qtr3'!R138),"",COUNTIF('Data-Qtr3'!F138,"Yes"))</f>
        <v/>
      </c>
      <c r="G140" s="53"/>
      <c r="H140" s="53" t="str">
        <f>IF(OR('Data-Qtr3'!G138="",'Data-Qtr3'!R138),"",COUNTIF('Data-Qtr3'!G138,"Yes"))</f>
        <v/>
      </c>
      <c r="I140" s="55">
        <f>COUNTIF('Data-Qtr3'!C138:G138,"")</f>
        <v>5</v>
      </c>
      <c r="J140" s="125">
        <f>IF('Data-Qtr3'!R138,0,IF((COUNTBLANK(C140)+COUNTBLANK(E140)+COUNTBLANK(F140)+COUNTBLANK(H140))=4,0,1))</f>
        <v>0</v>
      </c>
      <c r="K140" s="125">
        <f t="shared" si="22"/>
        <v>0</v>
      </c>
      <c r="L140" s="125">
        <f t="shared" si="23"/>
        <v>0</v>
      </c>
      <c r="M140" s="1">
        <f t="shared" si="24"/>
        <v>0</v>
      </c>
      <c r="N140" s="125">
        <f t="shared" si="25"/>
        <v>0</v>
      </c>
      <c r="O140" s="126">
        <f t="shared" si="26"/>
        <v>0</v>
      </c>
      <c r="P140" s="125">
        <f t="shared" si="27"/>
        <v>0</v>
      </c>
      <c r="Q140" s="1">
        <f t="shared" si="28"/>
        <v>0</v>
      </c>
      <c r="R140" s="1">
        <f t="shared" si="11"/>
        <v>0</v>
      </c>
      <c r="S140" s="1">
        <f t="shared" si="29"/>
        <v>0</v>
      </c>
      <c r="T140" s="1">
        <f t="shared" si="30"/>
        <v>0</v>
      </c>
      <c r="U140" s="126">
        <f t="shared" si="31"/>
        <v>0</v>
      </c>
    </row>
    <row r="141" spans="2:21" x14ac:dyDescent="0.3">
      <c r="B141" s="125">
        <v>126</v>
      </c>
      <c r="C141" s="53" t="str">
        <f>IF(OR('Data-Qtr3'!C139="",'Data-Qtr3'!R139),"",(COUNTIF('Data-Qtr3'!C139,"Yes")))</f>
        <v/>
      </c>
      <c r="D141" s="53" t="str">
        <f>IF('Data-Qtr3'!D139="","",IF(C141=1,'Data-Qtr3'!D139,""))</f>
        <v/>
      </c>
      <c r="E141" s="53" t="str">
        <f>IF(OR('Data-Qtr3'!E139="",'Data-Qtr3'!R139),"",COUNTIF('Data-Qtr3'!E139,"Yes"))</f>
        <v/>
      </c>
      <c r="F141" s="53" t="str">
        <f>IF(OR('Data-Qtr3'!F139="",'Data-Qtr3'!R139),"",COUNTIF('Data-Qtr3'!F139,"Yes"))</f>
        <v/>
      </c>
      <c r="G141" s="53"/>
      <c r="H141" s="53" t="str">
        <f>IF(OR('Data-Qtr3'!G139="",'Data-Qtr3'!R139),"",COUNTIF('Data-Qtr3'!G139,"Yes"))</f>
        <v/>
      </c>
      <c r="I141" s="55">
        <f>COUNTIF('Data-Qtr3'!C139:G139,"")</f>
        <v>5</v>
      </c>
      <c r="J141" s="125">
        <f>IF('Data-Qtr3'!R139,0,IF((COUNTBLANK(C141)+COUNTBLANK(E141)+COUNTBLANK(F141)+COUNTBLANK(H141))=4,0,1))</f>
        <v>0</v>
      </c>
      <c r="K141" s="125">
        <f t="shared" si="22"/>
        <v>0</v>
      </c>
      <c r="L141" s="125">
        <f t="shared" si="23"/>
        <v>0</v>
      </c>
      <c r="M141" s="1">
        <f t="shared" si="24"/>
        <v>0</v>
      </c>
      <c r="N141" s="125">
        <f t="shared" si="25"/>
        <v>0</v>
      </c>
      <c r="O141" s="126">
        <f t="shared" si="26"/>
        <v>0</v>
      </c>
      <c r="P141" s="125">
        <f t="shared" si="27"/>
        <v>0</v>
      </c>
      <c r="Q141" s="1">
        <f t="shared" si="28"/>
        <v>0</v>
      </c>
      <c r="R141" s="1">
        <f t="shared" si="11"/>
        <v>0</v>
      </c>
      <c r="S141" s="1">
        <f t="shared" si="29"/>
        <v>0</v>
      </c>
      <c r="T141" s="1">
        <f t="shared" si="30"/>
        <v>0</v>
      </c>
      <c r="U141" s="126">
        <f t="shared" si="31"/>
        <v>0</v>
      </c>
    </row>
    <row r="142" spans="2:21" x14ac:dyDescent="0.3">
      <c r="B142" s="125">
        <v>127</v>
      </c>
      <c r="C142" s="53" t="str">
        <f>IF(OR('Data-Qtr3'!C140="",'Data-Qtr3'!R140),"",(COUNTIF('Data-Qtr3'!C140,"Yes")))</f>
        <v/>
      </c>
      <c r="D142" s="53" t="str">
        <f>IF('Data-Qtr3'!D140="","",IF(C142=1,'Data-Qtr3'!D140,""))</f>
        <v/>
      </c>
      <c r="E142" s="53" t="str">
        <f>IF(OR('Data-Qtr3'!E140="",'Data-Qtr3'!R140),"",COUNTIF('Data-Qtr3'!E140,"Yes"))</f>
        <v/>
      </c>
      <c r="F142" s="53" t="str">
        <f>IF(OR('Data-Qtr3'!F140="",'Data-Qtr3'!R140),"",COUNTIF('Data-Qtr3'!F140,"Yes"))</f>
        <v/>
      </c>
      <c r="G142" s="53"/>
      <c r="H142" s="53" t="str">
        <f>IF(OR('Data-Qtr3'!G140="",'Data-Qtr3'!R140),"",COUNTIF('Data-Qtr3'!G140,"Yes"))</f>
        <v/>
      </c>
      <c r="I142" s="55">
        <f>COUNTIF('Data-Qtr3'!C140:G140,"")</f>
        <v>5</v>
      </c>
      <c r="J142" s="125">
        <f>IF('Data-Qtr3'!R140,0,IF((COUNTBLANK(C142)+COUNTBLANK(E142)+COUNTBLANK(F142)+COUNTBLANK(H142))=4,0,1))</f>
        <v>0</v>
      </c>
      <c r="K142" s="125">
        <f t="shared" si="22"/>
        <v>0</v>
      </c>
      <c r="L142" s="125">
        <f t="shared" si="23"/>
        <v>0</v>
      </c>
      <c r="M142" s="1">
        <f t="shared" si="24"/>
        <v>0</v>
      </c>
      <c r="N142" s="125">
        <f t="shared" si="25"/>
        <v>0</v>
      </c>
      <c r="O142" s="126">
        <f t="shared" si="26"/>
        <v>0</v>
      </c>
      <c r="P142" s="125">
        <f t="shared" si="27"/>
        <v>0</v>
      </c>
      <c r="Q142" s="1">
        <f t="shared" si="28"/>
        <v>0</v>
      </c>
      <c r="R142" s="1">
        <f t="shared" si="11"/>
        <v>0</v>
      </c>
      <c r="S142" s="1">
        <f t="shared" si="29"/>
        <v>0</v>
      </c>
      <c r="T142" s="1">
        <f t="shared" si="30"/>
        <v>0</v>
      </c>
      <c r="U142" s="126">
        <f t="shared" si="31"/>
        <v>0</v>
      </c>
    </row>
    <row r="143" spans="2:21" x14ac:dyDescent="0.3">
      <c r="B143" s="125">
        <v>128</v>
      </c>
      <c r="C143" s="53" t="str">
        <f>IF(OR('Data-Qtr3'!C141="",'Data-Qtr3'!R141),"",(COUNTIF('Data-Qtr3'!C141,"Yes")))</f>
        <v/>
      </c>
      <c r="D143" s="53" t="str">
        <f>IF('Data-Qtr3'!D141="","",IF(C143=1,'Data-Qtr3'!D141,""))</f>
        <v/>
      </c>
      <c r="E143" s="53" t="str">
        <f>IF(OR('Data-Qtr3'!E141="",'Data-Qtr3'!R141),"",COUNTIF('Data-Qtr3'!E141,"Yes"))</f>
        <v/>
      </c>
      <c r="F143" s="53" t="str">
        <f>IF(OR('Data-Qtr3'!F141="",'Data-Qtr3'!R141),"",COUNTIF('Data-Qtr3'!F141,"Yes"))</f>
        <v/>
      </c>
      <c r="G143" s="53"/>
      <c r="H143" s="53" t="str">
        <f>IF(OR('Data-Qtr3'!G141="",'Data-Qtr3'!R141),"",COUNTIF('Data-Qtr3'!G141,"Yes"))</f>
        <v/>
      </c>
      <c r="I143" s="55">
        <f>COUNTIF('Data-Qtr3'!C141:G141,"")</f>
        <v>5</v>
      </c>
      <c r="J143" s="125">
        <f>IF('Data-Qtr3'!R141,0,IF((COUNTBLANK(C143)+COUNTBLANK(E143)+COUNTBLANK(F143)+COUNTBLANK(H143))=4,0,1))</f>
        <v>0</v>
      </c>
      <c r="K143" s="125">
        <f t="shared" si="22"/>
        <v>0</v>
      </c>
      <c r="L143" s="125">
        <f t="shared" si="23"/>
        <v>0</v>
      </c>
      <c r="M143" s="1">
        <f t="shared" si="24"/>
        <v>0</v>
      </c>
      <c r="N143" s="125">
        <f t="shared" si="25"/>
        <v>0</v>
      </c>
      <c r="O143" s="126">
        <f t="shared" si="26"/>
        <v>0</v>
      </c>
      <c r="P143" s="125">
        <f t="shared" si="27"/>
        <v>0</v>
      </c>
      <c r="Q143" s="1">
        <f t="shared" si="28"/>
        <v>0</v>
      </c>
      <c r="R143" s="1">
        <f t="shared" si="11"/>
        <v>0</v>
      </c>
      <c r="S143" s="1">
        <f t="shared" si="29"/>
        <v>0</v>
      </c>
      <c r="T143" s="1">
        <f t="shared" si="30"/>
        <v>0</v>
      </c>
      <c r="U143" s="126">
        <f t="shared" si="31"/>
        <v>0</v>
      </c>
    </row>
    <row r="144" spans="2:21" x14ac:dyDescent="0.3">
      <c r="B144" s="125">
        <v>129</v>
      </c>
      <c r="C144" s="53" t="str">
        <f>IF(OR('Data-Qtr3'!C142="",'Data-Qtr3'!R142),"",(COUNTIF('Data-Qtr3'!C142,"Yes")))</f>
        <v/>
      </c>
      <c r="D144" s="53" t="str">
        <f>IF('Data-Qtr3'!D142="","",IF(C144=1,'Data-Qtr3'!D142,""))</f>
        <v/>
      </c>
      <c r="E144" s="53" t="str">
        <f>IF(OR('Data-Qtr3'!E142="",'Data-Qtr3'!R142),"",COUNTIF('Data-Qtr3'!E142,"Yes"))</f>
        <v/>
      </c>
      <c r="F144" s="53" t="str">
        <f>IF(OR('Data-Qtr3'!F142="",'Data-Qtr3'!R142),"",COUNTIF('Data-Qtr3'!F142,"Yes"))</f>
        <v/>
      </c>
      <c r="G144" s="53"/>
      <c r="H144" s="53" t="str">
        <f>IF(OR('Data-Qtr3'!G142="",'Data-Qtr3'!R142),"",COUNTIF('Data-Qtr3'!G142,"Yes"))</f>
        <v/>
      </c>
      <c r="I144" s="55">
        <f>COUNTIF('Data-Qtr3'!C142:G142,"")</f>
        <v>5</v>
      </c>
      <c r="J144" s="125">
        <f>IF('Data-Qtr3'!R142,0,IF((COUNTBLANK(C144)+COUNTBLANK(E144)+COUNTBLANK(F144)+COUNTBLANK(H144))=4,0,1))</f>
        <v>0</v>
      </c>
      <c r="K144" s="125">
        <f t="shared" si="22"/>
        <v>0</v>
      </c>
      <c r="L144" s="125">
        <f t="shared" si="23"/>
        <v>0</v>
      </c>
      <c r="M144" s="1">
        <f t="shared" si="24"/>
        <v>0</v>
      </c>
      <c r="N144" s="125">
        <f t="shared" si="25"/>
        <v>0</v>
      </c>
      <c r="O144" s="126">
        <f t="shared" si="26"/>
        <v>0</v>
      </c>
      <c r="P144" s="125">
        <f t="shared" si="27"/>
        <v>0</v>
      </c>
      <c r="Q144" s="1">
        <f t="shared" si="28"/>
        <v>0</v>
      </c>
      <c r="R144" s="1">
        <f t="shared" ref="R144:R207" si="32">IF(J144=1,IF(D144="","",IF(AND(D144&gt;=beg_date_qtr3,D144&lt;=end_date_qtr3),1,0)),0)</f>
        <v>0</v>
      </c>
      <c r="S144" s="1">
        <f t="shared" si="29"/>
        <v>0</v>
      </c>
      <c r="T144" s="1">
        <f t="shared" si="30"/>
        <v>0</v>
      </c>
      <c r="U144" s="126">
        <f t="shared" si="31"/>
        <v>0</v>
      </c>
    </row>
    <row r="145" spans="2:21" ht="15" thickBot="1" x14ac:dyDescent="0.35">
      <c r="B145" s="127">
        <v>130</v>
      </c>
      <c r="C145" s="36" t="str">
        <f>IF(OR('Data-Qtr3'!C143="",'Data-Qtr3'!R143),"",(COUNTIF('Data-Qtr3'!C143,"Yes")))</f>
        <v/>
      </c>
      <c r="D145" s="36" t="str">
        <f>IF('Data-Qtr3'!D143="","",IF(C145=1,'Data-Qtr3'!D143,""))</f>
        <v/>
      </c>
      <c r="E145" s="36" t="str">
        <f>IF(OR('Data-Qtr3'!E143="",'Data-Qtr3'!R143),"",COUNTIF('Data-Qtr3'!E143,"Yes"))</f>
        <v/>
      </c>
      <c r="F145" s="36" t="str">
        <f>IF(OR('Data-Qtr3'!F143="",'Data-Qtr3'!R143),"",COUNTIF('Data-Qtr3'!F143,"Yes"))</f>
        <v/>
      </c>
      <c r="G145" s="36"/>
      <c r="H145" s="36" t="str">
        <f>IF(OR('Data-Qtr3'!G143="",'Data-Qtr3'!R143),"",COUNTIF('Data-Qtr3'!G143,"Yes"))</f>
        <v/>
      </c>
      <c r="I145" s="56">
        <f>COUNTIF('Data-Qtr3'!C143:G143,"")</f>
        <v>5</v>
      </c>
      <c r="J145" s="125">
        <f>IF('Data-Qtr3'!R143,0,IF((COUNTBLANK(C145)+COUNTBLANK(E145)+COUNTBLANK(F145)+COUNTBLANK(H145))=4,0,1))</f>
        <v>0</v>
      </c>
      <c r="K145" s="125">
        <f t="shared" si="22"/>
        <v>0</v>
      </c>
      <c r="L145" s="125">
        <f t="shared" si="23"/>
        <v>0</v>
      </c>
      <c r="M145" s="1">
        <f t="shared" si="24"/>
        <v>0</v>
      </c>
      <c r="N145" s="125">
        <f t="shared" si="25"/>
        <v>0</v>
      </c>
      <c r="O145" s="126">
        <f t="shared" si="26"/>
        <v>0</v>
      </c>
      <c r="P145" s="125">
        <f t="shared" si="27"/>
        <v>0</v>
      </c>
      <c r="Q145" s="1">
        <f t="shared" si="28"/>
        <v>0</v>
      </c>
      <c r="R145" s="1">
        <f t="shared" si="32"/>
        <v>0</v>
      </c>
      <c r="S145" s="1">
        <f t="shared" si="29"/>
        <v>0</v>
      </c>
      <c r="T145" s="1">
        <f t="shared" si="30"/>
        <v>0</v>
      </c>
      <c r="U145" s="126">
        <f t="shared" si="31"/>
        <v>0</v>
      </c>
    </row>
    <row r="146" spans="2:21" x14ac:dyDescent="0.3">
      <c r="B146" s="125">
        <v>131</v>
      </c>
      <c r="C146" s="33" t="str">
        <f>IF(OR('Data-Qtr3'!C144="",'Data-Qtr3'!R144),"",(COUNTIF('Data-Qtr3'!C144,"Yes")))</f>
        <v/>
      </c>
      <c r="D146" s="33" t="str">
        <f>IF('Data-Qtr3'!D144="","",IF(C146=1,'Data-Qtr3'!D144,""))</f>
        <v/>
      </c>
      <c r="E146" s="33" t="str">
        <f>IF(OR('Data-Qtr3'!E144="",'Data-Qtr3'!R144),"",COUNTIF('Data-Qtr3'!E144,"Yes"))</f>
        <v/>
      </c>
      <c r="F146" s="33" t="str">
        <f>IF(OR('Data-Qtr3'!F144="",'Data-Qtr3'!R144),"",COUNTIF('Data-Qtr3'!F144,"Yes"))</f>
        <v/>
      </c>
      <c r="G146" s="33"/>
      <c r="H146" s="33" t="str">
        <f>IF(OR('Data-Qtr3'!G144="",'Data-Qtr3'!R144),"",COUNTIF('Data-Qtr3'!G144,"Yes"))</f>
        <v/>
      </c>
      <c r="I146" s="54">
        <f>COUNTIF('Data-Qtr3'!C144:G144,"")</f>
        <v>5</v>
      </c>
      <c r="J146" s="125">
        <f>IF('Data-Qtr3'!R144,0,IF((COUNTBLANK(C146)+COUNTBLANK(E146)+COUNTBLANK(F146)+COUNTBLANK(H146))=4,0,1))</f>
        <v>0</v>
      </c>
      <c r="K146" s="125">
        <f t="shared" si="22"/>
        <v>0</v>
      </c>
      <c r="L146" s="125">
        <f t="shared" si="23"/>
        <v>0</v>
      </c>
      <c r="M146" s="1">
        <f t="shared" si="24"/>
        <v>0</v>
      </c>
      <c r="N146" s="125">
        <f t="shared" si="25"/>
        <v>0</v>
      </c>
      <c r="O146" s="126">
        <f t="shared" si="26"/>
        <v>0</v>
      </c>
      <c r="P146" s="125">
        <f t="shared" si="27"/>
        <v>0</v>
      </c>
      <c r="Q146" s="1">
        <f t="shared" si="28"/>
        <v>0</v>
      </c>
      <c r="R146" s="1">
        <f t="shared" si="32"/>
        <v>0</v>
      </c>
      <c r="S146" s="1">
        <f t="shared" si="29"/>
        <v>0</v>
      </c>
      <c r="T146" s="1">
        <f t="shared" si="30"/>
        <v>0</v>
      </c>
      <c r="U146" s="126">
        <f t="shared" si="31"/>
        <v>0</v>
      </c>
    </row>
    <row r="147" spans="2:21" x14ac:dyDescent="0.3">
      <c r="B147" s="125">
        <v>132</v>
      </c>
      <c r="C147" s="53" t="str">
        <f>IF(OR('Data-Qtr3'!C145="",'Data-Qtr3'!R145),"",(COUNTIF('Data-Qtr3'!C145,"Yes")))</f>
        <v/>
      </c>
      <c r="D147" s="53" t="str">
        <f>IF('Data-Qtr3'!D145="","",IF(C147=1,'Data-Qtr3'!D145,""))</f>
        <v/>
      </c>
      <c r="E147" s="53" t="str">
        <f>IF(OR('Data-Qtr3'!E145="",'Data-Qtr3'!R145),"",COUNTIF('Data-Qtr3'!E145,"Yes"))</f>
        <v/>
      </c>
      <c r="F147" s="53" t="str">
        <f>IF(OR('Data-Qtr3'!F145="",'Data-Qtr3'!R145),"",COUNTIF('Data-Qtr3'!F145,"Yes"))</f>
        <v/>
      </c>
      <c r="G147" s="53"/>
      <c r="H147" s="53" t="str">
        <f>IF(OR('Data-Qtr3'!G145="",'Data-Qtr3'!R145),"",COUNTIF('Data-Qtr3'!G145,"Yes"))</f>
        <v/>
      </c>
      <c r="I147" s="55">
        <f>COUNTIF('Data-Qtr3'!C145:G145,"")</f>
        <v>5</v>
      </c>
      <c r="J147" s="125">
        <f>IF('Data-Qtr3'!R145,0,IF((COUNTBLANK(C147)+COUNTBLANK(E147)+COUNTBLANK(F147)+COUNTBLANK(H147))=4,0,1))</f>
        <v>0</v>
      </c>
      <c r="K147" s="125">
        <f t="shared" si="22"/>
        <v>0</v>
      </c>
      <c r="L147" s="125">
        <f t="shared" si="23"/>
        <v>0</v>
      </c>
      <c r="M147" s="1">
        <f t="shared" si="24"/>
        <v>0</v>
      </c>
      <c r="N147" s="125">
        <f t="shared" si="25"/>
        <v>0</v>
      </c>
      <c r="O147" s="126">
        <f t="shared" si="26"/>
        <v>0</v>
      </c>
      <c r="P147" s="125">
        <f t="shared" si="27"/>
        <v>0</v>
      </c>
      <c r="Q147" s="1">
        <f t="shared" si="28"/>
        <v>0</v>
      </c>
      <c r="R147" s="1">
        <f t="shared" si="32"/>
        <v>0</v>
      </c>
      <c r="S147" s="1">
        <f t="shared" si="29"/>
        <v>0</v>
      </c>
      <c r="T147" s="1">
        <f t="shared" si="30"/>
        <v>0</v>
      </c>
      <c r="U147" s="126">
        <f t="shared" si="31"/>
        <v>0</v>
      </c>
    </row>
    <row r="148" spans="2:21" x14ac:dyDescent="0.3">
      <c r="B148" s="125">
        <v>133</v>
      </c>
      <c r="C148" s="53" t="str">
        <f>IF(OR('Data-Qtr3'!C146="",'Data-Qtr3'!R146),"",(COUNTIF('Data-Qtr3'!C146,"Yes")))</f>
        <v/>
      </c>
      <c r="D148" s="53" t="str">
        <f>IF('Data-Qtr3'!D146="","",IF(C148=1,'Data-Qtr3'!D146,""))</f>
        <v/>
      </c>
      <c r="E148" s="53" t="str">
        <f>IF(OR('Data-Qtr3'!E146="",'Data-Qtr3'!R146),"",COUNTIF('Data-Qtr3'!E146,"Yes"))</f>
        <v/>
      </c>
      <c r="F148" s="53" t="str">
        <f>IF(OR('Data-Qtr3'!F146="",'Data-Qtr3'!R146),"",COUNTIF('Data-Qtr3'!F146,"Yes"))</f>
        <v/>
      </c>
      <c r="G148" s="53"/>
      <c r="H148" s="53" t="str">
        <f>IF(OR('Data-Qtr3'!G146="",'Data-Qtr3'!R146),"",COUNTIF('Data-Qtr3'!G146,"Yes"))</f>
        <v/>
      </c>
      <c r="I148" s="55">
        <f>COUNTIF('Data-Qtr3'!C146:G146,"")</f>
        <v>5</v>
      </c>
      <c r="J148" s="125">
        <f>IF('Data-Qtr3'!R146,0,IF((COUNTBLANK(C148)+COUNTBLANK(E148)+COUNTBLANK(F148)+COUNTBLANK(H148))=4,0,1))</f>
        <v>0</v>
      </c>
      <c r="K148" s="125">
        <f t="shared" si="22"/>
        <v>0</v>
      </c>
      <c r="L148" s="125">
        <f t="shared" si="23"/>
        <v>0</v>
      </c>
      <c r="M148" s="1">
        <f t="shared" si="24"/>
        <v>0</v>
      </c>
      <c r="N148" s="125">
        <f t="shared" si="25"/>
        <v>0</v>
      </c>
      <c r="O148" s="126">
        <f t="shared" si="26"/>
        <v>0</v>
      </c>
      <c r="P148" s="125">
        <f t="shared" si="27"/>
        <v>0</v>
      </c>
      <c r="Q148" s="1">
        <f t="shared" si="28"/>
        <v>0</v>
      </c>
      <c r="R148" s="1">
        <f t="shared" si="32"/>
        <v>0</v>
      </c>
      <c r="S148" s="1">
        <f t="shared" si="29"/>
        <v>0</v>
      </c>
      <c r="T148" s="1">
        <f t="shared" si="30"/>
        <v>0</v>
      </c>
      <c r="U148" s="126">
        <f t="shared" si="31"/>
        <v>0</v>
      </c>
    </row>
    <row r="149" spans="2:21" x14ac:dyDescent="0.3">
      <c r="B149" s="125">
        <v>134</v>
      </c>
      <c r="C149" s="53" t="str">
        <f>IF(OR('Data-Qtr3'!C147="",'Data-Qtr3'!R147),"",(COUNTIF('Data-Qtr3'!C147,"Yes")))</f>
        <v/>
      </c>
      <c r="D149" s="53" t="str">
        <f>IF('Data-Qtr3'!D147="","",IF(C149=1,'Data-Qtr3'!D147,""))</f>
        <v/>
      </c>
      <c r="E149" s="53" t="str">
        <f>IF(OR('Data-Qtr3'!E147="",'Data-Qtr3'!R147),"",COUNTIF('Data-Qtr3'!E147,"Yes"))</f>
        <v/>
      </c>
      <c r="F149" s="53" t="str">
        <f>IF(OR('Data-Qtr3'!F147="",'Data-Qtr3'!R147),"",COUNTIF('Data-Qtr3'!F147,"Yes"))</f>
        <v/>
      </c>
      <c r="G149" s="53"/>
      <c r="H149" s="53" t="str">
        <f>IF(OR('Data-Qtr3'!G147="",'Data-Qtr3'!R147),"",COUNTIF('Data-Qtr3'!G147,"Yes"))</f>
        <v/>
      </c>
      <c r="I149" s="55">
        <f>COUNTIF('Data-Qtr3'!C147:G147,"")</f>
        <v>5</v>
      </c>
      <c r="J149" s="125">
        <f>IF('Data-Qtr3'!R147,0,IF((COUNTBLANK(C149)+COUNTBLANK(E149)+COUNTBLANK(F149)+COUNTBLANK(H149))=4,0,1))</f>
        <v>0</v>
      </c>
      <c r="K149" s="125">
        <f t="shared" si="22"/>
        <v>0</v>
      </c>
      <c r="L149" s="125">
        <f t="shared" si="23"/>
        <v>0</v>
      </c>
      <c r="M149" s="1">
        <f t="shared" si="24"/>
        <v>0</v>
      </c>
      <c r="N149" s="125">
        <f t="shared" si="25"/>
        <v>0</v>
      </c>
      <c r="O149" s="126">
        <f t="shared" si="26"/>
        <v>0</v>
      </c>
      <c r="P149" s="125">
        <f t="shared" si="27"/>
        <v>0</v>
      </c>
      <c r="Q149" s="1">
        <f t="shared" si="28"/>
        <v>0</v>
      </c>
      <c r="R149" s="1">
        <f t="shared" si="32"/>
        <v>0</v>
      </c>
      <c r="S149" s="1">
        <f t="shared" si="29"/>
        <v>0</v>
      </c>
      <c r="T149" s="1">
        <f t="shared" si="30"/>
        <v>0</v>
      </c>
      <c r="U149" s="126">
        <f t="shared" si="31"/>
        <v>0</v>
      </c>
    </row>
    <row r="150" spans="2:21" x14ac:dyDescent="0.3">
      <c r="B150" s="125">
        <v>135</v>
      </c>
      <c r="C150" s="53" t="str">
        <f>IF(OR('Data-Qtr3'!C148="",'Data-Qtr3'!R148),"",(COUNTIF('Data-Qtr3'!C148,"Yes")))</f>
        <v/>
      </c>
      <c r="D150" s="53" t="str">
        <f>IF('Data-Qtr3'!D148="","",IF(C150=1,'Data-Qtr3'!D148,""))</f>
        <v/>
      </c>
      <c r="E150" s="53" t="str">
        <f>IF(OR('Data-Qtr3'!E148="",'Data-Qtr3'!R148),"",COUNTIF('Data-Qtr3'!E148,"Yes"))</f>
        <v/>
      </c>
      <c r="F150" s="53" t="str">
        <f>IF(OR('Data-Qtr3'!F148="",'Data-Qtr3'!R148),"",COUNTIF('Data-Qtr3'!F148,"Yes"))</f>
        <v/>
      </c>
      <c r="G150" s="53"/>
      <c r="H150" s="53" t="str">
        <f>IF(OR('Data-Qtr3'!G148="",'Data-Qtr3'!R148),"",COUNTIF('Data-Qtr3'!G148,"Yes"))</f>
        <v/>
      </c>
      <c r="I150" s="55">
        <f>COUNTIF('Data-Qtr3'!C148:G148,"")</f>
        <v>5</v>
      </c>
      <c r="J150" s="125">
        <f>IF('Data-Qtr3'!R148,0,IF((COUNTBLANK(C150)+COUNTBLANK(E150)+COUNTBLANK(F150)+COUNTBLANK(H150))=4,0,1))</f>
        <v>0</v>
      </c>
      <c r="K150" s="125">
        <f t="shared" si="22"/>
        <v>0</v>
      </c>
      <c r="L150" s="125">
        <f t="shared" si="23"/>
        <v>0</v>
      </c>
      <c r="M150" s="1">
        <f t="shared" si="24"/>
        <v>0</v>
      </c>
      <c r="N150" s="125">
        <f t="shared" si="25"/>
        <v>0</v>
      </c>
      <c r="O150" s="126">
        <f t="shared" si="26"/>
        <v>0</v>
      </c>
      <c r="P150" s="125">
        <f t="shared" si="27"/>
        <v>0</v>
      </c>
      <c r="Q150" s="1">
        <f t="shared" si="28"/>
        <v>0</v>
      </c>
      <c r="R150" s="1">
        <f t="shared" si="32"/>
        <v>0</v>
      </c>
      <c r="S150" s="1">
        <f t="shared" si="29"/>
        <v>0</v>
      </c>
      <c r="T150" s="1">
        <f t="shared" si="30"/>
        <v>0</v>
      </c>
      <c r="U150" s="126">
        <f t="shared" si="31"/>
        <v>0</v>
      </c>
    </row>
    <row r="151" spans="2:21" x14ac:dyDescent="0.3">
      <c r="B151" s="125">
        <v>136</v>
      </c>
      <c r="C151" s="53" t="str">
        <f>IF(OR('Data-Qtr3'!C149="",'Data-Qtr3'!R149),"",(COUNTIF('Data-Qtr3'!C149,"Yes")))</f>
        <v/>
      </c>
      <c r="D151" s="53" t="str">
        <f>IF('Data-Qtr3'!D149="","",IF(C151=1,'Data-Qtr3'!D149,""))</f>
        <v/>
      </c>
      <c r="E151" s="53" t="str">
        <f>IF(OR('Data-Qtr3'!E149="",'Data-Qtr3'!R149),"",COUNTIF('Data-Qtr3'!E149,"Yes"))</f>
        <v/>
      </c>
      <c r="F151" s="53" t="str">
        <f>IF(OR('Data-Qtr3'!F149="",'Data-Qtr3'!R149),"",COUNTIF('Data-Qtr3'!F149,"Yes"))</f>
        <v/>
      </c>
      <c r="G151" s="53"/>
      <c r="H151" s="53" t="str">
        <f>IF(OR('Data-Qtr3'!G149="",'Data-Qtr3'!R149),"",COUNTIF('Data-Qtr3'!G149,"Yes"))</f>
        <v/>
      </c>
      <c r="I151" s="55">
        <f>COUNTIF('Data-Qtr3'!C149:G149,"")</f>
        <v>5</v>
      </c>
      <c r="J151" s="125">
        <f>IF('Data-Qtr3'!R149,0,IF((COUNTBLANK(C151)+COUNTBLANK(E151)+COUNTBLANK(F151)+COUNTBLANK(H151))=4,0,1))</f>
        <v>0</v>
      </c>
      <c r="K151" s="125">
        <f t="shared" si="22"/>
        <v>0</v>
      </c>
      <c r="L151" s="125">
        <f t="shared" si="23"/>
        <v>0</v>
      </c>
      <c r="M151" s="1">
        <f t="shared" si="24"/>
        <v>0</v>
      </c>
      <c r="N151" s="125">
        <f t="shared" si="25"/>
        <v>0</v>
      </c>
      <c r="O151" s="126">
        <f t="shared" si="26"/>
        <v>0</v>
      </c>
      <c r="P151" s="125">
        <f t="shared" si="27"/>
        <v>0</v>
      </c>
      <c r="Q151" s="1">
        <f t="shared" si="28"/>
        <v>0</v>
      </c>
      <c r="R151" s="1">
        <f t="shared" si="32"/>
        <v>0</v>
      </c>
      <c r="S151" s="1">
        <f t="shared" si="29"/>
        <v>0</v>
      </c>
      <c r="T151" s="1">
        <f t="shared" si="30"/>
        <v>0</v>
      </c>
      <c r="U151" s="126">
        <f t="shared" si="31"/>
        <v>0</v>
      </c>
    </row>
    <row r="152" spans="2:21" x14ac:dyDescent="0.3">
      <c r="B152" s="125">
        <v>137</v>
      </c>
      <c r="C152" s="53" t="str">
        <f>IF(OR('Data-Qtr3'!C150="",'Data-Qtr3'!R150),"",(COUNTIF('Data-Qtr3'!C150,"Yes")))</f>
        <v/>
      </c>
      <c r="D152" s="53" t="str">
        <f>IF('Data-Qtr3'!D150="","",IF(C152=1,'Data-Qtr3'!D150,""))</f>
        <v/>
      </c>
      <c r="E152" s="53" t="str">
        <f>IF(OR('Data-Qtr3'!E150="",'Data-Qtr3'!R150),"",COUNTIF('Data-Qtr3'!E150,"Yes"))</f>
        <v/>
      </c>
      <c r="F152" s="53" t="str">
        <f>IF(OR('Data-Qtr3'!F150="",'Data-Qtr3'!R150),"",COUNTIF('Data-Qtr3'!F150,"Yes"))</f>
        <v/>
      </c>
      <c r="G152" s="53"/>
      <c r="H152" s="53" t="str">
        <f>IF(OR('Data-Qtr3'!G150="",'Data-Qtr3'!R150),"",COUNTIF('Data-Qtr3'!G150,"Yes"))</f>
        <v/>
      </c>
      <c r="I152" s="55">
        <f>COUNTIF('Data-Qtr3'!C150:G150,"")</f>
        <v>5</v>
      </c>
      <c r="J152" s="125">
        <f>IF('Data-Qtr3'!R150,0,IF((COUNTBLANK(C152)+COUNTBLANK(E152)+COUNTBLANK(F152)+COUNTBLANK(H152))=4,0,1))</f>
        <v>0</v>
      </c>
      <c r="K152" s="125">
        <f t="shared" si="22"/>
        <v>0</v>
      </c>
      <c r="L152" s="125">
        <f t="shared" si="23"/>
        <v>0</v>
      </c>
      <c r="M152" s="1">
        <f t="shared" si="24"/>
        <v>0</v>
      </c>
      <c r="N152" s="125">
        <f t="shared" si="25"/>
        <v>0</v>
      </c>
      <c r="O152" s="126">
        <f t="shared" si="26"/>
        <v>0</v>
      </c>
      <c r="P152" s="125">
        <f t="shared" si="27"/>
        <v>0</v>
      </c>
      <c r="Q152" s="1">
        <f t="shared" si="28"/>
        <v>0</v>
      </c>
      <c r="R152" s="1">
        <f t="shared" si="32"/>
        <v>0</v>
      </c>
      <c r="S152" s="1">
        <f t="shared" si="29"/>
        <v>0</v>
      </c>
      <c r="T152" s="1">
        <f t="shared" si="30"/>
        <v>0</v>
      </c>
      <c r="U152" s="126">
        <f t="shared" si="31"/>
        <v>0</v>
      </c>
    </row>
    <row r="153" spans="2:21" x14ac:dyDescent="0.3">
      <c r="B153" s="125">
        <v>138</v>
      </c>
      <c r="C153" s="53" t="str">
        <f>IF(OR('Data-Qtr3'!C151="",'Data-Qtr3'!R151),"",(COUNTIF('Data-Qtr3'!C151,"Yes")))</f>
        <v/>
      </c>
      <c r="D153" s="53" t="str">
        <f>IF('Data-Qtr3'!D151="","",IF(C153=1,'Data-Qtr3'!D151,""))</f>
        <v/>
      </c>
      <c r="E153" s="53" t="str">
        <f>IF(OR('Data-Qtr3'!E151="",'Data-Qtr3'!R151),"",COUNTIF('Data-Qtr3'!E151,"Yes"))</f>
        <v/>
      </c>
      <c r="F153" s="53" t="str">
        <f>IF(OR('Data-Qtr3'!F151="",'Data-Qtr3'!R151),"",COUNTIF('Data-Qtr3'!F151,"Yes"))</f>
        <v/>
      </c>
      <c r="G153" s="53"/>
      <c r="H153" s="53" t="str">
        <f>IF(OR('Data-Qtr3'!G151="",'Data-Qtr3'!R151),"",COUNTIF('Data-Qtr3'!G151,"Yes"))</f>
        <v/>
      </c>
      <c r="I153" s="55">
        <f>COUNTIF('Data-Qtr3'!C151:G151,"")</f>
        <v>5</v>
      </c>
      <c r="J153" s="125">
        <f>IF('Data-Qtr3'!R151,0,IF((COUNTBLANK(C153)+COUNTBLANK(E153)+COUNTBLANK(F153)+COUNTBLANK(H153))=4,0,1))</f>
        <v>0</v>
      </c>
      <c r="K153" s="125">
        <f t="shared" si="22"/>
        <v>0</v>
      </c>
      <c r="L153" s="125">
        <f t="shared" si="23"/>
        <v>0</v>
      </c>
      <c r="M153" s="1">
        <f t="shared" si="24"/>
        <v>0</v>
      </c>
      <c r="N153" s="125">
        <f t="shared" si="25"/>
        <v>0</v>
      </c>
      <c r="O153" s="126">
        <f t="shared" si="26"/>
        <v>0</v>
      </c>
      <c r="P153" s="125">
        <f t="shared" si="27"/>
        <v>0</v>
      </c>
      <c r="Q153" s="1">
        <f t="shared" si="28"/>
        <v>0</v>
      </c>
      <c r="R153" s="1">
        <f t="shared" si="32"/>
        <v>0</v>
      </c>
      <c r="S153" s="1">
        <f t="shared" si="29"/>
        <v>0</v>
      </c>
      <c r="T153" s="1">
        <f t="shared" si="30"/>
        <v>0</v>
      </c>
      <c r="U153" s="126">
        <f t="shared" si="31"/>
        <v>0</v>
      </c>
    </row>
    <row r="154" spans="2:21" x14ac:dyDescent="0.3">
      <c r="B154" s="125">
        <v>139</v>
      </c>
      <c r="C154" s="53" t="str">
        <f>IF(OR('Data-Qtr3'!C152="",'Data-Qtr3'!R152),"",(COUNTIF('Data-Qtr3'!C152,"Yes")))</f>
        <v/>
      </c>
      <c r="D154" s="53" t="str">
        <f>IF('Data-Qtr3'!D152="","",IF(C154=1,'Data-Qtr3'!D152,""))</f>
        <v/>
      </c>
      <c r="E154" s="53" t="str">
        <f>IF(OR('Data-Qtr3'!E152="",'Data-Qtr3'!R152),"",COUNTIF('Data-Qtr3'!E152,"Yes"))</f>
        <v/>
      </c>
      <c r="F154" s="53" t="str">
        <f>IF(OR('Data-Qtr3'!F152="",'Data-Qtr3'!R152),"",COUNTIF('Data-Qtr3'!F152,"Yes"))</f>
        <v/>
      </c>
      <c r="G154" s="53"/>
      <c r="H154" s="53" t="str">
        <f>IF(OR('Data-Qtr3'!G152="",'Data-Qtr3'!R152),"",COUNTIF('Data-Qtr3'!G152,"Yes"))</f>
        <v/>
      </c>
      <c r="I154" s="55">
        <f>COUNTIF('Data-Qtr3'!C152:G152,"")</f>
        <v>5</v>
      </c>
      <c r="J154" s="125">
        <f>IF('Data-Qtr3'!R152,0,IF((COUNTBLANK(C154)+COUNTBLANK(E154)+COUNTBLANK(F154)+COUNTBLANK(H154))=4,0,1))</f>
        <v>0</v>
      </c>
      <c r="K154" s="125">
        <f t="shared" si="22"/>
        <v>0</v>
      </c>
      <c r="L154" s="125">
        <f t="shared" si="23"/>
        <v>0</v>
      </c>
      <c r="M154" s="1">
        <f t="shared" si="24"/>
        <v>0</v>
      </c>
      <c r="N154" s="125">
        <f t="shared" si="25"/>
        <v>0</v>
      </c>
      <c r="O154" s="126">
        <f t="shared" si="26"/>
        <v>0</v>
      </c>
      <c r="P154" s="125">
        <f t="shared" si="27"/>
        <v>0</v>
      </c>
      <c r="Q154" s="1">
        <f t="shared" si="28"/>
        <v>0</v>
      </c>
      <c r="R154" s="1">
        <f t="shared" si="32"/>
        <v>0</v>
      </c>
      <c r="S154" s="1">
        <f t="shared" si="29"/>
        <v>0</v>
      </c>
      <c r="T154" s="1">
        <f t="shared" si="30"/>
        <v>0</v>
      </c>
      <c r="U154" s="126">
        <f t="shared" si="31"/>
        <v>0</v>
      </c>
    </row>
    <row r="155" spans="2:21" ht="15" thickBot="1" x14ac:dyDescent="0.35">
      <c r="B155" s="125">
        <v>140</v>
      </c>
      <c r="C155" s="36" t="str">
        <f>IF(OR('Data-Qtr3'!C153="",'Data-Qtr3'!R153),"",(COUNTIF('Data-Qtr3'!C153,"Yes")))</f>
        <v/>
      </c>
      <c r="D155" s="36" t="str">
        <f>IF('Data-Qtr3'!D153="","",IF(C155=1,'Data-Qtr3'!D153,""))</f>
        <v/>
      </c>
      <c r="E155" s="36" t="str">
        <f>IF(OR('Data-Qtr3'!E153="",'Data-Qtr3'!R153),"",COUNTIF('Data-Qtr3'!E153,"Yes"))</f>
        <v/>
      </c>
      <c r="F155" s="36" t="str">
        <f>IF(OR('Data-Qtr3'!F153="",'Data-Qtr3'!R153),"",COUNTIF('Data-Qtr3'!F153,"Yes"))</f>
        <v/>
      </c>
      <c r="G155" s="36"/>
      <c r="H155" s="36" t="str">
        <f>IF(OR('Data-Qtr3'!G153="",'Data-Qtr3'!R153),"",COUNTIF('Data-Qtr3'!G153,"Yes"))</f>
        <v/>
      </c>
      <c r="I155" s="55">
        <f>COUNTIF('Data-Qtr3'!C153:G153,"")</f>
        <v>5</v>
      </c>
      <c r="J155" s="125">
        <f>IF('Data-Qtr3'!R153,0,IF((COUNTBLANK(C155)+COUNTBLANK(E155)+COUNTBLANK(F155)+COUNTBLANK(H155))=4,0,1))</f>
        <v>0</v>
      </c>
      <c r="K155" s="125">
        <f t="shared" si="22"/>
        <v>0</v>
      </c>
      <c r="L155" s="125">
        <f t="shared" si="23"/>
        <v>0</v>
      </c>
      <c r="M155" s="1">
        <f t="shared" si="24"/>
        <v>0</v>
      </c>
      <c r="N155" s="125">
        <f t="shared" si="25"/>
        <v>0</v>
      </c>
      <c r="O155" s="126">
        <f t="shared" si="26"/>
        <v>0</v>
      </c>
      <c r="P155" s="125">
        <f t="shared" si="27"/>
        <v>0</v>
      </c>
      <c r="Q155" s="1">
        <f t="shared" si="28"/>
        <v>0</v>
      </c>
      <c r="R155" s="1">
        <f t="shared" si="32"/>
        <v>0</v>
      </c>
      <c r="S155" s="1">
        <f t="shared" si="29"/>
        <v>0</v>
      </c>
      <c r="T155" s="1">
        <f t="shared" si="30"/>
        <v>0</v>
      </c>
      <c r="U155" s="126">
        <f t="shared" si="31"/>
        <v>0</v>
      </c>
    </row>
    <row r="156" spans="2:21" x14ac:dyDescent="0.3">
      <c r="B156" s="125">
        <v>141</v>
      </c>
      <c r="C156" s="33" t="str">
        <f>IF(OR('Data-Qtr3'!C154="",'Data-Qtr3'!R154),"",(COUNTIF('Data-Qtr3'!C154,"Yes")))</f>
        <v/>
      </c>
      <c r="D156" s="33" t="str">
        <f>IF('Data-Qtr3'!D154="","",IF(C156=1,'Data-Qtr3'!D154,""))</f>
        <v/>
      </c>
      <c r="E156" s="33" t="str">
        <f>IF(OR('Data-Qtr3'!E154="",'Data-Qtr3'!R154),"",COUNTIF('Data-Qtr3'!E154,"Yes"))</f>
        <v/>
      </c>
      <c r="F156" s="33" t="str">
        <f>IF(OR('Data-Qtr3'!F154="",'Data-Qtr3'!R154),"",COUNTIF('Data-Qtr3'!F154,"Yes"))</f>
        <v/>
      </c>
      <c r="G156" s="33"/>
      <c r="H156" s="33" t="str">
        <f>IF(OR('Data-Qtr3'!G154="",'Data-Qtr3'!R154),"",COUNTIF('Data-Qtr3'!G154,"Yes"))</f>
        <v/>
      </c>
      <c r="I156" s="54">
        <f>COUNTIF('Data-Qtr3'!C154:G154,"")</f>
        <v>5</v>
      </c>
      <c r="J156" s="125">
        <f>IF('Data-Qtr3'!R154,0,IF((COUNTBLANK(C156)+COUNTBLANK(E156)+COUNTBLANK(F156)+COUNTBLANK(H156))=4,0,1))</f>
        <v>0</v>
      </c>
      <c r="K156" s="125">
        <f t="shared" si="22"/>
        <v>0</v>
      </c>
      <c r="L156" s="125">
        <f t="shared" si="23"/>
        <v>0</v>
      </c>
      <c r="M156" s="1">
        <f t="shared" si="24"/>
        <v>0</v>
      </c>
      <c r="N156" s="125">
        <f t="shared" si="25"/>
        <v>0</v>
      </c>
      <c r="O156" s="126">
        <f t="shared" si="26"/>
        <v>0</v>
      </c>
      <c r="P156" s="125">
        <f t="shared" si="27"/>
        <v>0</v>
      </c>
      <c r="Q156" s="1">
        <f t="shared" si="28"/>
        <v>0</v>
      </c>
      <c r="R156" s="1">
        <f t="shared" si="32"/>
        <v>0</v>
      </c>
      <c r="S156" s="1">
        <f t="shared" si="29"/>
        <v>0</v>
      </c>
      <c r="T156" s="1">
        <f t="shared" si="30"/>
        <v>0</v>
      </c>
      <c r="U156" s="126">
        <f t="shared" si="31"/>
        <v>0</v>
      </c>
    </row>
    <row r="157" spans="2:21" x14ac:dyDescent="0.3">
      <c r="B157" s="125">
        <v>142</v>
      </c>
      <c r="C157" s="53" t="str">
        <f>IF(OR('Data-Qtr3'!C155="",'Data-Qtr3'!R155),"",(COUNTIF('Data-Qtr3'!C155,"Yes")))</f>
        <v/>
      </c>
      <c r="D157" s="53" t="str">
        <f>IF('Data-Qtr3'!D155="","",IF(C157=1,'Data-Qtr3'!D155,""))</f>
        <v/>
      </c>
      <c r="E157" s="53" t="str">
        <f>IF(OR('Data-Qtr3'!E155="",'Data-Qtr3'!R155),"",COUNTIF('Data-Qtr3'!E155,"Yes"))</f>
        <v/>
      </c>
      <c r="F157" s="53" t="str">
        <f>IF(OR('Data-Qtr3'!F155="",'Data-Qtr3'!R155),"",COUNTIF('Data-Qtr3'!F155,"Yes"))</f>
        <v/>
      </c>
      <c r="G157" s="53"/>
      <c r="H157" s="53" t="str">
        <f>IF(OR('Data-Qtr3'!G155="",'Data-Qtr3'!R155),"",COUNTIF('Data-Qtr3'!G155,"Yes"))</f>
        <v/>
      </c>
      <c r="I157" s="55">
        <f>COUNTIF('Data-Qtr3'!C155:G155,"")</f>
        <v>5</v>
      </c>
      <c r="J157" s="125">
        <f>IF('Data-Qtr3'!R155,0,IF((COUNTBLANK(C157)+COUNTBLANK(E157)+COUNTBLANK(F157)+COUNTBLANK(H157))=4,0,1))</f>
        <v>0</v>
      </c>
      <c r="K157" s="125">
        <f t="shared" si="22"/>
        <v>0</v>
      </c>
      <c r="L157" s="125">
        <f t="shared" si="23"/>
        <v>0</v>
      </c>
      <c r="M157" s="1">
        <f t="shared" si="24"/>
        <v>0</v>
      </c>
      <c r="N157" s="125">
        <f t="shared" si="25"/>
        <v>0</v>
      </c>
      <c r="O157" s="126">
        <f t="shared" si="26"/>
        <v>0</v>
      </c>
      <c r="P157" s="125">
        <f t="shared" si="27"/>
        <v>0</v>
      </c>
      <c r="Q157" s="1">
        <f t="shared" si="28"/>
        <v>0</v>
      </c>
      <c r="R157" s="1">
        <f t="shared" si="32"/>
        <v>0</v>
      </c>
      <c r="S157" s="1">
        <f t="shared" si="29"/>
        <v>0</v>
      </c>
      <c r="T157" s="1">
        <f t="shared" si="30"/>
        <v>0</v>
      </c>
      <c r="U157" s="126">
        <f t="shared" si="31"/>
        <v>0</v>
      </c>
    </row>
    <row r="158" spans="2:21" x14ac:dyDescent="0.3">
      <c r="B158" s="125">
        <v>143</v>
      </c>
      <c r="C158" s="53" t="str">
        <f>IF(OR('Data-Qtr3'!C156="",'Data-Qtr3'!R156),"",(COUNTIF('Data-Qtr3'!C156,"Yes")))</f>
        <v/>
      </c>
      <c r="D158" s="53" t="str">
        <f>IF('Data-Qtr3'!D156="","",IF(C158=1,'Data-Qtr3'!D156,""))</f>
        <v/>
      </c>
      <c r="E158" s="53" t="str">
        <f>IF(OR('Data-Qtr3'!E156="",'Data-Qtr3'!R156),"",COUNTIF('Data-Qtr3'!E156,"Yes"))</f>
        <v/>
      </c>
      <c r="F158" s="53" t="str">
        <f>IF(OR('Data-Qtr3'!F156="",'Data-Qtr3'!R156),"",COUNTIF('Data-Qtr3'!F156,"Yes"))</f>
        <v/>
      </c>
      <c r="G158" s="53"/>
      <c r="H158" s="53" t="str">
        <f>IF(OR('Data-Qtr3'!G156="",'Data-Qtr3'!R156),"",COUNTIF('Data-Qtr3'!G156,"Yes"))</f>
        <v/>
      </c>
      <c r="I158" s="55">
        <f>COUNTIF('Data-Qtr3'!C156:G156,"")</f>
        <v>5</v>
      </c>
      <c r="J158" s="125">
        <f>IF('Data-Qtr3'!R156,0,IF((COUNTBLANK(C158)+COUNTBLANK(E158)+COUNTBLANK(F158)+COUNTBLANK(H158))=4,0,1))</f>
        <v>0</v>
      </c>
      <c r="K158" s="125">
        <f t="shared" si="22"/>
        <v>0</v>
      </c>
      <c r="L158" s="125">
        <f t="shared" si="23"/>
        <v>0</v>
      </c>
      <c r="M158" s="1">
        <f t="shared" si="24"/>
        <v>0</v>
      </c>
      <c r="N158" s="125">
        <f t="shared" si="25"/>
        <v>0</v>
      </c>
      <c r="O158" s="126">
        <f t="shared" si="26"/>
        <v>0</v>
      </c>
      <c r="P158" s="125">
        <f t="shared" si="27"/>
        <v>0</v>
      </c>
      <c r="Q158" s="1">
        <f t="shared" si="28"/>
        <v>0</v>
      </c>
      <c r="R158" s="1">
        <f t="shared" si="32"/>
        <v>0</v>
      </c>
      <c r="S158" s="1">
        <f t="shared" si="29"/>
        <v>0</v>
      </c>
      <c r="T158" s="1">
        <f t="shared" si="30"/>
        <v>0</v>
      </c>
      <c r="U158" s="126">
        <f t="shared" si="31"/>
        <v>0</v>
      </c>
    </row>
    <row r="159" spans="2:21" x14ac:dyDescent="0.3">
      <c r="B159" s="125">
        <v>144</v>
      </c>
      <c r="C159" s="53" t="str">
        <f>IF(OR('Data-Qtr3'!C157="",'Data-Qtr3'!R157),"",(COUNTIF('Data-Qtr3'!C157,"Yes")))</f>
        <v/>
      </c>
      <c r="D159" s="53" t="str">
        <f>IF('Data-Qtr3'!D157="","",IF(C159=1,'Data-Qtr3'!D157,""))</f>
        <v/>
      </c>
      <c r="E159" s="53" t="str">
        <f>IF(OR('Data-Qtr3'!E157="",'Data-Qtr3'!R157),"",COUNTIF('Data-Qtr3'!E157,"Yes"))</f>
        <v/>
      </c>
      <c r="F159" s="53" t="str">
        <f>IF(OR('Data-Qtr3'!F157="",'Data-Qtr3'!R157),"",COUNTIF('Data-Qtr3'!F157,"Yes"))</f>
        <v/>
      </c>
      <c r="G159" s="53"/>
      <c r="H159" s="53" t="str">
        <f>IF(OR('Data-Qtr3'!G157="",'Data-Qtr3'!R157),"",COUNTIF('Data-Qtr3'!G157,"Yes"))</f>
        <v/>
      </c>
      <c r="I159" s="55">
        <f>COUNTIF('Data-Qtr3'!C157:G157,"")</f>
        <v>5</v>
      </c>
      <c r="J159" s="125">
        <f>IF('Data-Qtr3'!R157,0,IF((COUNTBLANK(C159)+COUNTBLANK(E159)+COUNTBLANK(F159)+COUNTBLANK(H159))=4,0,1))</f>
        <v>0</v>
      </c>
      <c r="K159" s="125">
        <f t="shared" si="22"/>
        <v>0</v>
      </c>
      <c r="L159" s="125">
        <f t="shared" si="23"/>
        <v>0</v>
      </c>
      <c r="M159" s="1">
        <f t="shared" si="24"/>
        <v>0</v>
      </c>
      <c r="N159" s="125">
        <f t="shared" si="25"/>
        <v>0</v>
      </c>
      <c r="O159" s="126">
        <f t="shared" si="26"/>
        <v>0</v>
      </c>
      <c r="P159" s="125">
        <f t="shared" si="27"/>
        <v>0</v>
      </c>
      <c r="Q159" s="1">
        <f t="shared" si="28"/>
        <v>0</v>
      </c>
      <c r="R159" s="1">
        <f t="shared" si="32"/>
        <v>0</v>
      </c>
      <c r="S159" s="1">
        <f t="shared" si="29"/>
        <v>0</v>
      </c>
      <c r="T159" s="1">
        <f t="shared" si="30"/>
        <v>0</v>
      </c>
      <c r="U159" s="126">
        <f t="shared" si="31"/>
        <v>0</v>
      </c>
    </row>
    <row r="160" spans="2:21" x14ac:dyDescent="0.3">
      <c r="B160" s="125">
        <v>145</v>
      </c>
      <c r="C160" s="53" t="str">
        <f>IF(OR('Data-Qtr3'!C158="",'Data-Qtr3'!R158),"",(COUNTIF('Data-Qtr3'!C158,"Yes")))</f>
        <v/>
      </c>
      <c r="D160" s="53" t="str">
        <f>IF('Data-Qtr3'!D158="","",IF(C160=1,'Data-Qtr3'!D158,""))</f>
        <v/>
      </c>
      <c r="E160" s="53" t="str">
        <f>IF(OR('Data-Qtr3'!E158="",'Data-Qtr3'!R158),"",COUNTIF('Data-Qtr3'!E158,"Yes"))</f>
        <v/>
      </c>
      <c r="F160" s="53" t="str">
        <f>IF(OR('Data-Qtr3'!F158="",'Data-Qtr3'!R158),"",COUNTIF('Data-Qtr3'!F158,"Yes"))</f>
        <v/>
      </c>
      <c r="G160" s="53"/>
      <c r="H160" s="53" t="str">
        <f>IF(OR('Data-Qtr3'!G158="",'Data-Qtr3'!R158),"",COUNTIF('Data-Qtr3'!G158,"Yes"))</f>
        <v/>
      </c>
      <c r="I160" s="55">
        <f>COUNTIF('Data-Qtr3'!C158:G158,"")</f>
        <v>5</v>
      </c>
      <c r="J160" s="125">
        <f>IF('Data-Qtr3'!R158,0,IF((COUNTBLANK(C160)+COUNTBLANK(E160)+COUNTBLANK(F160)+COUNTBLANK(H160))=4,0,1))</f>
        <v>0</v>
      </c>
      <c r="K160" s="125">
        <f t="shared" si="22"/>
        <v>0</v>
      </c>
      <c r="L160" s="125">
        <f t="shared" si="23"/>
        <v>0</v>
      </c>
      <c r="M160" s="1">
        <f t="shared" si="24"/>
        <v>0</v>
      </c>
      <c r="N160" s="125">
        <f t="shared" si="25"/>
        <v>0</v>
      </c>
      <c r="O160" s="126">
        <f t="shared" si="26"/>
        <v>0</v>
      </c>
      <c r="P160" s="125">
        <f t="shared" si="27"/>
        <v>0</v>
      </c>
      <c r="Q160" s="1">
        <f t="shared" si="28"/>
        <v>0</v>
      </c>
      <c r="R160" s="1">
        <f t="shared" si="32"/>
        <v>0</v>
      </c>
      <c r="S160" s="1">
        <f t="shared" si="29"/>
        <v>0</v>
      </c>
      <c r="T160" s="1">
        <f t="shared" si="30"/>
        <v>0</v>
      </c>
      <c r="U160" s="126">
        <f t="shared" si="31"/>
        <v>0</v>
      </c>
    </row>
    <row r="161" spans="2:21" x14ac:dyDescent="0.3">
      <c r="B161" s="125">
        <v>146</v>
      </c>
      <c r="C161" s="53" t="str">
        <f>IF(OR('Data-Qtr3'!C159="",'Data-Qtr3'!R159),"",(COUNTIF('Data-Qtr3'!C159,"Yes")))</f>
        <v/>
      </c>
      <c r="D161" s="53" t="str">
        <f>IF('Data-Qtr3'!D159="","",IF(C161=1,'Data-Qtr3'!D159,""))</f>
        <v/>
      </c>
      <c r="E161" s="53" t="str">
        <f>IF(OR('Data-Qtr3'!E159="",'Data-Qtr3'!R159),"",COUNTIF('Data-Qtr3'!E159,"Yes"))</f>
        <v/>
      </c>
      <c r="F161" s="53" t="str">
        <f>IF(OR('Data-Qtr3'!F159="",'Data-Qtr3'!R159),"",COUNTIF('Data-Qtr3'!F159,"Yes"))</f>
        <v/>
      </c>
      <c r="G161" s="53"/>
      <c r="H161" s="53" t="str">
        <f>IF(OR('Data-Qtr3'!G159="",'Data-Qtr3'!R159),"",COUNTIF('Data-Qtr3'!G159,"Yes"))</f>
        <v/>
      </c>
      <c r="I161" s="55">
        <f>COUNTIF('Data-Qtr3'!C159:G159,"")</f>
        <v>5</v>
      </c>
      <c r="J161" s="125">
        <f>IF('Data-Qtr3'!R159,0,IF((COUNTBLANK(C161)+COUNTBLANK(E161)+COUNTBLANK(F161)+COUNTBLANK(H161))=4,0,1))</f>
        <v>0</v>
      </c>
      <c r="K161" s="125">
        <f t="shared" si="22"/>
        <v>0</v>
      </c>
      <c r="L161" s="125">
        <f t="shared" si="23"/>
        <v>0</v>
      </c>
      <c r="M161" s="1">
        <f t="shared" si="24"/>
        <v>0</v>
      </c>
      <c r="N161" s="125">
        <f t="shared" si="25"/>
        <v>0</v>
      </c>
      <c r="O161" s="126">
        <f t="shared" si="26"/>
        <v>0</v>
      </c>
      <c r="P161" s="125">
        <f t="shared" si="27"/>
        <v>0</v>
      </c>
      <c r="Q161" s="1">
        <f t="shared" si="28"/>
        <v>0</v>
      </c>
      <c r="R161" s="1">
        <f t="shared" si="32"/>
        <v>0</v>
      </c>
      <c r="S161" s="1">
        <f t="shared" si="29"/>
        <v>0</v>
      </c>
      <c r="T161" s="1">
        <f t="shared" si="30"/>
        <v>0</v>
      </c>
      <c r="U161" s="126">
        <f t="shared" si="31"/>
        <v>0</v>
      </c>
    </row>
    <row r="162" spans="2:21" x14ac:dyDescent="0.3">
      <c r="B162" s="125">
        <v>147</v>
      </c>
      <c r="C162" s="53" t="str">
        <f>IF(OR('Data-Qtr3'!C160="",'Data-Qtr3'!R160),"",(COUNTIF('Data-Qtr3'!C160,"Yes")))</f>
        <v/>
      </c>
      <c r="D162" s="53" t="str">
        <f>IF('Data-Qtr3'!D160="","",IF(C162=1,'Data-Qtr3'!D160,""))</f>
        <v/>
      </c>
      <c r="E162" s="53" t="str">
        <f>IF(OR('Data-Qtr3'!E160="",'Data-Qtr3'!R160),"",COUNTIF('Data-Qtr3'!E160,"Yes"))</f>
        <v/>
      </c>
      <c r="F162" s="53" t="str">
        <f>IF(OR('Data-Qtr3'!F160="",'Data-Qtr3'!R160),"",COUNTIF('Data-Qtr3'!F160,"Yes"))</f>
        <v/>
      </c>
      <c r="G162" s="53"/>
      <c r="H162" s="53" t="str">
        <f>IF(OR('Data-Qtr3'!G160="",'Data-Qtr3'!R160),"",COUNTIF('Data-Qtr3'!G160,"Yes"))</f>
        <v/>
      </c>
      <c r="I162" s="55">
        <f>COUNTIF('Data-Qtr3'!C160:G160,"")</f>
        <v>5</v>
      </c>
      <c r="J162" s="125">
        <f>IF('Data-Qtr3'!R160,0,IF((COUNTBLANK(C162)+COUNTBLANK(E162)+COUNTBLANK(F162)+COUNTBLANK(H162))=4,0,1))</f>
        <v>0</v>
      </c>
      <c r="K162" s="125">
        <f t="shared" si="22"/>
        <v>0</v>
      </c>
      <c r="L162" s="125">
        <f t="shared" si="23"/>
        <v>0</v>
      </c>
      <c r="M162" s="1">
        <f t="shared" si="24"/>
        <v>0</v>
      </c>
      <c r="N162" s="125">
        <f t="shared" si="25"/>
        <v>0</v>
      </c>
      <c r="O162" s="126">
        <f t="shared" si="26"/>
        <v>0</v>
      </c>
      <c r="P162" s="125">
        <f t="shared" si="27"/>
        <v>0</v>
      </c>
      <c r="Q162" s="1">
        <f t="shared" si="28"/>
        <v>0</v>
      </c>
      <c r="R162" s="1">
        <f t="shared" si="32"/>
        <v>0</v>
      </c>
      <c r="S162" s="1">
        <f t="shared" si="29"/>
        <v>0</v>
      </c>
      <c r="T162" s="1">
        <f t="shared" si="30"/>
        <v>0</v>
      </c>
      <c r="U162" s="126">
        <f t="shared" si="31"/>
        <v>0</v>
      </c>
    </row>
    <row r="163" spans="2:21" x14ac:dyDescent="0.3">
      <c r="B163" s="125">
        <v>148</v>
      </c>
      <c r="C163" s="53" t="str">
        <f>IF(OR('Data-Qtr3'!C161="",'Data-Qtr3'!R161),"",(COUNTIF('Data-Qtr3'!C161,"Yes")))</f>
        <v/>
      </c>
      <c r="D163" s="53" t="str">
        <f>IF('Data-Qtr3'!D161="","",IF(C163=1,'Data-Qtr3'!D161,""))</f>
        <v/>
      </c>
      <c r="E163" s="53" t="str">
        <f>IF(OR('Data-Qtr3'!E161="",'Data-Qtr3'!R161),"",COUNTIF('Data-Qtr3'!E161,"Yes"))</f>
        <v/>
      </c>
      <c r="F163" s="53" t="str">
        <f>IF(OR('Data-Qtr3'!F161="",'Data-Qtr3'!R161),"",COUNTIF('Data-Qtr3'!F161,"Yes"))</f>
        <v/>
      </c>
      <c r="G163" s="53"/>
      <c r="H163" s="53" t="str">
        <f>IF(OR('Data-Qtr3'!G161="",'Data-Qtr3'!R161),"",COUNTIF('Data-Qtr3'!G161,"Yes"))</f>
        <v/>
      </c>
      <c r="I163" s="55">
        <f>COUNTIF('Data-Qtr3'!C161:G161,"")</f>
        <v>5</v>
      </c>
      <c r="J163" s="125">
        <f>IF('Data-Qtr3'!R161,0,IF((COUNTBLANK(C163)+COUNTBLANK(E163)+COUNTBLANK(F163)+COUNTBLANK(H163))=4,0,1))</f>
        <v>0</v>
      </c>
      <c r="K163" s="125">
        <f t="shared" si="22"/>
        <v>0</v>
      </c>
      <c r="L163" s="125">
        <f t="shared" si="23"/>
        <v>0</v>
      </c>
      <c r="M163" s="1">
        <f t="shared" si="24"/>
        <v>0</v>
      </c>
      <c r="N163" s="125">
        <f t="shared" si="25"/>
        <v>0</v>
      </c>
      <c r="O163" s="126">
        <f t="shared" si="26"/>
        <v>0</v>
      </c>
      <c r="P163" s="125">
        <f t="shared" si="27"/>
        <v>0</v>
      </c>
      <c r="Q163" s="1">
        <f t="shared" si="28"/>
        <v>0</v>
      </c>
      <c r="R163" s="1">
        <f t="shared" si="32"/>
        <v>0</v>
      </c>
      <c r="S163" s="1">
        <f t="shared" si="29"/>
        <v>0</v>
      </c>
      <c r="T163" s="1">
        <f t="shared" si="30"/>
        <v>0</v>
      </c>
      <c r="U163" s="126">
        <f t="shared" si="31"/>
        <v>0</v>
      </c>
    </row>
    <row r="164" spans="2:21" x14ac:dyDescent="0.3">
      <c r="B164" s="125">
        <v>149</v>
      </c>
      <c r="C164" s="53" t="str">
        <f>IF(OR('Data-Qtr3'!C162="",'Data-Qtr3'!R162),"",(COUNTIF('Data-Qtr3'!C162,"Yes")))</f>
        <v/>
      </c>
      <c r="D164" s="53" t="str">
        <f>IF('Data-Qtr3'!D162="","",IF(C164=1,'Data-Qtr3'!D162,""))</f>
        <v/>
      </c>
      <c r="E164" s="53" t="str">
        <f>IF(OR('Data-Qtr3'!E162="",'Data-Qtr3'!R162),"",COUNTIF('Data-Qtr3'!E162,"Yes"))</f>
        <v/>
      </c>
      <c r="F164" s="53" t="str">
        <f>IF(OR('Data-Qtr3'!F162="",'Data-Qtr3'!R162),"",COUNTIF('Data-Qtr3'!F162,"Yes"))</f>
        <v/>
      </c>
      <c r="G164" s="53"/>
      <c r="H164" s="53" t="str">
        <f>IF(OR('Data-Qtr3'!G162="",'Data-Qtr3'!R162),"",COUNTIF('Data-Qtr3'!G162,"Yes"))</f>
        <v/>
      </c>
      <c r="I164" s="55">
        <f>COUNTIF('Data-Qtr3'!C162:G162,"")</f>
        <v>5</v>
      </c>
      <c r="J164" s="125">
        <f>IF('Data-Qtr3'!R162,0,IF((COUNTBLANK(C164)+COUNTBLANK(E164)+COUNTBLANK(F164)+COUNTBLANK(H164))=4,0,1))</f>
        <v>0</v>
      </c>
      <c r="K164" s="125">
        <f t="shared" si="22"/>
        <v>0</v>
      </c>
      <c r="L164" s="125">
        <f t="shared" si="23"/>
        <v>0</v>
      </c>
      <c r="M164" s="1">
        <f t="shared" si="24"/>
        <v>0</v>
      </c>
      <c r="N164" s="125">
        <f t="shared" si="25"/>
        <v>0</v>
      </c>
      <c r="O164" s="126">
        <f t="shared" si="26"/>
        <v>0</v>
      </c>
      <c r="P164" s="125">
        <f t="shared" si="27"/>
        <v>0</v>
      </c>
      <c r="Q164" s="1">
        <f t="shared" si="28"/>
        <v>0</v>
      </c>
      <c r="R164" s="1">
        <f t="shared" si="32"/>
        <v>0</v>
      </c>
      <c r="S164" s="1">
        <f t="shared" si="29"/>
        <v>0</v>
      </c>
      <c r="T164" s="1">
        <f t="shared" si="30"/>
        <v>0</v>
      </c>
      <c r="U164" s="126">
        <f t="shared" si="31"/>
        <v>0</v>
      </c>
    </row>
    <row r="165" spans="2:21" ht="15" thickBot="1" x14ac:dyDescent="0.35">
      <c r="B165" s="127">
        <v>150</v>
      </c>
      <c r="C165" s="36" t="str">
        <f>IF(OR('Data-Qtr3'!C163="",'Data-Qtr3'!R163),"",(COUNTIF('Data-Qtr3'!C163,"Yes")))</f>
        <v/>
      </c>
      <c r="D165" s="36" t="str">
        <f>IF('Data-Qtr3'!D163="","",IF(C165=1,'Data-Qtr3'!D163,""))</f>
        <v/>
      </c>
      <c r="E165" s="36" t="str">
        <f>IF(OR('Data-Qtr3'!E163="",'Data-Qtr3'!R163),"",COUNTIF('Data-Qtr3'!E163,"Yes"))</f>
        <v/>
      </c>
      <c r="F165" s="36" t="str">
        <f>IF(OR('Data-Qtr3'!F163="",'Data-Qtr3'!R163),"",COUNTIF('Data-Qtr3'!F163,"Yes"))</f>
        <v/>
      </c>
      <c r="G165" s="36"/>
      <c r="H165" s="36" t="str">
        <f>IF(OR('Data-Qtr3'!G163="",'Data-Qtr3'!R163),"",COUNTIF('Data-Qtr3'!G163,"Yes"))</f>
        <v/>
      </c>
      <c r="I165" s="56">
        <f>COUNTIF('Data-Qtr3'!C163:G163,"")</f>
        <v>5</v>
      </c>
      <c r="J165" s="125">
        <f>IF('Data-Qtr3'!R163,0,IF((COUNTBLANK(C165)+COUNTBLANK(E165)+COUNTBLANK(F165)+COUNTBLANK(H165))=4,0,1))</f>
        <v>0</v>
      </c>
      <c r="K165" s="125">
        <f t="shared" si="22"/>
        <v>0</v>
      </c>
      <c r="L165" s="125">
        <f t="shared" si="23"/>
        <v>0</v>
      </c>
      <c r="M165" s="1">
        <f t="shared" si="24"/>
        <v>0</v>
      </c>
      <c r="N165" s="125">
        <f t="shared" si="25"/>
        <v>0</v>
      </c>
      <c r="O165" s="126">
        <f t="shared" si="26"/>
        <v>0</v>
      </c>
      <c r="P165" s="125">
        <f t="shared" si="27"/>
        <v>0</v>
      </c>
      <c r="Q165" s="1">
        <f t="shared" si="28"/>
        <v>0</v>
      </c>
      <c r="R165" s="1">
        <f t="shared" si="32"/>
        <v>0</v>
      </c>
      <c r="S165" s="1">
        <f t="shared" si="29"/>
        <v>0</v>
      </c>
      <c r="T165" s="1">
        <f t="shared" si="30"/>
        <v>0</v>
      </c>
      <c r="U165" s="126">
        <f t="shared" si="31"/>
        <v>0</v>
      </c>
    </row>
    <row r="166" spans="2:21" x14ac:dyDescent="0.3">
      <c r="B166" s="125">
        <v>151</v>
      </c>
      <c r="C166" s="33" t="str">
        <f>IF(OR('Data-Qtr3'!C164="",'Data-Qtr3'!R164),"",(COUNTIF('Data-Qtr3'!C164,"Yes")))</f>
        <v/>
      </c>
      <c r="D166" s="33" t="str">
        <f>IF('Data-Qtr3'!D164="","",IF(C166=1,'Data-Qtr3'!D164,""))</f>
        <v/>
      </c>
      <c r="E166" s="33" t="str">
        <f>IF(OR('Data-Qtr3'!E164="",'Data-Qtr3'!R164),"",COUNTIF('Data-Qtr3'!E164,"Yes"))</f>
        <v/>
      </c>
      <c r="F166" s="33" t="str">
        <f>IF(OR('Data-Qtr3'!F164="",'Data-Qtr3'!R164),"",COUNTIF('Data-Qtr3'!F164,"Yes"))</f>
        <v/>
      </c>
      <c r="G166" s="33"/>
      <c r="H166" s="33" t="str">
        <f>IF(OR('Data-Qtr3'!G164="",'Data-Qtr3'!R164),"",COUNTIF('Data-Qtr3'!G164,"Yes"))</f>
        <v/>
      </c>
      <c r="I166" s="54">
        <f>COUNTIF('Data-Qtr3'!C164:G164,"")</f>
        <v>5</v>
      </c>
      <c r="J166" s="125">
        <f>IF('Data-Qtr3'!R164,0,IF((COUNTBLANK(C166)+COUNTBLANK(E166)+COUNTBLANK(F166)+COUNTBLANK(H166))=4,0,1))</f>
        <v>0</v>
      </c>
      <c r="K166" s="125">
        <f t="shared" si="22"/>
        <v>0</v>
      </c>
      <c r="L166" s="125">
        <f t="shared" si="23"/>
        <v>0</v>
      </c>
      <c r="M166" s="1">
        <f t="shared" si="24"/>
        <v>0</v>
      </c>
      <c r="N166" s="125">
        <f t="shared" si="25"/>
        <v>0</v>
      </c>
      <c r="O166" s="126">
        <f t="shared" si="26"/>
        <v>0</v>
      </c>
      <c r="P166" s="125">
        <f t="shared" si="27"/>
        <v>0</v>
      </c>
      <c r="Q166" s="1">
        <f t="shared" si="28"/>
        <v>0</v>
      </c>
      <c r="R166" s="1">
        <f t="shared" si="32"/>
        <v>0</v>
      </c>
      <c r="S166" s="1">
        <f t="shared" si="29"/>
        <v>0</v>
      </c>
      <c r="T166" s="1">
        <f t="shared" si="30"/>
        <v>0</v>
      </c>
      <c r="U166" s="126">
        <f t="shared" si="31"/>
        <v>0</v>
      </c>
    </row>
    <row r="167" spans="2:21" x14ac:dyDescent="0.3">
      <c r="B167" s="125">
        <v>152</v>
      </c>
      <c r="C167" s="53" t="str">
        <f>IF(OR('Data-Qtr3'!C165="",'Data-Qtr3'!R165),"",(COUNTIF('Data-Qtr3'!C165,"Yes")))</f>
        <v/>
      </c>
      <c r="D167" s="53" t="str">
        <f>IF('Data-Qtr3'!D165="","",IF(C167=1,'Data-Qtr3'!D165,""))</f>
        <v/>
      </c>
      <c r="E167" s="53" t="str">
        <f>IF(OR('Data-Qtr3'!E165="",'Data-Qtr3'!R165),"",COUNTIF('Data-Qtr3'!E165,"Yes"))</f>
        <v/>
      </c>
      <c r="F167" s="53" t="str">
        <f>IF(OR('Data-Qtr3'!F165="",'Data-Qtr3'!R165),"",COUNTIF('Data-Qtr3'!F165,"Yes"))</f>
        <v/>
      </c>
      <c r="G167" s="53"/>
      <c r="H167" s="53" t="str">
        <f>IF(OR('Data-Qtr3'!G165="",'Data-Qtr3'!R165),"",COUNTIF('Data-Qtr3'!G165,"Yes"))</f>
        <v/>
      </c>
      <c r="I167" s="55">
        <f>COUNTIF('Data-Qtr3'!C165:G165,"")</f>
        <v>5</v>
      </c>
      <c r="J167" s="125">
        <f>IF('Data-Qtr3'!R165,0,IF((COUNTBLANK(C167)+COUNTBLANK(E167)+COUNTBLANK(F167)+COUNTBLANK(H167))=4,0,1))</f>
        <v>0</v>
      </c>
      <c r="K167" s="125">
        <f t="shared" si="22"/>
        <v>0</v>
      </c>
      <c r="L167" s="125">
        <f t="shared" si="23"/>
        <v>0</v>
      </c>
      <c r="M167" s="1">
        <f t="shared" si="24"/>
        <v>0</v>
      </c>
      <c r="N167" s="125">
        <f t="shared" si="25"/>
        <v>0</v>
      </c>
      <c r="O167" s="126">
        <f t="shared" si="26"/>
        <v>0</v>
      </c>
      <c r="P167" s="125">
        <f t="shared" si="27"/>
        <v>0</v>
      </c>
      <c r="Q167" s="1">
        <f t="shared" si="28"/>
        <v>0</v>
      </c>
      <c r="R167" s="1">
        <f t="shared" si="32"/>
        <v>0</v>
      </c>
      <c r="S167" s="1">
        <f t="shared" si="29"/>
        <v>0</v>
      </c>
      <c r="T167" s="1">
        <f t="shared" si="30"/>
        <v>0</v>
      </c>
      <c r="U167" s="126">
        <f t="shared" si="31"/>
        <v>0</v>
      </c>
    </row>
    <row r="168" spans="2:21" x14ac:dyDescent="0.3">
      <c r="B168" s="125">
        <v>153</v>
      </c>
      <c r="C168" s="53" t="str">
        <f>IF(OR('Data-Qtr3'!C166="",'Data-Qtr3'!R166),"",(COUNTIF('Data-Qtr3'!C166,"Yes")))</f>
        <v/>
      </c>
      <c r="D168" s="53" t="str">
        <f>IF('Data-Qtr3'!D166="","",IF(C168=1,'Data-Qtr3'!D166,""))</f>
        <v/>
      </c>
      <c r="E168" s="53" t="str">
        <f>IF(OR('Data-Qtr3'!E166="",'Data-Qtr3'!R166),"",COUNTIF('Data-Qtr3'!E166,"Yes"))</f>
        <v/>
      </c>
      <c r="F168" s="53" t="str">
        <f>IF(OR('Data-Qtr3'!F166="",'Data-Qtr3'!R166),"",COUNTIF('Data-Qtr3'!F166,"Yes"))</f>
        <v/>
      </c>
      <c r="G168" s="53"/>
      <c r="H168" s="53" t="str">
        <f>IF(OR('Data-Qtr3'!G166="",'Data-Qtr3'!R166),"",COUNTIF('Data-Qtr3'!G166,"Yes"))</f>
        <v/>
      </c>
      <c r="I168" s="55">
        <f>COUNTIF('Data-Qtr3'!C166:G166,"")</f>
        <v>5</v>
      </c>
      <c r="J168" s="125">
        <f>IF('Data-Qtr3'!R166,0,IF((COUNTBLANK(C168)+COUNTBLANK(E168)+COUNTBLANK(F168)+COUNTBLANK(H168))=4,0,1))</f>
        <v>0</v>
      </c>
      <c r="K168" s="125">
        <f t="shared" si="22"/>
        <v>0</v>
      </c>
      <c r="L168" s="125">
        <f t="shared" si="23"/>
        <v>0</v>
      </c>
      <c r="M168" s="1">
        <f t="shared" si="24"/>
        <v>0</v>
      </c>
      <c r="N168" s="125">
        <f t="shared" si="25"/>
        <v>0</v>
      </c>
      <c r="O168" s="126">
        <f t="shared" si="26"/>
        <v>0</v>
      </c>
      <c r="P168" s="125">
        <f t="shared" si="27"/>
        <v>0</v>
      </c>
      <c r="Q168" s="1">
        <f t="shared" si="28"/>
        <v>0</v>
      </c>
      <c r="R168" s="1">
        <f t="shared" si="32"/>
        <v>0</v>
      </c>
      <c r="S168" s="1">
        <f t="shared" si="29"/>
        <v>0</v>
      </c>
      <c r="T168" s="1">
        <f t="shared" si="30"/>
        <v>0</v>
      </c>
      <c r="U168" s="126">
        <f t="shared" si="31"/>
        <v>0</v>
      </c>
    </row>
    <row r="169" spans="2:21" x14ac:dyDescent="0.3">
      <c r="B169" s="125">
        <v>154</v>
      </c>
      <c r="C169" s="53" t="str">
        <f>IF(OR('Data-Qtr3'!C167="",'Data-Qtr3'!R167),"",(COUNTIF('Data-Qtr3'!C167,"Yes")))</f>
        <v/>
      </c>
      <c r="D169" s="53" t="str">
        <f>IF('Data-Qtr3'!D167="","",IF(C169=1,'Data-Qtr3'!D167,""))</f>
        <v/>
      </c>
      <c r="E169" s="53" t="str">
        <f>IF(OR('Data-Qtr3'!E167="",'Data-Qtr3'!R167),"",COUNTIF('Data-Qtr3'!E167,"Yes"))</f>
        <v/>
      </c>
      <c r="F169" s="53" t="str">
        <f>IF(OR('Data-Qtr3'!F167="",'Data-Qtr3'!R167),"",COUNTIF('Data-Qtr3'!F167,"Yes"))</f>
        <v/>
      </c>
      <c r="G169" s="53"/>
      <c r="H169" s="53" t="str">
        <f>IF(OR('Data-Qtr3'!G167="",'Data-Qtr3'!R167),"",COUNTIF('Data-Qtr3'!G167,"Yes"))</f>
        <v/>
      </c>
      <c r="I169" s="55">
        <f>COUNTIF('Data-Qtr3'!C167:G167,"")</f>
        <v>5</v>
      </c>
      <c r="J169" s="125">
        <f>IF('Data-Qtr3'!R167,0,IF((COUNTBLANK(C169)+COUNTBLANK(E169)+COUNTBLANK(F169)+COUNTBLANK(H169))=4,0,1))</f>
        <v>0</v>
      </c>
      <c r="K169" s="125">
        <f t="shared" si="22"/>
        <v>0</v>
      </c>
      <c r="L169" s="125">
        <f t="shared" si="23"/>
        <v>0</v>
      </c>
      <c r="M169" s="1">
        <f t="shared" si="24"/>
        <v>0</v>
      </c>
      <c r="N169" s="125">
        <f t="shared" si="25"/>
        <v>0</v>
      </c>
      <c r="O169" s="126">
        <f t="shared" si="26"/>
        <v>0</v>
      </c>
      <c r="P169" s="125">
        <f t="shared" si="27"/>
        <v>0</v>
      </c>
      <c r="Q169" s="1">
        <f t="shared" si="28"/>
        <v>0</v>
      </c>
      <c r="R169" s="1">
        <f t="shared" si="32"/>
        <v>0</v>
      </c>
      <c r="S169" s="1">
        <f t="shared" si="29"/>
        <v>0</v>
      </c>
      <c r="T169" s="1">
        <f t="shared" si="30"/>
        <v>0</v>
      </c>
      <c r="U169" s="126">
        <f t="shared" si="31"/>
        <v>0</v>
      </c>
    </row>
    <row r="170" spans="2:21" x14ac:dyDescent="0.3">
      <c r="B170" s="125">
        <v>155</v>
      </c>
      <c r="C170" s="53" t="str">
        <f>IF(OR('Data-Qtr3'!C168="",'Data-Qtr3'!R168),"",(COUNTIF('Data-Qtr3'!C168,"Yes")))</f>
        <v/>
      </c>
      <c r="D170" s="53" t="str">
        <f>IF('Data-Qtr3'!D168="","",IF(C170=1,'Data-Qtr3'!D168,""))</f>
        <v/>
      </c>
      <c r="E170" s="53" t="str">
        <f>IF(OR('Data-Qtr3'!E168="",'Data-Qtr3'!R168),"",COUNTIF('Data-Qtr3'!E168,"Yes"))</f>
        <v/>
      </c>
      <c r="F170" s="53" t="str">
        <f>IF(OR('Data-Qtr3'!F168="",'Data-Qtr3'!R168),"",COUNTIF('Data-Qtr3'!F168,"Yes"))</f>
        <v/>
      </c>
      <c r="G170" s="53"/>
      <c r="H170" s="53" t="str">
        <f>IF(OR('Data-Qtr3'!G168="",'Data-Qtr3'!R168),"",COUNTIF('Data-Qtr3'!G168,"Yes"))</f>
        <v/>
      </c>
      <c r="I170" s="55">
        <f>COUNTIF('Data-Qtr3'!C168:G168,"")</f>
        <v>5</v>
      </c>
      <c r="J170" s="125">
        <f>IF('Data-Qtr3'!R168,0,IF((COUNTBLANK(C170)+COUNTBLANK(E170)+COUNTBLANK(F170)+COUNTBLANK(H170))=4,0,1))</f>
        <v>0</v>
      </c>
      <c r="K170" s="125">
        <f t="shared" si="22"/>
        <v>0</v>
      </c>
      <c r="L170" s="125">
        <f t="shared" si="23"/>
        <v>0</v>
      </c>
      <c r="M170" s="1">
        <f t="shared" si="24"/>
        <v>0</v>
      </c>
      <c r="N170" s="125">
        <f t="shared" si="25"/>
        <v>0</v>
      </c>
      <c r="O170" s="126">
        <f t="shared" si="26"/>
        <v>0</v>
      </c>
      <c r="P170" s="125">
        <f t="shared" si="27"/>
        <v>0</v>
      </c>
      <c r="Q170" s="1">
        <f t="shared" si="28"/>
        <v>0</v>
      </c>
      <c r="R170" s="1">
        <f t="shared" si="32"/>
        <v>0</v>
      </c>
      <c r="S170" s="1">
        <f t="shared" si="29"/>
        <v>0</v>
      </c>
      <c r="T170" s="1">
        <f t="shared" si="30"/>
        <v>0</v>
      </c>
      <c r="U170" s="126">
        <f t="shared" si="31"/>
        <v>0</v>
      </c>
    </row>
    <row r="171" spans="2:21" x14ac:dyDescent="0.3">
      <c r="B171" s="125">
        <v>156</v>
      </c>
      <c r="C171" s="53" t="str">
        <f>IF(OR('Data-Qtr3'!C169="",'Data-Qtr3'!R169),"",(COUNTIF('Data-Qtr3'!C169,"Yes")))</f>
        <v/>
      </c>
      <c r="D171" s="53" t="str">
        <f>IF('Data-Qtr3'!D169="","",IF(C171=1,'Data-Qtr3'!D169,""))</f>
        <v/>
      </c>
      <c r="E171" s="53" t="str">
        <f>IF(OR('Data-Qtr3'!E169="",'Data-Qtr3'!R169),"",COUNTIF('Data-Qtr3'!E169,"Yes"))</f>
        <v/>
      </c>
      <c r="F171" s="53" t="str">
        <f>IF(OR('Data-Qtr3'!F169="",'Data-Qtr3'!R169),"",COUNTIF('Data-Qtr3'!F169,"Yes"))</f>
        <v/>
      </c>
      <c r="G171" s="53"/>
      <c r="H171" s="53" t="str">
        <f>IF(OR('Data-Qtr3'!G169="",'Data-Qtr3'!R169),"",COUNTIF('Data-Qtr3'!G169,"Yes"))</f>
        <v/>
      </c>
      <c r="I171" s="55">
        <f>COUNTIF('Data-Qtr3'!C169:G169,"")</f>
        <v>5</v>
      </c>
      <c r="J171" s="125">
        <f>IF('Data-Qtr3'!R169,0,IF((COUNTBLANK(C171)+COUNTBLANK(E171)+COUNTBLANK(F171)+COUNTBLANK(H171))=4,0,1))</f>
        <v>0</v>
      </c>
      <c r="K171" s="125">
        <f t="shared" si="22"/>
        <v>0</v>
      </c>
      <c r="L171" s="125">
        <f t="shared" si="23"/>
        <v>0</v>
      </c>
      <c r="M171" s="1">
        <f t="shared" si="24"/>
        <v>0</v>
      </c>
      <c r="N171" s="125">
        <f t="shared" si="25"/>
        <v>0</v>
      </c>
      <c r="O171" s="126">
        <f t="shared" si="26"/>
        <v>0</v>
      </c>
      <c r="P171" s="125">
        <f t="shared" si="27"/>
        <v>0</v>
      </c>
      <c r="Q171" s="1">
        <f t="shared" si="28"/>
        <v>0</v>
      </c>
      <c r="R171" s="1">
        <f t="shared" si="32"/>
        <v>0</v>
      </c>
      <c r="S171" s="1">
        <f t="shared" si="29"/>
        <v>0</v>
      </c>
      <c r="T171" s="1">
        <f t="shared" si="30"/>
        <v>0</v>
      </c>
      <c r="U171" s="126">
        <f t="shared" si="31"/>
        <v>0</v>
      </c>
    </row>
    <row r="172" spans="2:21" x14ac:dyDescent="0.3">
      <c r="B172" s="125">
        <v>157</v>
      </c>
      <c r="C172" s="53" t="str">
        <f>IF(OR('Data-Qtr3'!C170="",'Data-Qtr3'!R170),"",(COUNTIF('Data-Qtr3'!C170,"Yes")))</f>
        <v/>
      </c>
      <c r="D172" s="53" t="str">
        <f>IF('Data-Qtr3'!D170="","",IF(C172=1,'Data-Qtr3'!D170,""))</f>
        <v/>
      </c>
      <c r="E172" s="53" t="str">
        <f>IF(OR('Data-Qtr3'!E170="",'Data-Qtr3'!R170),"",COUNTIF('Data-Qtr3'!E170,"Yes"))</f>
        <v/>
      </c>
      <c r="F172" s="53" t="str">
        <f>IF(OR('Data-Qtr3'!F170="",'Data-Qtr3'!R170),"",COUNTIF('Data-Qtr3'!F170,"Yes"))</f>
        <v/>
      </c>
      <c r="G172" s="53"/>
      <c r="H172" s="53" t="str">
        <f>IF(OR('Data-Qtr3'!G170="",'Data-Qtr3'!R170),"",COUNTIF('Data-Qtr3'!G170,"Yes"))</f>
        <v/>
      </c>
      <c r="I172" s="55">
        <f>COUNTIF('Data-Qtr3'!C170:G170,"")</f>
        <v>5</v>
      </c>
      <c r="J172" s="125">
        <f>IF('Data-Qtr3'!R170,0,IF((COUNTBLANK(C172)+COUNTBLANK(E172)+COUNTBLANK(F172)+COUNTBLANK(H172))=4,0,1))</f>
        <v>0</v>
      </c>
      <c r="K172" s="125">
        <f t="shared" si="22"/>
        <v>0</v>
      </c>
      <c r="L172" s="125">
        <f t="shared" si="23"/>
        <v>0</v>
      </c>
      <c r="M172" s="1">
        <f t="shared" si="24"/>
        <v>0</v>
      </c>
      <c r="N172" s="125">
        <f t="shared" si="25"/>
        <v>0</v>
      </c>
      <c r="O172" s="126">
        <f t="shared" si="26"/>
        <v>0</v>
      </c>
      <c r="P172" s="125">
        <f t="shared" si="27"/>
        <v>0</v>
      </c>
      <c r="Q172" s="1">
        <f t="shared" si="28"/>
        <v>0</v>
      </c>
      <c r="R172" s="1">
        <f t="shared" si="32"/>
        <v>0</v>
      </c>
      <c r="S172" s="1">
        <f t="shared" si="29"/>
        <v>0</v>
      </c>
      <c r="T172" s="1">
        <f t="shared" si="30"/>
        <v>0</v>
      </c>
      <c r="U172" s="126">
        <f t="shared" si="31"/>
        <v>0</v>
      </c>
    </row>
    <row r="173" spans="2:21" x14ac:dyDescent="0.3">
      <c r="B173" s="125">
        <v>158</v>
      </c>
      <c r="C173" s="53" t="str">
        <f>IF(OR('Data-Qtr3'!C171="",'Data-Qtr3'!R171),"",(COUNTIF('Data-Qtr3'!C171,"Yes")))</f>
        <v/>
      </c>
      <c r="D173" s="53" t="str">
        <f>IF('Data-Qtr3'!D171="","",IF(C173=1,'Data-Qtr3'!D171,""))</f>
        <v/>
      </c>
      <c r="E173" s="53" t="str">
        <f>IF(OR('Data-Qtr3'!E171="",'Data-Qtr3'!R171),"",COUNTIF('Data-Qtr3'!E171,"Yes"))</f>
        <v/>
      </c>
      <c r="F173" s="53" t="str">
        <f>IF(OR('Data-Qtr3'!F171="",'Data-Qtr3'!R171),"",COUNTIF('Data-Qtr3'!F171,"Yes"))</f>
        <v/>
      </c>
      <c r="G173" s="53"/>
      <c r="H173" s="53" t="str">
        <f>IF(OR('Data-Qtr3'!G171="",'Data-Qtr3'!R171),"",COUNTIF('Data-Qtr3'!G171,"Yes"))</f>
        <v/>
      </c>
      <c r="I173" s="55">
        <f>COUNTIF('Data-Qtr3'!C171:G171,"")</f>
        <v>5</v>
      </c>
      <c r="J173" s="125">
        <f>IF('Data-Qtr3'!R171,0,IF((COUNTBLANK(C173)+COUNTBLANK(E173)+COUNTBLANK(F173)+COUNTBLANK(H173))=4,0,1))</f>
        <v>0</v>
      </c>
      <c r="K173" s="125">
        <f t="shared" si="22"/>
        <v>0</v>
      </c>
      <c r="L173" s="125">
        <f t="shared" si="23"/>
        <v>0</v>
      </c>
      <c r="M173" s="1">
        <f t="shared" si="24"/>
        <v>0</v>
      </c>
      <c r="N173" s="125">
        <f t="shared" si="25"/>
        <v>0</v>
      </c>
      <c r="O173" s="126">
        <f t="shared" si="26"/>
        <v>0</v>
      </c>
      <c r="P173" s="125">
        <f t="shared" si="27"/>
        <v>0</v>
      </c>
      <c r="Q173" s="1">
        <f t="shared" si="28"/>
        <v>0</v>
      </c>
      <c r="R173" s="1">
        <f t="shared" si="32"/>
        <v>0</v>
      </c>
      <c r="S173" s="1">
        <f t="shared" si="29"/>
        <v>0</v>
      </c>
      <c r="T173" s="1">
        <f t="shared" si="30"/>
        <v>0</v>
      </c>
      <c r="U173" s="126">
        <f t="shared" si="31"/>
        <v>0</v>
      </c>
    </row>
    <row r="174" spans="2:21" x14ac:dyDescent="0.3">
      <c r="B174" s="125">
        <v>159</v>
      </c>
      <c r="C174" s="53" t="str">
        <f>IF(OR('Data-Qtr3'!C172="",'Data-Qtr3'!R172),"",(COUNTIF('Data-Qtr3'!C172,"Yes")))</f>
        <v/>
      </c>
      <c r="D174" s="53" t="str">
        <f>IF('Data-Qtr3'!D172="","",IF(C174=1,'Data-Qtr3'!D172,""))</f>
        <v/>
      </c>
      <c r="E174" s="53" t="str">
        <f>IF(OR('Data-Qtr3'!E172="",'Data-Qtr3'!R172),"",COUNTIF('Data-Qtr3'!E172,"Yes"))</f>
        <v/>
      </c>
      <c r="F174" s="53" t="str">
        <f>IF(OR('Data-Qtr3'!F172="",'Data-Qtr3'!R172),"",COUNTIF('Data-Qtr3'!F172,"Yes"))</f>
        <v/>
      </c>
      <c r="G174" s="53"/>
      <c r="H174" s="53" t="str">
        <f>IF(OR('Data-Qtr3'!G172="",'Data-Qtr3'!R172),"",COUNTIF('Data-Qtr3'!G172,"Yes"))</f>
        <v/>
      </c>
      <c r="I174" s="55">
        <f>COUNTIF('Data-Qtr3'!C172:G172,"")</f>
        <v>5</v>
      </c>
      <c r="J174" s="125">
        <f>IF('Data-Qtr3'!R172,0,IF((COUNTBLANK(C174)+COUNTBLANK(E174)+COUNTBLANK(F174)+COUNTBLANK(H174))=4,0,1))</f>
        <v>0</v>
      </c>
      <c r="K174" s="125">
        <f t="shared" si="22"/>
        <v>0</v>
      </c>
      <c r="L174" s="125">
        <f t="shared" si="23"/>
        <v>0</v>
      </c>
      <c r="M174" s="1">
        <f t="shared" si="24"/>
        <v>0</v>
      </c>
      <c r="N174" s="125">
        <f t="shared" si="25"/>
        <v>0</v>
      </c>
      <c r="O174" s="126">
        <f t="shared" si="26"/>
        <v>0</v>
      </c>
      <c r="P174" s="125">
        <f t="shared" si="27"/>
        <v>0</v>
      </c>
      <c r="Q174" s="1">
        <f t="shared" si="28"/>
        <v>0</v>
      </c>
      <c r="R174" s="1">
        <f t="shared" si="32"/>
        <v>0</v>
      </c>
      <c r="S174" s="1">
        <f t="shared" si="29"/>
        <v>0</v>
      </c>
      <c r="T174" s="1">
        <f t="shared" si="30"/>
        <v>0</v>
      </c>
      <c r="U174" s="126">
        <f t="shared" si="31"/>
        <v>0</v>
      </c>
    </row>
    <row r="175" spans="2:21" ht="15" thickBot="1" x14ac:dyDescent="0.35">
      <c r="B175" s="125">
        <v>160</v>
      </c>
      <c r="C175" s="36" t="str">
        <f>IF(OR('Data-Qtr3'!C173="",'Data-Qtr3'!R173),"",(COUNTIF('Data-Qtr3'!C173,"Yes")))</f>
        <v/>
      </c>
      <c r="D175" s="36" t="str">
        <f>IF('Data-Qtr3'!D173="","",IF(C175=1,'Data-Qtr3'!D173,""))</f>
        <v/>
      </c>
      <c r="E175" s="36" t="str">
        <f>IF(OR('Data-Qtr3'!E173="",'Data-Qtr3'!R173),"",COUNTIF('Data-Qtr3'!E173,"Yes"))</f>
        <v/>
      </c>
      <c r="F175" s="36" t="str">
        <f>IF(OR('Data-Qtr3'!F173="",'Data-Qtr3'!R173),"",COUNTIF('Data-Qtr3'!F173,"Yes"))</f>
        <v/>
      </c>
      <c r="G175" s="36"/>
      <c r="H175" s="36" t="str">
        <f>IF(OR('Data-Qtr3'!G173="",'Data-Qtr3'!R173),"",COUNTIF('Data-Qtr3'!G173,"Yes"))</f>
        <v/>
      </c>
      <c r="I175" s="55">
        <f>COUNTIF('Data-Qtr3'!C173:G173,"")</f>
        <v>5</v>
      </c>
      <c r="J175" s="125">
        <f>IF('Data-Qtr3'!R173,0,IF((COUNTBLANK(C175)+COUNTBLANK(E175)+COUNTBLANK(F175)+COUNTBLANK(H175))=4,0,1))</f>
        <v>0</v>
      </c>
      <c r="K175" s="125">
        <f t="shared" si="22"/>
        <v>0</v>
      </c>
      <c r="L175" s="125">
        <f t="shared" si="23"/>
        <v>0</v>
      </c>
      <c r="M175" s="1">
        <f t="shared" si="24"/>
        <v>0</v>
      </c>
      <c r="N175" s="125">
        <f t="shared" si="25"/>
        <v>0</v>
      </c>
      <c r="O175" s="126">
        <f t="shared" si="26"/>
        <v>0</v>
      </c>
      <c r="P175" s="125">
        <f t="shared" si="27"/>
        <v>0</v>
      </c>
      <c r="Q175" s="1">
        <f t="shared" si="28"/>
        <v>0</v>
      </c>
      <c r="R175" s="1">
        <f t="shared" si="32"/>
        <v>0</v>
      </c>
      <c r="S175" s="1">
        <f t="shared" si="29"/>
        <v>0</v>
      </c>
      <c r="T175" s="1">
        <f t="shared" si="30"/>
        <v>0</v>
      </c>
      <c r="U175" s="126">
        <f t="shared" si="31"/>
        <v>0</v>
      </c>
    </row>
    <row r="176" spans="2:21" x14ac:dyDescent="0.3">
      <c r="B176" s="125">
        <v>161</v>
      </c>
      <c r="C176" s="33" t="str">
        <f>IF(OR('Data-Qtr3'!C174="",'Data-Qtr3'!R174),"",(COUNTIF('Data-Qtr3'!C174,"Yes")))</f>
        <v/>
      </c>
      <c r="D176" s="33" t="str">
        <f>IF('Data-Qtr3'!D174="","",IF(C176=1,'Data-Qtr3'!D174,""))</f>
        <v/>
      </c>
      <c r="E176" s="33" t="str">
        <f>IF(OR('Data-Qtr3'!E174="",'Data-Qtr3'!R174),"",COUNTIF('Data-Qtr3'!E174,"Yes"))</f>
        <v/>
      </c>
      <c r="F176" s="33" t="str">
        <f>IF(OR('Data-Qtr3'!F174="",'Data-Qtr3'!R174),"",COUNTIF('Data-Qtr3'!F174,"Yes"))</f>
        <v/>
      </c>
      <c r="G176" s="33"/>
      <c r="H176" s="33" t="str">
        <f>IF(OR('Data-Qtr3'!G174="",'Data-Qtr3'!R174),"",COUNTIF('Data-Qtr3'!G174,"Yes"))</f>
        <v/>
      </c>
      <c r="I176" s="54">
        <f>COUNTIF('Data-Qtr3'!C174:G174,"")</f>
        <v>5</v>
      </c>
      <c r="J176" s="125">
        <f>IF('Data-Qtr3'!R174,0,IF((COUNTBLANK(C176)+COUNTBLANK(E176)+COUNTBLANK(F176)+COUNTBLANK(H176))=4,0,1))</f>
        <v>0</v>
      </c>
      <c r="K176" s="125">
        <f t="shared" si="22"/>
        <v>0</v>
      </c>
      <c r="L176" s="125">
        <f t="shared" si="23"/>
        <v>0</v>
      </c>
      <c r="M176" s="1">
        <f t="shared" si="24"/>
        <v>0</v>
      </c>
      <c r="N176" s="125">
        <f t="shared" si="25"/>
        <v>0</v>
      </c>
      <c r="O176" s="126">
        <f t="shared" si="26"/>
        <v>0</v>
      </c>
      <c r="P176" s="125">
        <f t="shared" si="27"/>
        <v>0</v>
      </c>
      <c r="Q176" s="1">
        <f t="shared" si="28"/>
        <v>0</v>
      </c>
      <c r="R176" s="1">
        <f t="shared" si="32"/>
        <v>0</v>
      </c>
      <c r="S176" s="1">
        <f t="shared" si="29"/>
        <v>0</v>
      </c>
      <c r="T176" s="1">
        <f t="shared" si="30"/>
        <v>0</v>
      </c>
      <c r="U176" s="126">
        <f t="shared" si="31"/>
        <v>0</v>
      </c>
    </row>
    <row r="177" spans="2:21" x14ac:dyDescent="0.3">
      <c r="B177" s="125">
        <v>162</v>
      </c>
      <c r="C177" s="53" t="str">
        <f>IF(OR('Data-Qtr3'!C175="",'Data-Qtr3'!R175),"",(COUNTIF('Data-Qtr3'!C175,"Yes")))</f>
        <v/>
      </c>
      <c r="D177" s="53" t="str">
        <f>IF('Data-Qtr3'!D175="","",IF(C177=1,'Data-Qtr3'!D175,""))</f>
        <v/>
      </c>
      <c r="E177" s="53" t="str">
        <f>IF(OR('Data-Qtr3'!E175="",'Data-Qtr3'!R175),"",COUNTIF('Data-Qtr3'!E175,"Yes"))</f>
        <v/>
      </c>
      <c r="F177" s="53" t="str">
        <f>IF(OR('Data-Qtr3'!F175="",'Data-Qtr3'!R175),"",COUNTIF('Data-Qtr3'!F175,"Yes"))</f>
        <v/>
      </c>
      <c r="G177" s="53"/>
      <c r="H177" s="53" t="str">
        <f>IF(OR('Data-Qtr3'!G175="",'Data-Qtr3'!R175),"",COUNTIF('Data-Qtr3'!G175,"Yes"))</f>
        <v/>
      </c>
      <c r="I177" s="55">
        <f>COUNTIF('Data-Qtr3'!C175:G175,"")</f>
        <v>5</v>
      </c>
      <c r="J177" s="125">
        <f>IF('Data-Qtr3'!R175,0,IF((COUNTBLANK(C177)+COUNTBLANK(E177)+COUNTBLANK(F177)+COUNTBLANK(H177))=4,0,1))</f>
        <v>0</v>
      </c>
      <c r="K177" s="125">
        <f t="shared" si="22"/>
        <v>0</v>
      </c>
      <c r="L177" s="125">
        <f t="shared" si="23"/>
        <v>0</v>
      </c>
      <c r="M177" s="1">
        <f t="shared" si="24"/>
        <v>0</v>
      </c>
      <c r="N177" s="125">
        <f t="shared" si="25"/>
        <v>0</v>
      </c>
      <c r="O177" s="126">
        <f t="shared" si="26"/>
        <v>0</v>
      </c>
      <c r="P177" s="125">
        <f t="shared" si="27"/>
        <v>0</v>
      </c>
      <c r="Q177" s="1">
        <f t="shared" si="28"/>
        <v>0</v>
      </c>
      <c r="R177" s="1">
        <f t="shared" si="32"/>
        <v>0</v>
      </c>
      <c r="S177" s="1">
        <f t="shared" si="29"/>
        <v>0</v>
      </c>
      <c r="T177" s="1">
        <f t="shared" si="30"/>
        <v>0</v>
      </c>
      <c r="U177" s="126">
        <f t="shared" si="31"/>
        <v>0</v>
      </c>
    </row>
    <row r="178" spans="2:21" x14ac:dyDescent="0.3">
      <c r="B178" s="125">
        <v>163</v>
      </c>
      <c r="C178" s="53" t="str">
        <f>IF(OR('Data-Qtr3'!C176="",'Data-Qtr3'!R176),"",(COUNTIF('Data-Qtr3'!C176,"Yes")))</f>
        <v/>
      </c>
      <c r="D178" s="53" t="str">
        <f>IF('Data-Qtr3'!D176="","",IF(C178=1,'Data-Qtr3'!D176,""))</f>
        <v/>
      </c>
      <c r="E178" s="53" t="str">
        <f>IF(OR('Data-Qtr3'!E176="",'Data-Qtr3'!R176),"",COUNTIF('Data-Qtr3'!E176,"Yes"))</f>
        <v/>
      </c>
      <c r="F178" s="53" t="str">
        <f>IF(OR('Data-Qtr3'!F176="",'Data-Qtr3'!R176),"",COUNTIF('Data-Qtr3'!F176,"Yes"))</f>
        <v/>
      </c>
      <c r="G178" s="53"/>
      <c r="H178" s="53" t="str">
        <f>IF(OR('Data-Qtr3'!G176="",'Data-Qtr3'!R176),"",COUNTIF('Data-Qtr3'!G176,"Yes"))</f>
        <v/>
      </c>
      <c r="I178" s="55">
        <f>COUNTIF('Data-Qtr3'!C176:G176,"")</f>
        <v>5</v>
      </c>
      <c r="J178" s="125">
        <f>IF('Data-Qtr3'!R176,0,IF((COUNTBLANK(C178)+COUNTBLANK(E178)+COUNTBLANK(F178)+COUNTBLANK(H178))=4,0,1))</f>
        <v>0</v>
      </c>
      <c r="K178" s="125">
        <f t="shared" si="22"/>
        <v>0</v>
      </c>
      <c r="L178" s="125">
        <f t="shared" si="23"/>
        <v>0</v>
      </c>
      <c r="M178" s="1">
        <f t="shared" si="24"/>
        <v>0</v>
      </c>
      <c r="N178" s="125">
        <f t="shared" si="25"/>
        <v>0</v>
      </c>
      <c r="O178" s="126">
        <f t="shared" si="26"/>
        <v>0</v>
      </c>
      <c r="P178" s="125">
        <f t="shared" si="27"/>
        <v>0</v>
      </c>
      <c r="Q178" s="1">
        <f t="shared" si="28"/>
        <v>0</v>
      </c>
      <c r="R178" s="1">
        <f t="shared" si="32"/>
        <v>0</v>
      </c>
      <c r="S178" s="1">
        <f t="shared" si="29"/>
        <v>0</v>
      </c>
      <c r="T178" s="1">
        <f t="shared" si="30"/>
        <v>0</v>
      </c>
      <c r="U178" s="126">
        <f t="shared" si="31"/>
        <v>0</v>
      </c>
    </row>
    <row r="179" spans="2:21" x14ac:dyDescent="0.3">
      <c r="B179" s="125">
        <v>164</v>
      </c>
      <c r="C179" s="53" t="str">
        <f>IF(OR('Data-Qtr3'!C177="",'Data-Qtr3'!R177),"",(COUNTIF('Data-Qtr3'!C177,"Yes")))</f>
        <v/>
      </c>
      <c r="D179" s="53" t="str">
        <f>IF('Data-Qtr3'!D177="","",IF(C179=1,'Data-Qtr3'!D177,""))</f>
        <v/>
      </c>
      <c r="E179" s="53" t="str">
        <f>IF(OR('Data-Qtr3'!E177="",'Data-Qtr3'!R177),"",COUNTIF('Data-Qtr3'!E177,"Yes"))</f>
        <v/>
      </c>
      <c r="F179" s="53" t="str">
        <f>IF(OR('Data-Qtr3'!F177="",'Data-Qtr3'!R177),"",COUNTIF('Data-Qtr3'!F177,"Yes"))</f>
        <v/>
      </c>
      <c r="G179" s="53"/>
      <c r="H179" s="53" t="str">
        <f>IF(OR('Data-Qtr3'!G177="",'Data-Qtr3'!R177),"",COUNTIF('Data-Qtr3'!G177,"Yes"))</f>
        <v/>
      </c>
      <c r="I179" s="55">
        <f>COUNTIF('Data-Qtr3'!C177:G177,"")</f>
        <v>5</v>
      </c>
      <c r="J179" s="125">
        <f>IF('Data-Qtr3'!R177,0,IF((COUNTBLANK(C179)+COUNTBLANK(E179)+COUNTBLANK(F179)+COUNTBLANK(H179))=4,0,1))</f>
        <v>0</v>
      </c>
      <c r="K179" s="125">
        <f t="shared" si="22"/>
        <v>0</v>
      </c>
      <c r="L179" s="125">
        <f t="shared" si="23"/>
        <v>0</v>
      </c>
      <c r="M179" s="1">
        <f t="shared" si="24"/>
        <v>0</v>
      </c>
      <c r="N179" s="125">
        <f t="shared" si="25"/>
        <v>0</v>
      </c>
      <c r="O179" s="126">
        <f t="shared" si="26"/>
        <v>0</v>
      </c>
      <c r="P179" s="125">
        <f t="shared" si="27"/>
        <v>0</v>
      </c>
      <c r="Q179" s="1">
        <f t="shared" si="28"/>
        <v>0</v>
      </c>
      <c r="R179" s="1">
        <f t="shared" si="32"/>
        <v>0</v>
      </c>
      <c r="S179" s="1">
        <f t="shared" si="29"/>
        <v>0</v>
      </c>
      <c r="T179" s="1">
        <f t="shared" si="30"/>
        <v>0</v>
      </c>
      <c r="U179" s="126">
        <f t="shared" si="31"/>
        <v>0</v>
      </c>
    </row>
    <row r="180" spans="2:21" x14ac:dyDescent="0.3">
      <c r="B180" s="125">
        <v>165</v>
      </c>
      <c r="C180" s="53" t="str">
        <f>IF(OR('Data-Qtr3'!C178="",'Data-Qtr3'!R178),"",(COUNTIF('Data-Qtr3'!C178,"Yes")))</f>
        <v/>
      </c>
      <c r="D180" s="53" t="str">
        <f>IF('Data-Qtr3'!D178="","",IF(C180=1,'Data-Qtr3'!D178,""))</f>
        <v/>
      </c>
      <c r="E180" s="53" t="str">
        <f>IF(OR('Data-Qtr3'!E178="",'Data-Qtr3'!R178),"",COUNTIF('Data-Qtr3'!E178,"Yes"))</f>
        <v/>
      </c>
      <c r="F180" s="53" t="str">
        <f>IF(OR('Data-Qtr3'!F178="",'Data-Qtr3'!R178),"",COUNTIF('Data-Qtr3'!F178,"Yes"))</f>
        <v/>
      </c>
      <c r="G180" s="53"/>
      <c r="H180" s="53" t="str">
        <f>IF(OR('Data-Qtr3'!G178="",'Data-Qtr3'!R178),"",COUNTIF('Data-Qtr3'!G178,"Yes"))</f>
        <v/>
      </c>
      <c r="I180" s="55">
        <f>COUNTIF('Data-Qtr3'!C178:G178,"")</f>
        <v>5</v>
      </c>
      <c r="J180" s="125">
        <f>IF('Data-Qtr3'!R178,0,IF((COUNTBLANK(C180)+COUNTBLANK(E180)+COUNTBLANK(F180)+COUNTBLANK(H180))=4,0,1))</f>
        <v>0</v>
      </c>
      <c r="K180" s="125">
        <f t="shared" ref="K180:K205" si="33">IF(J180=1,C180,0)</f>
        <v>0</v>
      </c>
      <c r="L180" s="125">
        <f t="shared" ref="L180:L205" si="34">IF(J180=1,IF((COUNTIF(C180,1)+COUNTIF(E180,1))=2,1,0),0)</f>
        <v>0</v>
      </c>
      <c r="M180" s="1">
        <f t="shared" ref="M180:M205" si="35">IF(J180=1,COUNTIF(E180,1),0)</f>
        <v>0</v>
      </c>
      <c r="N180" s="125">
        <f t="shared" ref="N180:N205" si="36">IF(J180=1,IF((COUNTIF(C180,1)+COUNTIF(F180,1))=2,1,0),0)</f>
        <v>0</v>
      </c>
      <c r="O180" s="126">
        <f t="shared" ref="O180:O205" si="37">IF(J180=1,COUNTIF(F180,1),0)</f>
        <v>0</v>
      </c>
      <c r="P180" s="125">
        <f t="shared" ref="P180:P205" si="38">IF(J180=1,IF((COUNTIF(C180,1)+COUNTIF(H180,1))=2,1,0),0)</f>
        <v>0</v>
      </c>
      <c r="Q180" s="1">
        <f t="shared" ref="Q180:Q205" si="39">IF(J180=1,COUNTIF(H180,1),0)</f>
        <v>0</v>
      </c>
      <c r="R180" s="1">
        <f t="shared" si="32"/>
        <v>0</v>
      </c>
      <c r="S180" s="1">
        <f t="shared" ref="S180:S205" si="40">IF(J180=1,COUNTIF(C180,1),0)</f>
        <v>0</v>
      </c>
      <c r="T180" s="1">
        <f t="shared" ref="T180:T205" si="41">IF(AND(C180=1,F180=1),1,0)</f>
        <v>0</v>
      </c>
      <c r="U180" s="126">
        <f t="shared" ref="U180:U205" si="42">IF(AND(C180=1,H180=1),1,0)</f>
        <v>0</v>
      </c>
    </row>
    <row r="181" spans="2:21" x14ac:dyDescent="0.3">
      <c r="B181" s="125">
        <v>166</v>
      </c>
      <c r="C181" s="53" t="str">
        <f>IF(OR('Data-Qtr3'!C179="",'Data-Qtr3'!R179),"",(COUNTIF('Data-Qtr3'!C179,"Yes")))</f>
        <v/>
      </c>
      <c r="D181" s="53" t="str">
        <f>IF('Data-Qtr3'!D179="","",IF(C181=1,'Data-Qtr3'!D179,""))</f>
        <v/>
      </c>
      <c r="E181" s="53" t="str">
        <f>IF(OR('Data-Qtr3'!E179="",'Data-Qtr3'!R179),"",COUNTIF('Data-Qtr3'!E179,"Yes"))</f>
        <v/>
      </c>
      <c r="F181" s="53" t="str">
        <f>IF(OR('Data-Qtr3'!F179="",'Data-Qtr3'!R179),"",COUNTIF('Data-Qtr3'!F179,"Yes"))</f>
        <v/>
      </c>
      <c r="G181" s="53"/>
      <c r="H181" s="53" t="str">
        <f>IF(OR('Data-Qtr3'!G179="",'Data-Qtr3'!R179),"",COUNTIF('Data-Qtr3'!G179,"Yes"))</f>
        <v/>
      </c>
      <c r="I181" s="55">
        <f>COUNTIF('Data-Qtr3'!C179:G179,"")</f>
        <v>5</v>
      </c>
      <c r="J181" s="125">
        <f>IF('Data-Qtr3'!R179,0,IF((COUNTBLANK(C181)+COUNTBLANK(E181)+COUNTBLANK(F181)+COUNTBLANK(H181))=4,0,1))</f>
        <v>0</v>
      </c>
      <c r="K181" s="125">
        <f t="shared" si="33"/>
        <v>0</v>
      </c>
      <c r="L181" s="125">
        <f t="shared" si="34"/>
        <v>0</v>
      </c>
      <c r="M181" s="1">
        <f t="shared" si="35"/>
        <v>0</v>
      </c>
      <c r="N181" s="125">
        <f t="shared" si="36"/>
        <v>0</v>
      </c>
      <c r="O181" s="126">
        <f t="shared" si="37"/>
        <v>0</v>
      </c>
      <c r="P181" s="125">
        <f t="shared" si="38"/>
        <v>0</v>
      </c>
      <c r="Q181" s="1">
        <f t="shared" si="39"/>
        <v>0</v>
      </c>
      <c r="R181" s="1">
        <f t="shared" si="32"/>
        <v>0</v>
      </c>
      <c r="S181" s="1">
        <f t="shared" si="40"/>
        <v>0</v>
      </c>
      <c r="T181" s="1">
        <f t="shared" si="41"/>
        <v>0</v>
      </c>
      <c r="U181" s="126">
        <f t="shared" si="42"/>
        <v>0</v>
      </c>
    </row>
    <row r="182" spans="2:21" x14ac:dyDescent="0.3">
      <c r="B182" s="125">
        <v>167</v>
      </c>
      <c r="C182" s="53" t="str">
        <f>IF(OR('Data-Qtr3'!C180="",'Data-Qtr3'!R180),"",(COUNTIF('Data-Qtr3'!C180,"Yes")))</f>
        <v/>
      </c>
      <c r="D182" s="53" t="str">
        <f>IF('Data-Qtr3'!D180="","",IF(C182=1,'Data-Qtr3'!D180,""))</f>
        <v/>
      </c>
      <c r="E182" s="53" t="str">
        <f>IF(OR('Data-Qtr3'!E180="",'Data-Qtr3'!R180),"",COUNTIF('Data-Qtr3'!E180,"Yes"))</f>
        <v/>
      </c>
      <c r="F182" s="53" t="str">
        <f>IF(OR('Data-Qtr3'!F180="",'Data-Qtr3'!R180),"",COUNTIF('Data-Qtr3'!F180,"Yes"))</f>
        <v/>
      </c>
      <c r="G182" s="53"/>
      <c r="H182" s="53" t="str">
        <f>IF(OR('Data-Qtr3'!G180="",'Data-Qtr3'!R180),"",COUNTIF('Data-Qtr3'!G180,"Yes"))</f>
        <v/>
      </c>
      <c r="I182" s="55">
        <f>COUNTIF('Data-Qtr3'!C180:G180,"")</f>
        <v>5</v>
      </c>
      <c r="J182" s="125">
        <f>IF('Data-Qtr3'!R180,0,IF((COUNTBLANK(C182)+COUNTBLANK(E182)+COUNTBLANK(F182)+COUNTBLANK(H182))=4,0,1))</f>
        <v>0</v>
      </c>
      <c r="K182" s="125">
        <f t="shared" si="33"/>
        <v>0</v>
      </c>
      <c r="L182" s="125">
        <f t="shared" si="34"/>
        <v>0</v>
      </c>
      <c r="M182" s="1">
        <f t="shared" si="35"/>
        <v>0</v>
      </c>
      <c r="N182" s="125">
        <f t="shared" si="36"/>
        <v>0</v>
      </c>
      <c r="O182" s="126">
        <f t="shared" si="37"/>
        <v>0</v>
      </c>
      <c r="P182" s="125">
        <f t="shared" si="38"/>
        <v>0</v>
      </c>
      <c r="Q182" s="1">
        <f t="shared" si="39"/>
        <v>0</v>
      </c>
      <c r="R182" s="1">
        <f t="shared" si="32"/>
        <v>0</v>
      </c>
      <c r="S182" s="1">
        <f t="shared" si="40"/>
        <v>0</v>
      </c>
      <c r="T182" s="1">
        <f t="shared" si="41"/>
        <v>0</v>
      </c>
      <c r="U182" s="126">
        <f t="shared" si="42"/>
        <v>0</v>
      </c>
    </row>
    <row r="183" spans="2:21" x14ac:dyDescent="0.3">
      <c r="B183" s="125">
        <v>168</v>
      </c>
      <c r="C183" s="53" t="str">
        <f>IF(OR('Data-Qtr3'!C181="",'Data-Qtr3'!R181),"",(COUNTIF('Data-Qtr3'!C181,"Yes")))</f>
        <v/>
      </c>
      <c r="D183" s="53" t="str">
        <f>IF('Data-Qtr3'!D181="","",IF(C183=1,'Data-Qtr3'!D181,""))</f>
        <v/>
      </c>
      <c r="E183" s="53" t="str">
        <f>IF(OR('Data-Qtr3'!E181="",'Data-Qtr3'!R181),"",COUNTIF('Data-Qtr3'!E181,"Yes"))</f>
        <v/>
      </c>
      <c r="F183" s="53" t="str">
        <f>IF(OR('Data-Qtr3'!F181="",'Data-Qtr3'!R181),"",COUNTIF('Data-Qtr3'!F181,"Yes"))</f>
        <v/>
      </c>
      <c r="G183" s="53"/>
      <c r="H183" s="53" t="str">
        <f>IF(OR('Data-Qtr3'!G181="",'Data-Qtr3'!R181),"",COUNTIF('Data-Qtr3'!G181,"Yes"))</f>
        <v/>
      </c>
      <c r="I183" s="55">
        <f>COUNTIF('Data-Qtr3'!C181:G181,"")</f>
        <v>5</v>
      </c>
      <c r="J183" s="125">
        <f>IF('Data-Qtr3'!R181,0,IF((COUNTBLANK(C183)+COUNTBLANK(E183)+COUNTBLANK(F183)+COUNTBLANK(H183))=4,0,1))</f>
        <v>0</v>
      </c>
      <c r="K183" s="125">
        <f t="shared" si="33"/>
        <v>0</v>
      </c>
      <c r="L183" s="125">
        <f t="shared" si="34"/>
        <v>0</v>
      </c>
      <c r="M183" s="1">
        <f t="shared" si="35"/>
        <v>0</v>
      </c>
      <c r="N183" s="125">
        <f t="shared" si="36"/>
        <v>0</v>
      </c>
      <c r="O183" s="126">
        <f t="shared" si="37"/>
        <v>0</v>
      </c>
      <c r="P183" s="125">
        <f t="shared" si="38"/>
        <v>0</v>
      </c>
      <c r="Q183" s="1">
        <f t="shared" si="39"/>
        <v>0</v>
      </c>
      <c r="R183" s="1">
        <f t="shared" si="32"/>
        <v>0</v>
      </c>
      <c r="S183" s="1">
        <f t="shared" si="40"/>
        <v>0</v>
      </c>
      <c r="T183" s="1">
        <f t="shared" si="41"/>
        <v>0</v>
      </c>
      <c r="U183" s="126">
        <f t="shared" si="42"/>
        <v>0</v>
      </c>
    </row>
    <row r="184" spans="2:21" x14ac:dyDescent="0.3">
      <c r="B184" s="125">
        <v>169</v>
      </c>
      <c r="C184" s="53" t="str">
        <f>IF(OR('Data-Qtr3'!C182="",'Data-Qtr3'!R182),"",(COUNTIF('Data-Qtr3'!C182,"Yes")))</f>
        <v/>
      </c>
      <c r="D184" s="53" t="str">
        <f>IF('Data-Qtr3'!D182="","",IF(C184=1,'Data-Qtr3'!D182,""))</f>
        <v/>
      </c>
      <c r="E184" s="53" t="str">
        <f>IF(OR('Data-Qtr3'!E182="",'Data-Qtr3'!R182),"",COUNTIF('Data-Qtr3'!E182,"Yes"))</f>
        <v/>
      </c>
      <c r="F184" s="53" t="str">
        <f>IF(OR('Data-Qtr3'!F182="",'Data-Qtr3'!R182),"",COUNTIF('Data-Qtr3'!F182,"Yes"))</f>
        <v/>
      </c>
      <c r="G184" s="53"/>
      <c r="H184" s="53" t="str">
        <f>IF(OR('Data-Qtr3'!G182="",'Data-Qtr3'!R182),"",COUNTIF('Data-Qtr3'!G182,"Yes"))</f>
        <v/>
      </c>
      <c r="I184" s="55">
        <f>COUNTIF('Data-Qtr3'!C182:G182,"")</f>
        <v>5</v>
      </c>
      <c r="J184" s="125">
        <f>IF('Data-Qtr3'!R182,0,IF((COUNTBLANK(C184)+COUNTBLANK(E184)+COUNTBLANK(F184)+COUNTBLANK(H184))=4,0,1))</f>
        <v>0</v>
      </c>
      <c r="K184" s="125">
        <f t="shared" si="33"/>
        <v>0</v>
      </c>
      <c r="L184" s="125">
        <f t="shared" si="34"/>
        <v>0</v>
      </c>
      <c r="M184" s="1">
        <f t="shared" si="35"/>
        <v>0</v>
      </c>
      <c r="N184" s="125">
        <f t="shared" si="36"/>
        <v>0</v>
      </c>
      <c r="O184" s="126">
        <f t="shared" si="37"/>
        <v>0</v>
      </c>
      <c r="P184" s="125">
        <f t="shared" si="38"/>
        <v>0</v>
      </c>
      <c r="Q184" s="1">
        <f t="shared" si="39"/>
        <v>0</v>
      </c>
      <c r="R184" s="1">
        <f t="shared" si="32"/>
        <v>0</v>
      </c>
      <c r="S184" s="1">
        <f t="shared" si="40"/>
        <v>0</v>
      </c>
      <c r="T184" s="1">
        <f t="shared" si="41"/>
        <v>0</v>
      </c>
      <c r="U184" s="126">
        <f t="shared" si="42"/>
        <v>0</v>
      </c>
    </row>
    <row r="185" spans="2:21" ht="15" thickBot="1" x14ac:dyDescent="0.35">
      <c r="B185" s="127">
        <v>170</v>
      </c>
      <c r="C185" s="36" t="str">
        <f>IF(OR('Data-Qtr3'!C183="",'Data-Qtr3'!R183),"",(COUNTIF('Data-Qtr3'!C183,"Yes")))</f>
        <v/>
      </c>
      <c r="D185" s="36" t="str">
        <f>IF('Data-Qtr3'!D183="","",IF(C185=1,'Data-Qtr3'!D183,""))</f>
        <v/>
      </c>
      <c r="E185" s="36" t="str">
        <f>IF(OR('Data-Qtr3'!E183="",'Data-Qtr3'!R183),"",COUNTIF('Data-Qtr3'!E183,"Yes"))</f>
        <v/>
      </c>
      <c r="F185" s="36" t="str">
        <f>IF(OR('Data-Qtr3'!F183="",'Data-Qtr3'!R183),"",COUNTIF('Data-Qtr3'!F183,"Yes"))</f>
        <v/>
      </c>
      <c r="G185" s="36"/>
      <c r="H185" s="36" t="str">
        <f>IF(OR('Data-Qtr3'!G183="",'Data-Qtr3'!R183),"",COUNTIF('Data-Qtr3'!G183,"Yes"))</f>
        <v/>
      </c>
      <c r="I185" s="56">
        <f>COUNTIF('Data-Qtr3'!C183:G183,"")</f>
        <v>5</v>
      </c>
      <c r="J185" s="125">
        <f>IF('Data-Qtr3'!R183,0,IF((COUNTBLANK(C185)+COUNTBLANK(E185)+COUNTBLANK(F185)+COUNTBLANK(H185))=4,0,1))</f>
        <v>0</v>
      </c>
      <c r="K185" s="125">
        <f t="shared" si="33"/>
        <v>0</v>
      </c>
      <c r="L185" s="125">
        <f t="shared" si="34"/>
        <v>0</v>
      </c>
      <c r="M185" s="1">
        <f t="shared" si="35"/>
        <v>0</v>
      </c>
      <c r="N185" s="125">
        <f t="shared" si="36"/>
        <v>0</v>
      </c>
      <c r="O185" s="126">
        <f t="shared" si="37"/>
        <v>0</v>
      </c>
      <c r="P185" s="125">
        <f t="shared" si="38"/>
        <v>0</v>
      </c>
      <c r="Q185" s="1">
        <f t="shared" si="39"/>
        <v>0</v>
      </c>
      <c r="R185" s="1">
        <f t="shared" si="32"/>
        <v>0</v>
      </c>
      <c r="S185" s="1">
        <f t="shared" si="40"/>
        <v>0</v>
      </c>
      <c r="T185" s="1">
        <f t="shared" si="41"/>
        <v>0</v>
      </c>
      <c r="U185" s="126">
        <f t="shared" si="42"/>
        <v>0</v>
      </c>
    </row>
    <row r="186" spans="2:21" x14ac:dyDescent="0.3">
      <c r="B186" s="125">
        <v>171</v>
      </c>
      <c r="C186" s="33" t="str">
        <f>IF(OR('Data-Qtr3'!C184="",'Data-Qtr3'!R184),"",(COUNTIF('Data-Qtr3'!C184,"Yes")))</f>
        <v/>
      </c>
      <c r="D186" s="33" t="str">
        <f>IF('Data-Qtr3'!D184="","",IF(C186=1,'Data-Qtr3'!D184,""))</f>
        <v/>
      </c>
      <c r="E186" s="33" t="str">
        <f>IF(OR('Data-Qtr3'!E184="",'Data-Qtr3'!R184),"",COUNTIF('Data-Qtr3'!E184,"Yes"))</f>
        <v/>
      </c>
      <c r="F186" s="33" t="str">
        <f>IF(OR('Data-Qtr3'!F184="",'Data-Qtr3'!R184),"",COUNTIF('Data-Qtr3'!F184,"Yes"))</f>
        <v/>
      </c>
      <c r="G186" s="33"/>
      <c r="H186" s="33" t="str">
        <f>IF(OR('Data-Qtr3'!G184="",'Data-Qtr3'!R184),"",COUNTIF('Data-Qtr3'!G184,"Yes"))</f>
        <v/>
      </c>
      <c r="I186" s="54">
        <f>COUNTIF('Data-Qtr3'!C184:G184,"")</f>
        <v>5</v>
      </c>
      <c r="J186" s="125">
        <f>IF('Data-Qtr3'!R184,0,IF((COUNTBLANK(C186)+COUNTBLANK(E186)+COUNTBLANK(F186)+COUNTBLANK(H186))=4,0,1))</f>
        <v>0</v>
      </c>
      <c r="K186" s="125">
        <f t="shared" si="33"/>
        <v>0</v>
      </c>
      <c r="L186" s="125">
        <f t="shared" si="34"/>
        <v>0</v>
      </c>
      <c r="M186" s="1">
        <f t="shared" si="35"/>
        <v>0</v>
      </c>
      <c r="N186" s="125">
        <f t="shared" si="36"/>
        <v>0</v>
      </c>
      <c r="O186" s="126">
        <f t="shared" si="37"/>
        <v>0</v>
      </c>
      <c r="P186" s="125">
        <f t="shared" si="38"/>
        <v>0</v>
      </c>
      <c r="Q186" s="1">
        <f t="shared" si="39"/>
        <v>0</v>
      </c>
      <c r="R186" s="1">
        <f t="shared" si="32"/>
        <v>0</v>
      </c>
      <c r="S186" s="1">
        <f t="shared" si="40"/>
        <v>0</v>
      </c>
      <c r="T186" s="1">
        <f t="shared" si="41"/>
        <v>0</v>
      </c>
      <c r="U186" s="126">
        <f t="shared" si="42"/>
        <v>0</v>
      </c>
    </row>
    <row r="187" spans="2:21" x14ac:dyDescent="0.3">
      <c r="B187" s="125">
        <v>172</v>
      </c>
      <c r="C187" s="53" t="str">
        <f>IF(OR('Data-Qtr3'!C185="",'Data-Qtr3'!R185),"",(COUNTIF('Data-Qtr3'!C185,"Yes")))</f>
        <v/>
      </c>
      <c r="D187" s="53" t="str">
        <f>IF('Data-Qtr3'!D185="","",IF(C187=1,'Data-Qtr3'!D185,""))</f>
        <v/>
      </c>
      <c r="E187" s="53" t="str">
        <f>IF(OR('Data-Qtr3'!E185="",'Data-Qtr3'!R185),"",COUNTIF('Data-Qtr3'!E185,"Yes"))</f>
        <v/>
      </c>
      <c r="F187" s="53" t="str">
        <f>IF(OR('Data-Qtr3'!F185="",'Data-Qtr3'!R185),"",COUNTIF('Data-Qtr3'!F185,"Yes"))</f>
        <v/>
      </c>
      <c r="G187" s="53"/>
      <c r="H187" s="53" t="str">
        <f>IF(OR('Data-Qtr3'!G185="",'Data-Qtr3'!R185),"",COUNTIF('Data-Qtr3'!G185,"Yes"))</f>
        <v/>
      </c>
      <c r="I187" s="55">
        <f>COUNTIF('Data-Qtr3'!C185:G185,"")</f>
        <v>5</v>
      </c>
      <c r="J187" s="125">
        <f>IF('Data-Qtr3'!R185,0,IF((COUNTBLANK(C187)+COUNTBLANK(E187)+COUNTBLANK(F187)+COUNTBLANK(H187))=4,0,1))</f>
        <v>0</v>
      </c>
      <c r="K187" s="125">
        <f t="shared" si="33"/>
        <v>0</v>
      </c>
      <c r="L187" s="125">
        <f t="shared" si="34"/>
        <v>0</v>
      </c>
      <c r="M187" s="1">
        <f t="shared" si="35"/>
        <v>0</v>
      </c>
      <c r="N187" s="125">
        <f t="shared" si="36"/>
        <v>0</v>
      </c>
      <c r="O187" s="126">
        <f t="shared" si="37"/>
        <v>0</v>
      </c>
      <c r="P187" s="125">
        <f t="shared" si="38"/>
        <v>0</v>
      </c>
      <c r="Q187" s="1">
        <f t="shared" si="39"/>
        <v>0</v>
      </c>
      <c r="R187" s="1">
        <f t="shared" si="32"/>
        <v>0</v>
      </c>
      <c r="S187" s="1">
        <f t="shared" si="40"/>
        <v>0</v>
      </c>
      <c r="T187" s="1">
        <f t="shared" si="41"/>
        <v>0</v>
      </c>
      <c r="U187" s="126">
        <f t="shared" si="42"/>
        <v>0</v>
      </c>
    </row>
    <row r="188" spans="2:21" x14ac:dyDescent="0.3">
      <c r="B188" s="125">
        <v>173</v>
      </c>
      <c r="C188" s="53" t="str">
        <f>IF(OR('Data-Qtr3'!C186="",'Data-Qtr3'!R186),"",(COUNTIF('Data-Qtr3'!C186,"Yes")))</f>
        <v/>
      </c>
      <c r="D188" s="53" t="str">
        <f>IF('Data-Qtr3'!D186="","",IF(C188=1,'Data-Qtr3'!D186,""))</f>
        <v/>
      </c>
      <c r="E188" s="53" t="str">
        <f>IF(OR('Data-Qtr3'!E186="",'Data-Qtr3'!R186),"",COUNTIF('Data-Qtr3'!E186,"Yes"))</f>
        <v/>
      </c>
      <c r="F188" s="53" t="str">
        <f>IF(OR('Data-Qtr3'!F186="",'Data-Qtr3'!R186),"",COUNTIF('Data-Qtr3'!F186,"Yes"))</f>
        <v/>
      </c>
      <c r="G188" s="53"/>
      <c r="H188" s="53" t="str">
        <f>IF(OR('Data-Qtr3'!G186="",'Data-Qtr3'!R186),"",COUNTIF('Data-Qtr3'!G186,"Yes"))</f>
        <v/>
      </c>
      <c r="I188" s="55">
        <f>COUNTIF('Data-Qtr3'!C186:G186,"")</f>
        <v>5</v>
      </c>
      <c r="J188" s="125">
        <f>IF('Data-Qtr3'!R186,0,IF((COUNTBLANK(C188)+COUNTBLANK(E188)+COUNTBLANK(F188)+COUNTBLANK(H188))=4,0,1))</f>
        <v>0</v>
      </c>
      <c r="K188" s="125">
        <f t="shared" si="33"/>
        <v>0</v>
      </c>
      <c r="L188" s="125">
        <f t="shared" si="34"/>
        <v>0</v>
      </c>
      <c r="M188" s="1">
        <f t="shared" si="35"/>
        <v>0</v>
      </c>
      <c r="N188" s="125">
        <f t="shared" si="36"/>
        <v>0</v>
      </c>
      <c r="O188" s="126">
        <f t="shared" si="37"/>
        <v>0</v>
      </c>
      <c r="P188" s="125">
        <f t="shared" si="38"/>
        <v>0</v>
      </c>
      <c r="Q188" s="1">
        <f t="shared" si="39"/>
        <v>0</v>
      </c>
      <c r="R188" s="1">
        <f t="shared" si="32"/>
        <v>0</v>
      </c>
      <c r="S188" s="1">
        <f t="shared" si="40"/>
        <v>0</v>
      </c>
      <c r="T188" s="1">
        <f t="shared" si="41"/>
        <v>0</v>
      </c>
      <c r="U188" s="126">
        <f t="shared" si="42"/>
        <v>0</v>
      </c>
    </row>
    <row r="189" spans="2:21" x14ac:dyDescent="0.3">
      <c r="B189" s="125">
        <v>174</v>
      </c>
      <c r="C189" s="53" t="str">
        <f>IF(OR('Data-Qtr3'!C187="",'Data-Qtr3'!R187),"",(COUNTIF('Data-Qtr3'!C187,"Yes")))</f>
        <v/>
      </c>
      <c r="D189" s="53" t="str">
        <f>IF('Data-Qtr3'!D187="","",IF(C189=1,'Data-Qtr3'!D187,""))</f>
        <v/>
      </c>
      <c r="E189" s="53" t="str">
        <f>IF(OR('Data-Qtr3'!E187="",'Data-Qtr3'!R187),"",COUNTIF('Data-Qtr3'!E187,"Yes"))</f>
        <v/>
      </c>
      <c r="F189" s="53" t="str">
        <f>IF(OR('Data-Qtr3'!F187="",'Data-Qtr3'!R187),"",COUNTIF('Data-Qtr3'!F187,"Yes"))</f>
        <v/>
      </c>
      <c r="G189" s="53"/>
      <c r="H189" s="53" t="str">
        <f>IF(OR('Data-Qtr3'!G187="",'Data-Qtr3'!R187),"",COUNTIF('Data-Qtr3'!G187,"Yes"))</f>
        <v/>
      </c>
      <c r="I189" s="55">
        <f>COUNTIF('Data-Qtr3'!C187:G187,"")</f>
        <v>5</v>
      </c>
      <c r="J189" s="125">
        <f>IF('Data-Qtr3'!R187,0,IF((COUNTBLANK(C189)+COUNTBLANK(E189)+COUNTBLANK(F189)+COUNTBLANK(H189))=4,0,1))</f>
        <v>0</v>
      </c>
      <c r="K189" s="125">
        <f t="shared" si="33"/>
        <v>0</v>
      </c>
      <c r="L189" s="125">
        <f t="shared" si="34"/>
        <v>0</v>
      </c>
      <c r="M189" s="1">
        <f t="shared" si="35"/>
        <v>0</v>
      </c>
      <c r="N189" s="125">
        <f t="shared" si="36"/>
        <v>0</v>
      </c>
      <c r="O189" s="126">
        <f t="shared" si="37"/>
        <v>0</v>
      </c>
      <c r="P189" s="125">
        <f t="shared" si="38"/>
        <v>0</v>
      </c>
      <c r="Q189" s="1">
        <f t="shared" si="39"/>
        <v>0</v>
      </c>
      <c r="R189" s="1">
        <f t="shared" si="32"/>
        <v>0</v>
      </c>
      <c r="S189" s="1">
        <f t="shared" si="40"/>
        <v>0</v>
      </c>
      <c r="T189" s="1">
        <f t="shared" si="41"/>
        <v>0</v>
      </c>
      <c r="U189" s="126">
        <f t="shared" si="42"/>
        <v>0</v>
      </c>
    </row>
    <row r="190" spans="2:21" x14ac:dyDescent="0.3">
      <c r="B190" s="125">
        <v>175</v>
      </c>
      <c r="C190" s="53" t="str">
        <f>IF(OR('Data-Qtr3'!C188="",'Data-Qtr3'!R188),"",(COUNTIF('Data-Qtr3'!C188,"Yes")))</f>
        <v/>
      </c>
      <c r="D190" s="53" t="str">
        <f>IF('Data-Qtr3'!D188="","",IF(C190=1,'Data-Qtr3'!D188,""))</f>
        <v/>
      </c>
      <c r="E190" s="53" t="str">
        <f>IF(OR('Data-Qtr3'!E188="",'Data-Qtr3'!R188),"",COUNTIF('Data-Qtr3'!E188,"Yes"))</f>
        <v/>
      </c>
      <c r="F190" s="53" t="str">
        <f>IF(OR('Data-Qtr3'!F188="",'Data-Qtr3'!R188),"",COUNTIF('Data-Qtr3'!F188,"Yes"))</f>
        <v/>
      </c>
      <c r="G190" s="53"/>
      <c r="H190" s="53" t="str">
        <f>IF(OR('Data-Qtr3'!G188="",'Data-Qtr3'!R188),"",COUNTIF('Data-Qtr3'!G188,"Yes"))</f>
        <v/>
      </c>
      <c r="I190" s="55">
        <f>COUNTIF('Data-Qtr3'!C188:G188,"")</f>
        <v>5</v>
      </c>
      <c r="J190" s="125">
        <f>IF('Data-Qtr3'!R188,0,IF((COUNTBLANK(C190)+COUNTBLANK(E190)+COUNTBLANK(F190)+COUNTBLANK(H190))=4,0,1))</f>
        <v>0</v>
      </c>
      <c r="K190" s="125">
        <f t="shared" si="33"/>
        <v>0</v>
      </c>
      <c r="L190" s="125">
        <f t="shared" si="34"/>
        <v>0</v>
      </c>
      <c r="M190" s="1">
        <f t="shared" si="35"/>
        <v>0</v>
      </c>
      <c r="N190" s="125">
        <f t="shared" si="36"/>
        <v>0</v>
      </c>
      <c r="O190" s="126">
        <f t="shared" si="37"/>
        <v>0</v>
      </c>
      <c r="P190" s="125">
        <f t="shared" si="38"/>
        <v>0</v>
      </c>
      <c r="Q190" s="1">
        <f t="shared" si="39"/>
        <v>0</v>
      </c>
      <c r="R190" s="1">
        <f t="shared" si="32"/>
        <v>0</v>
      </c>
      <c r="S190" s="1">
        <f t="shared" si="40"/>
        <v>0</v>
      </c>
      <c r="T190" s="1">
        <f t="shared" si="41"/>
        <v>0</v>
      </c>
      <c r="U190" s="126">
        <f t="shared" si="42"/>
        <v>0</v>
      </c>
    </row>
    <row r="191" spans="2:21" x14ac:dyDescent="0.3">
      <c r="B191" s="125">
        <v>176</v>
      </c>
      <c r="C191" s="53" t="str">
        <f>IF(OR('Data-Qtr3'!C189="",'Data-Qtr3'!R189),"",(COUNTIF('Data-Qtr3'!C189,"Yes")))</f>
        <v/>
      </c>
      <c r="D191" s="53" t="str">
        <f>IF('Data-Qtr3'!D189="","",IF(C191=1,'Data-Qtr3'!D189,""))</f>
        <v/>
      </c>
      <c r="E191" s="53" t="str">
        <f>IF(OR('Data-Qtr3'!E189="",'Data-Qtr3'!R189),"",COUNTIF('Data-Qtr3'!E189,"Yes"))</f>
        <v/>
      </c>
      <c r="F191" s="53" t="str">
        <f>IF(OR('Data-Qtr3'!F189="",'Data-Qtr3'!R189),"",COUNTIF('Data-Qtr3'!F189,"Yes"))</f>
        <v/>
      </c>
      <c r="G191" s="53"/>
      <c r="H191" s="53" t="str">
        <f>IF(OR('Data-Qtr3'!G189="",'Data-Qtr3'!R189),"",COUNTIF('Data-Qtr3'!G189,"Yes"))</f>
        <v/>
      </c>
      <c r="I191" s="55">
        <f>COUNTIF('Data-Qtr3'!C189:G189,"")</f>
        <v>5</v>
      </c>
      <c r="J191" s="125">
        <f>IF('Data-Qtr3'!R189,0,IF((COUNTBLANK(C191)+COUNTBLANK(E191)+COUNTBLANK(F191)+COUNTBLANK(H191))=4,0,1))</f>
        <v>0</v>
      </c>
      <c r="K191" s="125">
        <f t="shared" si="33"/>
        <v>0</v>
      </c>
      <c r="L191" s="125">
        <f t="shared" si="34"/>
        <v>0</v>
      </c>
      <c r="M191" s="1">
        <f t="shared" si="35"/>
        <v>0</v>
      </c>
      <c r="N191" s="125">
        <f t="shared" si="36"/>
        <v>0</v>
      </c>
      <c r="O191" s="126">
        <f t="shared" si="37"/>
        <v>0</v>
      </c>
      <c r="P191" s="125">
        <f t="shared" si="38"/>
        <v>0</v>
      </c>
      <c r="Q191" s="1">
        <f t="shared" si="39"/>
        <v>0</v>
      </c>
      <c r="R191" s="1">
        <f t="shared" si="32"/>
        <v>0</v>
      </c>
      <c r="S191" s="1">
        <f t="shared" si="40"/>
        <v>0</v>
      </c>
      <c r="T191" s="1">
        <f t="shared" si="41"/>
        <v>0</v>
      </c>
      <c r="U191" s="126">
        <f t="shared" si="42"/>
        <v>0</v>
      </c>
    </row>
    <row r="192" spans="2:21" x14ac:dyDescent="0.3">
      <c r="B192" s="125">
        <v>177</v>
      </c>
      <c r="C192" s="53" t="str">
        <f>IF(OR('Data-Qtr3'!C190="",'Data-Qtr3'!R190),"",(COUNTIF('Data-Qtr3'!C190,"Yes")))</f>
        <v/>
      </c>
      <c r="D192" s="53" t="str">
        <f>IF('Data-Qtr3'!D190="","",IF(C192=1,'Data-Qtr3'!D190,""))</f>
        <v/>
      </c>
      <c r="E192" s="53" t="str">
        <f>IF(OR('Data-Qtr3'!E190="",'Data-Qtr3'!R190),"",COUNTIF('Data-Qtr3'!E190,"Yes"))</f>
        <v/>
      </c>
      <c r="F192" s="53" t="str">
        <f>IF(OR('Data-Qtr3'!F190="",'Data-Qtr3'!R190),"",COUNTIF('Data-Qtr3'!F190,"Yes"))</f>
        <v/>
      </c>
      <c r="G192" s="53"/>
      <c r="H192" s="53" t="str">
        <f>IF(OR('Data-Qtr3'!G190="",'Data-Qtr3'!R190),"",COUNTIF('Data-Qtr3'!G190,"Yes"))</f>
        <v/>
      </c>
      <c r="I192" s="55">
        <f>COUNTIF('Data-Qtr3'!C190:G190,"")</f>
        <v>5</v>
      </c>
      <c r="J192" s="125">
        <f>IF('Data-Qtr3'!R190,0,IF((COUNTBLANK(C192)+COUNTBLANK(E192)+COUNTBLANK(F192)+COUNTBLANK(H192))=4,0,1))</f>
        <v>0</v>
      </c>
      <c r="K192" s="125">
        <f t="shared" si="33"/>
        <v>0</v>
      </c>
      <c r="L192" s="125">
        <f t="shared" si="34"/>
        <v>0</v>
      </c>
      <c r="M192" s="1">
        <f t="shared" si="35"/>
        <v>0</v>
      </c>
      <c r="N192" s="125">
        <f t="shared" si="36"/>
        <v>0</v>
      </c>
      <c r="O192" s="126">
        <f t="shared" si="37"/>
        <v>0</v>
      </c>
      <c r="P192" s="125">
        <f t="shared" si="38"/>
        <v>0</v>
      </c>
      <c r="Q192" s="1">
        <f t="shared" si="39"/>
        <v>0</v>
      </c>
      <c r="R192" s="1">
        <f t="shared" si="32"/>
        <v>0</v>
      </c>
      <c r="S192" s="1">
        <f t="shared" si="40"/>
        <v>0</v>
      </c>
      <c r="T192" s="1">
        <f t="shared" si="41"/>
        <v>0</v>
      </c>
      <c r="U192" s="126">
        <f t="shared" si="42"/>
        <v>0</v>
      </c>
    </row>
    <row r="193" spans="2:21" x14ac:dyDescent="0.3">
      <c r="B193" s="125">
        <v>178</v>
      </c>
      <c r="C193" s="53" t="str">
        <f>IF(OR('Data-Qtr3'!C191="",'Data-Qtr3'!R191),"",(COUNTIF('Data-Qtr3'!C191,"Yes")))</f>
        <v/>
      </c>
      <c r="D193" s="53" t="str">
        <f>IF('Data-Qtr3'!D191="","",IF(C193=1,'Data-Qtr3'!D191,""))</f>
        <v/>
      </c>
      <c r="E193" s="53" t="str">
        <f>IF(OR('Data-Qtr3'!E191="",'Data-Qtr3'!R191),"",COUNTIF('Data-Qtr3'!E191,"Yes"))</f>
        <v/>
      </c>
      <c r="F193" s="53" t="str">
        <f>IF(OR('Data-Qtr3'!F191="",'Data-Qtr3'!R191),"",COUNTIF('Data-Qtr3'!F191,"Yes"))</f>
        <v/>
      </c>
      <c r="G193" s="53"/>
      <c r="H193" s="53" t="str">
        <f>IF(OR('Data-Qtr3'!G191="",'Data-Qtr3'!R191),"",COUNTIF('Data-Qtr3'!G191,"Yes"))</f>
        <v/>
      </c>
      <c r="I193" s="55">
        <f>COUNTIF('Data-Qtr3'!C191:G191,"")</f>
        <v>5</v>
      </c>
      <c r="J193" s="125">
        <f>IF('Data-Qtr3'!R191,0,IF((COUNTBLANK(C193)+COUNTBLANK(E193)+COUNTBLANK(F193)+COUNTBLANK(H193))=4,0,1))</f>
        <v>0</v>
      </c>
      <c r="K193" s="125">
        <f t="shared" si="33"/>
        <v>0</v>
      </c>
      <c r="L193" s="125">
        <f t="shared" si="34"/>
        <v>0</v>
      </c>
      <c r="M193" s="1">
        <f t="shared" si="35"/>
        <v>0</v>
      </c>
      <c r="N193" s="125">
        <f t="shared" si="36"/>
        <v>0</v>
      </c>
      <c r="O193" s="126">
        <f t="shared" si="37"/>
        <v>0</v>
      </c>
      <c r="P193" s="125">
        <f t="shared" si="38"/>
        <v>0</v>
      </c>
      <c r="Q193" s="1">
        <f t="shared" si="39"/>
        <v>0</v>
      </c>
      <c r="R193" s="1">
        <f t="shared" si="32"/>
        <v>0</v>
      </c>
      <c r="S193" s="1">
        <f t="shared" si="40"/>
        <v>0</v>
      </c>
      <c r="T193" s="1">
        <f t="shared" si="41"/>
        <v>0</v>
      </c>
      <c r="U193" s="126">
        <f t="shared" si="42"/>
        <v>0</v>
      </c>
    </row>
    <row r="194" spans="2:21" x14ac:dyDescent="0.3">
      <c r="B194" s="125">
        <v>179</v>
      </c>
      <c r="C194" s="53" t="str">
        <f>IF(OR('Data-Qtr3'!C192="",'Data-Qtr3'!R192),"",(COUNTIF('Data-Qtr3'!C192,"Yes")))</f>
        <v/>
      </c>
      <c r="D194" s="53" t="str">
        <f>IF('Data-Qtr3'!D192="","",IF(C194=1,'Data-Qtr3'!D192,""))</f>
        <v/>
      </c>
      <c r="E194" s="53" t="str">
        <f>IF(OR('Data-Qtr3'!E192="",'Data-Qtr3'!R192),"",COUNTIF('Data-Qtr3'!E192,"Yes"))</f>
        <v/>
      </c>
      <c r="F194" s="53" t="str">
        <f>IF(OR('Data-Qtr3'!F192="",'Data-Qtr3'!R192),"",COUNTIF('Data-Qtr3'!F192,"Yes"))</f>
        <v/>
      </c>
      <c r="G194" s="53"/>
      <c r="H194" s="53" t="str">
        <f>IF(OR('Data-Qtr3'!G192="",'Data-Qtr3'!R192),"",COUNTIF('Data-Qtr3'!G192,"Yes"))</f>
        <v/>
      </c>
      <c r="I194" s="55">
        <f>COUNTIF('Data-Qtr3'!C192:G192,"")</f>
        <v>5</v>
      </c>
      <c r="J194" s="125">
        <f>IF('Data-Qtr3'!R192,0,IF((COUNTBLANK(C194)+COUNTBLANK(E194)+COUNTBLANK(F194)+COUNTBLANK(H194))=4,0,1))</f>
        <v>0</v>
      </c>
      <c r="K194" s="125">
        <f t="shared" si="33"/>
        <v>0</v>
      </c>
      <c r="L194" s="125">
        <f t="shared" si="34"/>
        <v>0</v>
      </c>
      <c r="M194" s="1">
        <f t="shared" si="35"/>
        <v>0</v>
      </c>
      <c r="N194" s="125">
        <f t="shared" si="36"/>
        <v>0</v>
      </c>
      <c r="O194" s="126">
        <f t="shared" si="37"/>
        <v>0</v>
      </c>
      <c r="P194" s="125">
        <f t="shared" si="38"/>
        <v>0</v>
      </c>
      <c r="Q194" s="1">
        <f t="shared" si="39"/>
        <v>0</v>
      </c>
      <c r="R194" s="1">
        <f t="shared" si="32"/>
        <v>0</v>
      </c>
      <c r="S194" s="1">
        <f t="shared" si="40"/>
        <v>0</v>
      </c>
      <c r="T194" s="1">
        <f t="shared" si="41"/>
        <v>0</v>
      </c>
      <c r="U194" s="126">
        <f t="shared" si="42"/>
        <v>0</v>
      </c>
    </row>
    <row r="195" spans="2:21" ht="15" thickBot="1" x14ac:dyDescent="0.35">
      <c r="B195" s="125">
        <v>180</v>
      </c>
      <c r="C195" s="36" t="str">
        <f>IF(OR('Data-Qtr3'!C193="",'Data-Qtr3'!R193),"",(COUNTIF('Data-Qtr3'!C193,"Yes")))</f>
        <v/>
      </c>
      <c r="D195" s="36" t="str">
        <f>IF('Data-Qtr3'!D193="","",IF(C195=1,'Data-Qtr3'!D193,""))</f>
        <v/>
      </c>
      <c r="E195" s="36" t="str">
        <f>IF(OR('Data-Qtr3'!E193="",'Data-Qtr3'!R193),"",COUNTIF('Data-Qtr3'!E193,"Yes"))</f>
        <v/>
      </c>
      <c r="F195" s="36" t="str">
        <f>IF(OR('Data-Qtr3'!F193="",'Data-Qtr3'!R193),"",COUNTIF('Data-Qtr3'!F193,"Yes"))</f>
        <v/>
      </c>
      <c r="G195" s="36"/>
      <c r="H195" s="36" t="str">
        <f>IF(OR('Data-Qtr3'!G193="",'Data-Qtr3'!R193),"",COUNTIF('Data-Qtr3'!G193,"Yes"))</f>
        <v/>
      </c>
      <c r="I195" s="55">
        <f>COUNTIF('Data-Qtr3'!C193:G193,"")</f>
        <v>5</v>
      </c>
      <c r="J195" s="125">
        <f>IF('Data-Qtr3'!R193,0,IF((COUNTBLANK(C195)+COUNTBLANK(E195)+COUNTBLANK(F195)+COUNTBLANK(H195))=4,0,1))</f>
        <v>0</v>
      </c>
      <c r="K195" s="125">
        <f t="shared" si="33"/>
        <v>0</v>
      </c>
      <c r="L195" s="125">
        <f t="shared" si="34"/>
        <v>0</v>
      </c>
      <c r="M195" s="1">
        <f t="shared" si="35"/>
        <v>0</v>
      </c>
      <c r="N195" s="125">
        <f t="shared" si="36"/>
        <v>0</v>
      </c>
      <c r="O195" s="126">
        <f t="shared" si="37"/>
        <v>0</v>
      </c>
      <c r="P195" s="125">
        <f t="shared" si="38"/>
        <v>0</v>
      </c>
      <c r="Q195" s="1">
        <f t="shared" si="39"/>
        <v>0</v>
      </c>
      <c r="R195" s="1">
        <f t="shared" si="32"/>
        <v>0</v>
      </c>
      <c r="S195" s="1">
        <f t="shared" si="40"/>
        <v>0</v>
      </c>
      <c r="T195" s="1">
        <f t="shared" si="41"/>
        <v>0</v>
      </c>
      <c r="U195" s="126">
        <f t="shared" si="42"/>
        <v>0</v>
      </c>
    </row>
    <row r="196" spans="2:21" x14ac:dyDescent="0.3">
      <c r="B196" s="125">
        <v>181</v>
      </c>
      <c r="C196" s="33" t="str">
        <f>IF(OR('Data-Qtr3'!C194="",'Data-Qtr3'!R194),"",(COUNTIF('Data-Qtr3'!C194,"Yes")))</f>
        <v/>
      </c>
      <c r="D196" s="33" t="str">
        <f>IF('Data-Qtr3'!D194="","",IF(C196=1,'Data-Qtr3'!D194,""))</f>
        <v/>
      </c>
      <c r="E196" s="33" t="str">
        <f>IF(OR('Data-Qtr3'!E194="",'Data-Qtr3'!R194),"",COUNTIF('Data-Qtr3'!E194,"Yes"))</f>
        <v/>
      </c>
      <c r="F196" s="33" t="str">
        <f>IF(OR('Data-Qtr3'!F194="",'Data-Qtr3'!R194),"",COUNTIF('Data-Qtr3'!F194,"Yes"))</f>
        <v/>
      </c>
      <c r="G196" s="33"/>
      <c r="H196" s="33" t="str">
        <f>IF(OR('Data-Qtr3'!G194="",'Data-Qtr3'!R194),"",COUNTIF('Data-Qtr3'!G194,"Yes"))</f>
        <v/>
      </c>
      <c r="I196" s="54">
        <f>COUNTIF('Data-Qtr3'!C194:G194,"")</f>
        <v>5</v>
      </c>
      <c r="J196" s="125">
        <f>IF('Data-Qtr3'!R194,0,IF((COUNTBLANK(C196)+COUNTBLANK(E196)+COUNTBLANK(F196)+COUNTBLANK(H196))=4,0,1))</f>
        <v>0</v>
      </c>
      <c r="K196" s="125">
        <f t="shared" si="33"/>
        <v>0</v>
      </c>
      <c r="L196" s="125">
        <f t="shared" si="34"/>
        <v>0</v>
      </c>
      <c r="M196" s="1">
        <f t="shared" si="35"/>
        <v>0</v>
      </c>
      <c r="N196" s="125">
        <f t="shared" si="36"/>
        <v>0</v>
      </c>
      <c r="O196" s="126">
        <f t="shared" si="37"/>
        <v>0</v>
      </c>
      <c r="P196" s="125">
        <f t="shared" si="38"/>
        <v>0</v>
      </c>
      <c r="Q196" s="1">
        <f t="shared" si="39"/>
        <v>0</v>
      </c>
      <c r="R196" s="1">
        <f t="shared" si="32"/>
        <v>0</v>
      </c>
      <c r="S196" s="1">
        <f t="shared" si="40"/>
        <v>0</v>
      </c>
      <c r="T196" s="1">
        <f t="shared" si="41"/>
        <v>0</v>
      </c>
      <c r="U196" s="126">
        <f t="shared" si="42"/>
        <v>0</v>
      </c>
    </row>
    <row r="197" spans="2:21" x14ac:dyDescent="0.3">
      <c r="B197" s="125">
        <v>182</v>
      </c>
      <c r="C197" s="53" t="str">
        <f>IF(OR('Data-Qtr3'!C195="",'Data-Qtr3'!R195),"",(COUNTIF('Data-Qtr3'!C195,"Yes")))</f>
        <v/>
      </c>
      <c r="D197" s="53" t="str">
        <f>IF('Data-Qtr3'!D195="","",IF(C197=1,'Data-Qtr3'!D195,""))</f>
        <v/>
      </c>
      <c r="E197" s="53" t="str">
        <f>IF(OR('Data-Qtr3'!E195="",'Data-Qtr3'!R195),"",COUNTIF('Data-Qtr3'!E195,"Yes"))</f>
        <v/>
      </c>
      <c r="F197" s="53" t="str">
        <f>IF(OR('Data-Qtr3'!F195="",'Data-Qtr3'!R195),"",COUNTIF('Data-Qtr3'!F195,"Yes"))</f>
        <v/>
      </c>
      <c r="G197" s="53"/>
      <c r="H197" s="53" t="str">
        <f>IF(OR('Data-Qtr3'!G195="",'Data-Qtr3'!R195),"",COUNTIF('Data-Qtr3'!G195,"Yes"))</f>
        <v/>
      </c>
      <c r="I197" s="55">
        <f>COUNTIF('Data-Qtr3'!C195:G195,"")</f>
        <v>5</v>
      </c>
      <c r="J197" s="125">
        <f>IF('Data-Qtr3'!R195,0,IF((COUNTBLANK(C197)+COUNTBLANK(E197)+COUNTBLANK(F197)+COUNTBLANK(H197))=4,0,1))</f>
        <v>0</v>
      </c>
      <c r="K197" s="125">
        <f t="shared" si="33"/>
        <v>0</v>
      </c>
      <c r="L197" s="125">
        <f t="shared" si="34"/>
        <v>0</v>
      </c>
      <c r="M197" s="1">
        <f t="shared" si="35"/>
        <v>0</v>
      </c>
      <c r="N197" s="125">
        <f t="shared" si="36"/>
        <v>0</v>
      </c>
      <c r="O197" s="126">
        <f t="shared" si="37"/>
        <v>0</v>
      </c>
      <c r="P197" s="125">
        <f t="shared" si="38"/>
        <v>0</v>
      </c>
      <c r="Q197" s="1">
        <f t="shared" si="39"/>
        <v>0</v>
      </c>
      <c r="R197" s="1">
        <f t="shared" si="32"/>
        <v>0</v>
      </c>
      <c r="S197" s="1">
        <f t="shared" si="40"/>
        <v>0</v>
      </c>
      <c r="T197" s="1">
        <f t="shared" si="41"/>
        <v>0</v>
      </c>
      <c r="U197" s="126">
        <f t="shared" si="42"/>
        <v>0</v>
      </c>
    </row>
    <row r="198" spans="2:21" x14ac:dyDescent="0.3">
      <c r="B198" s="125">
        <v>183</v>
      </c>
      <c r="C198" s="53" t="str">
        <f>IF(OR('Data-Qtr3'!C196="",'Data-Qtr3'!R196),"",(COUNTIF('Data-Qtr3'!C196,"Yes")))</f>
        <v/>
      </c>
      <c r="D198" s="53" t="str">
        <f>IF('Data-Qtr3'!D196="","",IF(C198=1,'Data-Qtr3'!D196,""))</f>
        <v/>
      </c>
      <c r="E198" s="53" t="str">
        <f>IF(OR('Data-Qtr3'!E196="",'Data-Qtr3'!R196),"",COUNTIF('Data-Qtr3'!E196,"Yes"))</f>
        <v/>
      </c>
      <c r="F198" s="53" t="str">
        <f>IF(OR('Data-Qtr3'!F196="",'Data-Qtr3'!R196),"",COUNTIF('Data-Qtr3'!F196,"Yes"))</f>
        <v/>
      </c>
      <c r="G198" s="53"/>
      <c r="H198" s="53" t="str">
        <f>IF(OR('Data-Qtr3'!G196="",'Data-Qtr3'!R196),"",COUNTIF('Data-Qtr3'!G196,"Yes"))</f>
        <v/>
      </c>
      <c r="I198" s="55">
        <f>COUNTIF('Data-Qtr3'!C196:G196,"")</f>
        <v>5</v>
      </c>
      <c r="J198" s="125">
        <f>IF('Data-Qtr3'!R196,0,IF((COUNTBLANK(C198)+COUNTBLANK(E198)+COUNTBLANK(F198)+COUNTBLANK(H198))=4,0,1))</f>
        <v>0</v>
      </c>
      <c r="K198" s="125">
        <f t="shared" si="33"/>
        <v>0</v>
      </c>
      <c r="L198" s="125">
        <f t="shared" si="34"/>
        <v>0</v>
      </c>
      <c r="M198" s="1">
        <f t="shared" si="35"/>
        <v>0</v>
      </c>
      <c r="N198" s="125">
        <f t="shared" si="36"/>
        <v>0</v>
      </c>
      <c r="O198" s="126">
        <f t="shared" si="37"/>
        <v>0</v>
      </c>
      <c r="P198" s="125">
        <f t="shared" si="38"/>
        <v>0</v>
      </c>
      <c r="Q198" s="1">
        <f t="shared" si="39"/>
        <v>0</v>
      </c>
      <c r="R198" s="1">
        <f t="shared" si="32"/>
        <v>0</v>
      </c>
      <c r="S198" s="1">
        <f t="shared" si="40"/>
        <v>0</v>
      </c>
      <c r="T198" s="1">
        <f t="shared" si="41"/>
        <v>0</v>
      </c>
      <c r="U198" s="126">
        <f t="shared" si="42"/>
        <v>0</v>
      </c>
    </row>
    <row r="199" spans="2:21" x14ac:dyDescent="0.3">
      <c r="B199" s="125">
        <v>184</v>
      </c>
      <c r="C199" s="53" t="str">
        <f>IF(OR('Data-Qtr3'!C197="",'Data-Qtr3'!R197),"",(COUNTIF('Data-Qtr3'!C197,"Yes")))</f>
        <v/>
      </c>
      <c r="D199" s="53" t="str">
        <f>IF('Data-Qtr3'!D197="","",IF(C199=1,'Data-Qtr3'!D197,""))</f>
        <v/>
      </c>
      <c r="E199" s="53" t="str">
        <f>IF(OR('Data-Qtr3'!E197="",'Data-Qtr3'!R197),"",COUNTIF('Data-Qtr3'!E197,"Yes"))</f>
        <v/>
      </c>
      <c r="F199" s="53" t="str">
        <f>IF(OR('Data-Qtr3'!F197="",'Data-Qtr3'!R197),"",COUNTIF('Data-Qtr3'!F197,"Yes"))</f>
        <v/>
      </c>
      <c r="G199" s="53"/>
      <c r="H199" s="53" t="str">
        <f>IF(OR('Data-Qtr3'!G197="",'Data-Qtr3'!R197),"",COUNTIF('Data-Qtr3'!G197,"Yes"))</f>
        <v/>
      </c>
      <c r="I199" s="55">
        <f>COUNTIF('Data-Qtr3'!C197:G197,"")</f>
        <v>5</v>
      </c>
      <c r="J199" s="125">
        <f>IF('Data-Qtr3'!R197,0,IF((COUNTBLANK(C199)+COUNTBLANK(E199)+COUNTBLANK(F199)+COUNTBLANK(H199))=4,0,1))</f>
        <v>0</v>
      </c>
      <c r="K199" s="125">
        <f t="shared" si="33"/>
        <v>0</v>
      </c>
      <c r="L199" s="125">
        <f t="shared" si="34"/>
        <v>0</v>
      </c>
      <c r="M199" s="1">
        <f t="shared" si="35"/>
        <v>0</v>
      </c>
      <c r="N199" s="125">
        <f t="shared" si="36"/>
        <v>0</v>
      </c>
      <c r="O199" s="126">
        <f t="shared" si="37"/>
        <v>0</v>
      </c>
      <c r="P199" s="125">
        <f t="shared" si="38"/>
        <v>0</v>
      </c>
      <c r="Q199" s="1">
        <f t="shared" si="39"/>
        <v>0</v>
      </c>
      <c r="R199" s="1">
        <f t="shared" si="32"/>
        <v>0</v>
      </c>
      <c r="S199" s="1">
        <f t="shared" si="40"/>
        <v>0</v>
      </c>
      <c r="T199" s="1">
        <f t="shared" si="41"/>
        <v>0</v>
      </c>
      <c r="U199" s="126">
        <f t="shared" si="42"/>
        <v>0</v>
      </c>
    </row>
    <row r="200" spans="2:21" x14ac:dyDescent="0.3">
      <c r="B200" s="125">
        <v>185</v>
      </c>
      <c r="C200" s="53" t="str">
        <f>IF(OR('Data-Qtr3'!C198="",'Data-Qtr3'!R198),"",(COUNTIF('Data-Qtr3'!C198,"Yes")))</f>
        <v/>
      </c>
      <c r="D200" s="53" t="str">
        <f>IF('Data-Qtr3'!D198="","",IF(C200=1,'Data-Qtr3'!D198,""))</f>
        <v/>
      </c>
      <c r="E200" s="53" t="str">
        <f>IF(OR('Data-Qtr3'!E198="",'Data-Qtr3'!R198),"",COUNTIF('Data-Qtr3'!E198,"Yes"))</f>
        <v/>
      </c>
      <c r="F200" s="53" t="str">
        <f>IF(OR('Data-Qtr3'!F198="",'Data-Qtr3'!R198),"",COUNTIF('Data-Qtr3'!F198,"Yes"))</f>
        <v/>
      </c>
      <c r="G200" s="53"/>
      <c r="H200" s="53" t="str">
        <f>IF(OR('Data-Qtr3'!G198="",'Data-Qtr3'!R198),"",COUNTIF('Data-Qtr3'!G198,"Yes"))</f>
        <v/>
      </c>
      <c r="I200" s="55">
        <f>COUNTIF('Data-Qtr3'!C198:G198,"")</f>
        <v>5</v>
      </c>
      <c r="J200" s="125">
        <f>IF('Data-Qtr3'!R198,0,IF((COUNTBLANK(C200)+COUNTBLANK(E200)+COUNTBLANK(F200)+COUNTBLANK(H200))=4,0,1))</f>
        <v>0</v>
      </c>
      <c r="K200" s="125">
        <f t="shared" si="33"/>
        <v>0</v>
      </c>
      <c r="L200" s="125">
        <f t="shared" si="34"/>
        <v>0</v>
      </c>
      <c r="M200" s="1">
        <f t="shared" si="35"/>
        <v>0</v>
      </c>
      <c r="N200" s="125">
        <f t="shared" si="36"/>
        <v>0</v>
      </c>
      <c r="O200" s="126">
        <f t="shared" si="37"/>
        <v>0</v>
      </c>
      <c r="P200" s="125">
        <f t="shared" si="38"/>
        <v>0</v>
      </c>
      <c r="Q200" s="1">
        <f t="shared" si="39"/>
        <v>0</v>
      </c>
      <c r="R200" s="1">
        <f t="shared" si="32"/>
        <v>0</v>
      </c>
      <c r="S200" s="1">
        <f t="shared" si="40"/>
        <v>0</v>
      </c>
      <c r="T200" s="1">
        <f t="shared" si="41"/>
        <v>0</v>
      </c>
      <c r="U200" s="126">
        <f t="shared" si="42"/>
        <v>0</v>
      </c>
    </row>
    <row r="201" spans="2:21" x14ac:dyDescent="0.3">
      <c r="B201" s="125">
        <v>186</v>
      </c>
      <c r="C201" s="53" t="str">
        <f>IF(OR('Data-Qtr3'!C199="",'Data-Qtr3'!R199),"",(COUNTIF('Data-Qtr3'!C199,"Yes")))</f>
        <v/>
      </c>
      <c r="D201" s="53" t="str">
        <f>IF('Data-Qtr3'!D199="","",IF(C201=1,'Data-Qtr3'!D199,""))</f>
        <v/>
      </c>
      <c r="E201" s="53" t="str">
        <f>IF(OR('Data-Qtr3'!E199="",'Data-Qtr3'!R199),"",COUNTIF('Data-Qtr3'!E199,"Yes"))</f>
        <v/>
      </c>
      <c r="F201" s="53" t="str">
        <f>IF(OR('Data-Qtr3'!F199="",'Data-Qtr3'!R199),"",COUNTIF('Data-Qtr3'!F199,"Yes"))</f>
        <v/>
      </c>
      <c r="G201" s="53"/>
      <c r="H201" s="53" t="str">
        <f>IF(OR('Data-Qtr3'!G199="",'Data-Qtr3'!R199),"",COUNTIF('Data-Qtr3'!G199,"Yes"))</f>
        <v/>
      </c>
      <c r="I201" s="55">
        <f>COUNTIF('Data-Qtr3'!C199:G199,"")</f>
        <v>5</v>
      </c>
      <c r="J201" s="125">
        <f>IF('Data-Qtr3'!R199,0,IF((COUNTBLANK(C201)+COUNTBLANK(E201)+COUNTBLANK(F201)+COUNTBLANK(H201))=4,0,1))</f>
        <v>0</v>
      </c>
      <c r="K201" s="125">
        <f t="shared" si="33"/>
        <v>0</v>
      </c>
      <c r="L201" s="125">
        <f t="shared" si="34"/>
        <v>0</v>
      </c>
      <c r="M201" s="1">
        <f t="shared" si="35"/>
        <v>0</v>
      </c>
      <c r="N201" s="125">
        <f t="shared" si="36"/>
        <v>0</v>
      </c>
      <c r="O201" s="126">
        <f t="shared" si="37"/>
        <v>0</v>
      </c>
      <c r="P201" s="125">
        <f t="shared" si="38"/>
        <v>0</v>
      </c>
      <c r="Q201" s="1">
        <f t="shared" si="39"/>
        <v>0</v>
      </c>
      <c r="R201" s="1">
        <f t="shared" si="32"/>
        <v>0</v>
      </c>
      <c r="S201" s="1">
        <f t="shared" si="40"/>
        <v>0</v>
      </c>
      <c r="T201" s="1">
        <f t="shared" si="41"/>
        <v>0</v>
      </c>
      <c r="U201" s="126">
        <f t="shared" si="42"/>
        <v>0</v>
      </c>
    </row>
    <row r="202" spans="2:21" x14ac:dyDescent="0.3">
      <c r="B202" s="125">
        <v>187</v>
      </c>
      <c r="C202" s="53" t="str">
        <f>IF(OR('Data-Qtr3'!C200="",'Data-Qtr3'!R200),"",(COUNTIF('Data-Qtr3'!C200,"Yes")))</f>
        <v/>
      </c>
      <c r="D202" s="53" t="str">
        <f>IF('Data-Qtr3'!D200="","",IF(C202=1,'Data-Qtr3'!D200,""))</f>
        <v/>
      </c>
      <c r="E202" s="53" t="str">
        <f>IF(OR('Data-Qtr3'!E200="",'Data-Qtr3'!R200),"",COUNTIF('Data-Qtr3'!E200,"Yes"))</f>
        <v/>
      </c>
      <c r="F202" s="53" t="str">
        <f>IF(OR('Data-Qtr3'!F200="",'Data-Qtr3'!R200),"",COUNTIF('Data-Qtr3'!F200,"Yes"))</f>
        <v/>
      </c>
      <c r="G202" s="53"/>
      <c r="H202" s="53" t="str">
        <f>IF(OR('Data-Qtr3'!G200="",'Data-Qtr3'!R200),"",COUNTIF('Data-Qtr3'!G200,"Yes"))</f>
        <v/>
      </c>
      <c r="I202" s="55">
        <f>COUNTIF('Data-Qtr3'!C200:G200,"")</f>
        <v>5</v>
      </c>
      <c r="J202" s="125">
        <f>IF('Data-Qtr3'!R200,0,IF((COUNTBLANK(C202)+COUNTBLANK(E202)+COUNTBLANK(F202)+COUNTBLANK(H202))=4,0,1))</f>
        <v>0</v>
      </c>
      <c r="K202" s="125">
        <f t="shared" si="33"/>
        <v>0</v>
      </c>
      <c r="L202" s="125">
        <f t="shared" si="34"/>
        <v>0</v>
      </c>
      <c r="M202" s="1">
        <f t="shared" si="35"/>
        <v>0</v>
      </c>
      <c r="N202" s="125">
        <f t="shared" si="36"/>
        <v>0</v>
      </c>
      <c r="O202" s="126">
        <f t="shared" si="37"/>
        <v>0</v>
      </c>
      <c r="P202" s="125">
        <f t="shared" si="38"/>
        <v>0</v>
      </c>
      <c r="Q202" s="1">
        <f t="shared" si="39"/>
        <v>0</v>
      </c>
      <c r="R202" s="1">
        <f t="shared" si="32"/>
        <v>0</v>
      </c>
      <c r="S202" s="1">
        <f t="shared" si="40"/>
        <v>0</v>
      </c>
      <c r="T202" s="1">
        <f t="shared" si="41"/>
        <v>0</v>
      </c>
      <c r="U202" s="126">
        <f t="shared" si="42"/>
        <v>0</v>
      </c>
    </row>
    <row r="203" spans="2:21" x14ac:dyDescent="0.3">
      <c r="B203" s="125">
        <v>188</v>
      </c>
      <c r="C203" s="53" t="str">
        <f>IF(OR('Data-Qtr3'!C201="",'Data-Qtr3'!R201),"",(COUNTIF('Data-Qtr3'!C201,"Yes")))</f>
        <v/>
      </c>
      <c r="D203" s="53" t="str">
        <f>IF('Data-Qtr3'!D201="","",IF(C203=1,'Data-Qtr3'!D201,""))</f>
        <v/>
      </c>
      <c r="E203" s="53" t="str">
        <f>IF(OR('Data-Qtr3'!E201="",'Data-Qtr3'!R201),"",COUNTIF('Data-Qtr3'!E201,"Yes"))</f>
        <v/>
      </c>
      <c r="F203" s="53" t="str">
        <f>IF(OR('Data-Qtr3'!F201="",'Data-Qtr3'!R201),"",COUNTIF('Data-Qtr3'!F201,"Yes"))</f>
        <v/>
      </c>
      <c r="G203" s="53"/>
      <c r="H203" s="53" t="str">
        <f>IF(OR('Data-Qtr3'!G201="",'Data-Qtr3'!R201),"",COUNTIF('Data-Qtr3'!G201,"Yes"))</f>
        <v/>
      </c>
      <c r="I203" s="55">
        <f>COUNTIF('Data-Qtr3'!C201:G201,"")</f>
        <v>5</v>
      </c>
      <c r="J203" s="125">
        <f>IF('Data-Qtr3'!R201,0,IF((COUNTBLANK(C203)+COUNTBLANK(E203)+COUNTBLANK(F203)+COUNTBLANK(H203))=4,0,1))</f>
        <v>0</v>
      </c>
      <c r="K203" s="125">
        <f t="shared" si="33"/>
        <v>0</v>
      </c>
      <c r="L203" s="125">
        <f t="shared" si="34"/>
        <v>0</v>
      </c>
      <c r="M203" s="1">
        <f t="shared" si="35"/>
        <v>0</v>
      </c>
      <c r="N203" s="125">
        <f t="shared" si="36"/>
        <v>0</v>
      </c>
      <c r="O203" s="126">
        <f t="shared" si="37"/>
        <v>0</v>
      </c>
      <c r="P203" s="125">
        <f t="shared" si="38"/>
        <v>0</v>
      </c>
      <c r="Q203" s="1">
        <f t="shared" si="39"/>
        <v>0</v>
      </c>
      <c r="R203" s="1">
        <f t="shared" si="32"/>
        <v>0</v>
      </c>
      <c r="S203" s="1">
        <f t="shared" si="40"/>
        <v>0</v>
      </c>
      <c r="T203" s="1">
        <f t="shared" si="41"/>
        <v>0</v>
      </c>
      <c r="U203" s="126">
        <f t="shared" si="42"/>
        <v>0</v>
      </c>
    </row>
    <row r="204" spans="2:21" x14ac:dyDescent="0.3">
      <c r="B204" s="125">
        <v>189</v>
      </c>
      <c r="C204" s="53" t="str">
        <f>IF(OR('Data-Qtr3'!C202="",'Data-Qtr3'!R202),"",(COUNTIF('Data-Qtr3'!C202,"Yes")))</f>
        <v/>
      </c>
      <c r="D204" s="53" t="str">
        <f>IF('Data-Qtr3'!D202="","",IF(C204=1,'Data-Qtr3'!D202,""))</f>
        <v/>
      </c>
      <c r="E204" s="53" t="str">
        <f>IF(OR('Data-Qtr3'!E202="",'Data-Qtr3'!R202),"",COUNTIF('Data-Qtr3'!E202,"Yes"))</f>
        <v/>
      </c>
      <c r="F204" s="53" t="str">
        <f>IF(OR('Data-Qtr3'!F202="",'Data-Qtr3'!R202),"",COUNTIF('Data-Qtr3'!F202,"Yes"))</f>
        <v/>
      </c>
      <c r="G204" s="53"/>
      <c r="H204" s="53" t="str">
        <f>IF(OR('Data-Qtr3'!G202="",'Data-Qtr3'!R202),"",COUNTIF('Data-Qtr3'!G202,"Yes"))</f>
        <v/>
      </c>
      <c r="I204" s="55">
        <f>COUNTIF('Data-Qtr3'!C202:G202,"")</f>
        <v>5</v>
      </c>
      <c r="J204" s="125">
        <f>IF('Data-Qtr3'!R202,0,IF((COUNTBLANK(C204)+COUNTBLANK(E204)+COUNTBLANK(F204)+COUNTBLANK(H204))=4,0,1))</f>
        <v>0</v>
      </c>
      <c r="K204" s="125">
        <f t="shared" si="33"/>
        <v>0</v>
      </c>
      <c r="L204" s="125">
        <f t="shared" si="34"/>
        <v>0</v>
      </c>
      <c r="M204" s="1">
        <f t="shared" si="35"/>
        <v>0</v>
      </c>
      <c r="N204" s="125">
        <f t="shared" si="36"/>
        <v>0</v>
      </c>
      <c r="O204" s="126">
        <f t="shared" si="37"/>
        <v>0</v>
      </c>
      <c r="P204" s="125">
        <f t="shared" si="38"/>
        <v>0</v>
      </c>
      <c r="Q204" s="1">
        <f t="shared" si="39"/>
        <v>0</v>
      </c>
      <c r="R204" s="1">
        <f t="shared" si="32"/>
        <v>0</v>
      </c>
      <c r="S204" s="1">
        <f t="shared" si="40"/>
        <v>0</v>
      </c>
      <c r="T204" s="1">
        <f t="shared" si="41"/>
        <v>0</v>
      </c>
      <c r="U204" s="126">
        <f t="shared" si="42"/>
        <v>0</v>
      </c>
    </row>
    <row r="205" spans="2:21" ht="15" thickBot="1" x14ac:dyDescent="0.35">
      <c r="B205" s="127">
        <v>190</v>
      </c>
      <c r="C205" s="36" t="str">
        <f>IF(OR('Data-Qtr3'!C203="",'Data-Qtr3'!R203),"",(COUNTIF('Data-Qtr3'!C203,"Yes")))</f>
        <v/>
      </c>
      <c r="D205" s="36" t="str">
        <f>IF('Data-Qtr3'!D203="","",IF(C205=1,'Data-Qtr3'!D203,""))</f>
        <v/>
      </c>
      <c r="E205" s="36" t="str">
        <f>IF(OR('Data-Qtr3'!E203="",'Data-Qtr3'!R203),"",COUNTIF('Data-Qtr3'!E203,"Yes"))</f>
        <v/>
      </c>
      <c r="F205" s="36" t="str">
        <f>IF(OR('Data-Qtr3'!F203="",'Data-Qtr3'!R203),"",COUNTIF('Data-Qtr3'!F203,"Yes"))</f>
        <v/>
      </c>
      <c r="G205" s="36"/>
      <c r="H205" s="36" t="str">
        <f>IF(OR('Data-Qtr3'!G203="",'Data-Qtr3'!R203),"",COUNTIF('Data-Qtr3'!G203,"Yes"))</f>
        <v/>
      </c>
      <c r="I205" s="56">
        <f>COUNTIF('Data-Qtr3'!C203:G203,"")</f>
        <v>5</v>
      </c>
      <c r="J205" s="125">
        <f>IF('Data-Qtr3'!R203,0,IF((COUNTBLANK(C205)+COUNTBLANK(E205)+COUNTBLANK(F205)+COUNTBLANK(H205))=4,0,1))</f>
        <v>0</v>
      </c>
      <c r="K205" s="125">
        <f t="shared" si="33"/>
        <v>0</v>
      </c>
      <c r="L205" s="125">
        <f t="shared" si="34"/>
        <v>0</v>
      </c>
      <c r="M205" s="1">
        <f t="shared" si="35"/>
        <v>0</v>
      </c>
      <c r="N205" s="125">
        <f t="shared" si="36"/>
        <v>0</v>
      </c>
      <c r="O205" s="126">
        <f t="shared" si="37"/>
        <v>0</v>
      </c>
      <c r="P205" s="125">
        <f t="shared" si="38"/>
        <v>0</v>
      </c>
      <c r="Q205" s="1">
        <f t="shared" si="39"/>
        <v>0</v>
      </c>
      <c r="R205" s="1">
        <f t="shared" si="32"/>
        <v>0</v>
      </c>
      <c r="S205" s="1">
        <f t="shared" si="40"/>
        <v>0</v>
      </c>
      <c r="T205" s="1">
        <f t="shared" si="41"/>
        <v>0</v>
      </c>
      <c r="U205" s="126">
        <f t="shared" si="42"/>
        <v>0</v>
      </c>
    </row>
    <row r="206" spans="2:21" x14ac:dyDescent="0.3">
      <c r="B206" s="125">
        <v>191</v>
      </c>
      <c r="C206" s="33" t="str">
        <f>IF(OR('Data-Qtr3'!C204="",'Data-Qtr3'!R204),"",(COUNTIF('Data-Qtr3'!C204,"Yes")))</f>
        <v/>
      </c>
      <c r="D206" s="33" t="str">
        <f>IF('Data-Qtr3'!D204="","",IF(C206=1,'Data-Qtr3'!D204,""))</f>
        <v/>
      </c>
      <c r="E206" s="33" t="str">
        <f>IF(OR('Data-Qtr3'!E204="",'Data-Qtr3'!R204),"",COUNTIF('Data-Qtr3'!E204,"Yes"))</f>
        <v/>
      </c>
      <c r="F206" s="33" t="str">
        <f>IF(OR('Data-Qtr3'!F204="",'Data-Qtr3'!R204),"",COUNTIF('Data-Qtr3'!F204,"Yes"))</f>
        <v/>
      </c>
      <c r="G206" s="33"/>
      <c r="H206" s="33" t="str">
        <f>IF(OR('Data-Qtr3'!G204="",'Data-Qtr3'!R204),"",COUNTIF('Data-Qtr3'!G204,"Yes"))</f>
        <v/>
      </c>
      <c r="I206" s="54">
        <f>COUNTIF('Data-Qtr3'!C204:G204,"")</f>
        <v>5</v>
      </c>
      <c r="J206" s="125">
        <f>IF('Data-Qtr3'!R204,0,IF((COUNTBLANK(C206)+COUNTBLANK(E206)+COUNTBLANK(F206)+COUNTBLANK(H206))=4,0,1))</f>
        <v>0</v>
      </c>
      <c r="K206" s="125">
        <f t="shared" ref="K206:K269" si="43">IF(J206=1,C206,0)</f>
        <v>0</v>
      </c>
      <c r="L206" s="125">
        <f t="shared" ref="L206:L269" si="44">IF(J206=1,IF((COUNTIF(C206,1)+COUNTIF(E206,1))=2,1,0),0)</f>
        <v>0</v>
      </c>
      <c r="M206" s="1">
        <f t="shared" ref="M206:M269" si="45">IF(J206=1,COUNTIF(E206,1),0)</f>
        <v>0</v>
      </c>
      <c r="N206" s="125">
        <f t="shared" ref="N206:N269" si="46">IF(J206=1,IF((COUNTIF(C206,1)+COUNTIF(F206,1))=2,1,0),0)</f>
        <v>0</v>
      </c>
      <c r="O206" s="126">
        <f t="shared" ref="O206:O269" si="47">IF(J206=1,COUNTIF(F206,1),0)</f>
        <v>0</v>
      </c>
      <c r="P206" s="125">
        <f t="shared" ref="P206:P269" si="48">IF(J206=1,IF((COUNTIF(C206,1)+COUNTIF(H206,1))=2,1,0),0)</f>
        <v>0</v>
      </c>
      <c r="Q206" s="1">
        <f t="shared" ref="Q206:Q269" si="49">IF(J206=1,COUNTIF(H206,1),0)</f>
        <v>0</v>
      </c>
      <c r="R206" s="1">
        <f t="shared" si="32"/>
        <v>0</v>
      </c>
      <c r="S206" s="1">
        <f t="shared" ref="S206:S269" si="50">IF(J206=1,COUNTIF(C206,1),0)</f>
        <v>0</v>
      </c>
      <c r="T206" s="1">
        <f t="shared" ref="T206:T269" si="51">IF(AND(C206=1,F206=1),1,0)</f>
        <v>0</v>
      </c>
      <c r="U206" s="126">
        <f t="shared" ref="U206:U269" si="52">IF(AND(C206=1,H206=1),1,0)</f>
        <v>0</v>
      </c>
    </row>
    <row r="207" spans="2:21" x14ac:dyDescent="0.3">
      <c r="B207" s="125">
        <v>192</v>
      </c>
      <c r="C207" s="53" t="str">
        <f>IF(OR('Data-Qtr3'!C205="",'Data-Qtr3'!R205),"",(COUNTIF('Data-Qtr3'!C205,"Yes")))</f>
        <v/>
      </c>
      <c r="D207" s="53" t="str">
        <f>IF('Data-Qtr3'!D205="","",IF(C207=1,'Data-Qtr3'!D205,""))</f>
        <v/>
      </c>
      <c r="E207" s="53" t="str">
        <f>IF(OR('Data-Qtr3'!E205="",'Data-Qtr3'!R205),"",COUNTIF('Data-Qtr3'!E205,"Yes"))</f>
        <v/>
      </c>
      <c r="F207" s="53" t="str">
        <f>IF(OR('Data-Qtr3'!F205="",'Data-Qtr3'!R205),"",COUNTIF('Data-Qtr3'!F205,"Yes"))</f>
        <v/>
      </c>
      <c r="G207" s="53"/>
      <c r="H207" s="53" t="str">
        <f>IF(OR('Data-Qtr3'!G205="",'Data-Qtr3'!R205),"",COUNTIF('Data-Qtr3'!G205,"Yes"))</f>
        <v/>
      </c>
      <c r="I207" s="55">
        <f>COUNTIF('Data-Qtr3'!C205:G205,"")</f>
        <v>5</v>
      </c>
      <c r="J207" s="125">
        <f>IF('Data-Qtr3'!R205,0,IF((COUNTBLANK(C207)+COUNTBLANK(E207)+COUNTBLANK(F207)+COUNTBLANK(H207))=4,0,1))</f>
        <v>0</v>
      </c>
      <c r="K207" s="125">
        <f t="shared" si="43"/>
        <v>0</v>
      </c>
      <c r="L207" s="125">
        <f t="shared" si="44"/>
        <v>0</v>
      </c>
      <c r="M207" s="1">
        <f t="shared" si="45"/>
        <v>0</v>
      </c>
      <c r="N207" s="125">
        <f t="shared" si="46"/>
        <v>0</v>
      </c>
      <c r="O207" s="126">
        <f t="shared" si="47"/>
        <v>0</v>
      </c>
      <c r="P207" s="125">
        <f t="shared" si="48"/>
        <v>0</v>
      </c>
      <c r="Q207" s="1">
        <f t="shared" si="49"/>
        <v>0</v>
      </c>
      <c r="R207" s="1">
        <f t="shared" si="32"/>
        <v>0</v>
      </c>
      <c r="S207" s="1">
        <f t="shared" si="50"/>
        <v>0</v>
      </c>
      <c r="T207" s="1">
        <f t="shared" si="51"/>
        <v>0</v>
      </c>
      <c r="U207" s="126">
        <f t="shared" si="52"/>
        <v>0</v>
      </c>
    </row>
    <row r="208" spans="2:21" x14ac:dyDescent="0.3">
      <c r="B208" s="125">
        <v>193</v>
      </c>
      <c r="C208" s="53" t="str">
        <f>IF(OR('Data-Qtr3'!C206="",'Data-Qtr3'!R206),"",(COUNTIF('Data-Qtr3'!C206,"Yes")))</f>
        <v/>
      </c>
      <c r="D208" s="53" t="str">
        <f>IF('Data-Qtr3'!D206="","",IF(C208=1,'Data-Qtr3'!D206,""))</f>
        <v/>
      </c>
      <c r="E208" s="53" t="str">
        <f>IF(OR('Data-Qtr3'!E206="",'Data-Qtr3'!R206),"",COUNTIF('Data-Qtr3'!E206,"Yes"))</f>
        <v/>
      </c>
      <c r="F208" s="53" t="str">
        <f>IF(OR('Data-Qtr3'!F206="",'Data-Qtr3'!R206),"",COUNTIF('Data-Qtr3'!F206,"Yes"))</f>
        <v/>
      </c>
      <c r="G208" s="53"/>
      <c r="H208" s="53" t="str">
        <f>IF(OR('Data-Qtr3'!G206="",'Data-Qtr3'!R206),"",COUNTIF('Data-Qtr3'!G206,"Yes"))</f>
        <v/>
      </c>
      <c r="I208" s="55">
        <f>COUNTIF('Data-Qtr3'!C206:G206,"")</f>
        <v>5</v>
      </c>
      <c r="J208" s="125">
        <f>IF('Data-Qtr3'!R206,0,IF((COUNTBLANK(C208)+COUNTBLANK(E208)+COUNTBLANK(F208)+COUNTBLANK(H208))=4,0,1))</f>
        <v>0</v>
      </c>
      <c r="K208" s="125">
        <f t="shared" si="43"/>
        <v>0</v>
      </c>
      <c r="L208" s="125">
        <f t="shared" si="44"/>
        <v>0</v>
      </c>
      <c r="M208" s="1">
        <f t="shared" si="45"/>
        <v>0</v>
      </c>
      <c r="N208" s="125">
        <f t="shared" si="46"/>
        <v>0</v>
      </c>
      <c r="O208" s="126">
        <f t="shared" si="47"/>
        <v>0</v>
      </c>
      <c r="P208" s="125">
        <f t="shared" si="48"/>
        <v>0</v>
      </c>
      <c r="Q208" s="1">
        <f t="shared" si="49"/>
        <v>0</v>
      </c>
      <c r="R208" s="1">
        <f t="shared" ref="R208:R271" si="53">IF(J208=1,IF(D208="","",IF(AND(D208&gt;=beg_date_qtr3,D208&lt;=end_date_qtr3),1,0)),0)</f>
        <v>0</v>
      </c>
      <c r="S208" s="1">
        <f t="shared" si="50"/>
        <v>0</v>
      </c>
      <c r="T208" s="1">
        <f t="shared" si="51"/>
        <v>0</v>
      </c>
      <c r="U208" s="126">
        <f t="shared" si="52"/>
        <v>0</v>
      </c>
    </row>
    <row r="209" spans="2:21" x14ac:dyDescent="0.3">
      <c r="B209" s="125">
        <v>194</v>
      </c>
      <c r="C209" s="53" t="str">
        <f>IF(OR('Data-Qtr3'!C207="",'Data-Qtr3'!R207),"",(COUNTIF('Data-Qtr3'!C207,"Yes")))</f>
        <v/>
      </c>
      <c r="D209" s="53" t="str">
        <f>IF('Data-Qtr3'!D207="","",IF(C209=1,'Data-Qtr3'!D207,""))</f>
        <v/>
      </c>
      <c r="E209" s="53" t="str">
        <f>IF(OR('Data-Qtr3'!E207="",'Data-Qtr3'!R207),"",COUNTIF('Data-Qtr3'!E207,"Yes"))</f>
        <v/>
      </c>
      <c r="F209" s="53" t="str">
        <f>IF(OR('Data-Qtr3'!F207="",'Data-Qtr3'!R207),"",COUNTIF('Data-Qtr3'!F207,"Yes"))</f>
        <v/>
      </c>
      <c r="G209" s="53"/>
      <c r="H209" s="53" t="str">
        <f>IF(OR('Data-Qtr3'!G207="",'Data-Qtr3'!R207),"",COUNTIF('Data-Qtr3'!G207,"Yes"))</f>
        <v/>
      </c>
      <c r="I209" s="55">
        <f>COUNTIF('Data-Qtr3'!C207:G207,"")</f>
        <v>5</v>
      </c>
      <c r="J209" s="125">
        <f>IF('Data-Qtr3'!R207,0,IF((COUNTBLANK(C209)+COUNTBLANK(E209)+COUNTBLANK(F209)+COUNTBLANK(H209))=4,0,1))</f>
        <v>0</v>
      </c>
      <c r="K209" s="125">
        <f t="shared" si="43"/>
        <v>0</v>
      </c>
      <c r="L209" s="125">
        <f t="shared" si="44"/>
        <v>0</v>
      </c>
      <c r="M209" s="1">
        <f t="shared" si="45"/>
        <v>0</v>
      </c>
      <c r="N209" s="125">
        <f t="shared" si="46"/>
        <v>0</v>
      </c>
      <c r="O209" s="126">
        <f t="shared" si="47"/>
        <v>0</v>
      </c>
      <c r="P209" s="125">
        <f t="shared" si="48"/>
        <v>0</v>
      </c>
      <c r="Q209" s="1">
        <f t="shared" si="49"/>
        <v>0</v>
      </c>
      <c r="R209" s="1">
        <f t="shared" si="53"/>
        <v>0</v>
      </c>
      <c r="S209" s="1">
        <f t="shared" si="50"/>
        <v>0</v>
      </c>
      <c r="T209" s="1">
        <f t="shared" si="51"/>
        <v>0</v>
      </c>
      <c r="U209" s="126">
        <f t="shared" si="52"/>
        <v>0</v>
      </c>
    </row>
    <row r="210" spans="2:21" x14ac:dyDescent="0.3">
      <c r="B210" s="125">
        <v>195</v>
      </c>
      <c r="C210" s="53" t="str">
        <f>IF(OR('Data-Qtr3'!C208="",'Data-Qtr3'!R208),"",(COUNTIF('Data-Qtr3'!C208,"Yes")))</f>
        <v/>
      </c>
      <c r="D210" s="53" t="str">
        <f>IF('Data-Qtr3'!D208="","",IF(C210=1,'Data-Qtr3'!D208,""))</f>
        <v/>
      </c>
      <c r="E210" s="53" t="str">
        <f>IF(OR('Data-Qtr3'!E208="",'Data-Qtr3'!R208),"",COUNTIF('Data-Qtr3'!E208,"Yes"))</f>
        <v/>
      </c>
      <c r="F210" s="53" t="str">
        <f>IF(OR('Data-Qtr3'!F208="",'Data-Qtr3'!R208),"",COUNTIF('Data-Qtr3'!F208,"Yes"))</f>
        <v/>
      </c>
      <c r="G210" s="53"/>
      <c r="H210" s="53" t="str">
        <f>IF(OR('Data-Qtr3'!G208="",'Data-Qtr3'!R208),"",COUNTIF('Data-Qtr3'!G208,"Yes"))</f>
        <v/>
      </c>
      <c r="I210" s="55">
        <f>COUNTIF('Data-Qtr3'!C208:G208,"")</f>
        <v>5</v>
      </c>
      <c r="J210" s="125">
        <f>IF('Data-Qtr3'!R208,0,IF((COUNTBLANK(C210)+COUNTBLANK(E210)+COUNTBLANK(F210)+COUNTBLANK(H210))=4,0,1))</f>
        <v>0</v>
      </c>
      <c r="K210" s="125">
        <f t="shared" si="43"/>
        <v>0</v>
      </c>
      <c r="L210" s="125">
        <f t="shared" si="44"/>
        <v>0</v>
      </c>
      <c r="M210" s="1">
        <f t="shared" si="45"/>
        <v>0</v>
      </c>
      <c r="N210" s="125">
        <f t="shared" si="46"/>
        <v>0</v>
      </c>
      <c r="O210" s="126">
        <f t="shared" si="47"/>
        <v>0</v>
      </c>
      <c r="P210" s="125">
        <f t="shared" si="48"/>
        <v>0</v>
      </c>
      <c r="Q210" s="1">
        <f t="shared" si="49"/>
        <v>0</v>
      </c>
      <c r="R210" s="1">
        <f t="shared" si="53"/>
        <v>0</v>
      </c>
      <c r="S210" s="1">
        <f t="shared" si="50"/>
        <v>0</v>
      </c>
      <c r="T210" s="1">
        <f t="shared" si="51"/>
        <v>0</v>
      </c>
      <c r="U210" s="126">
        <f t="shared" si="52"/>
        <v>0</v>
      </c>
    </row>
    <row r="211" spans="2:21" x14ac:dyDescent="0.3">
      <c r="B211" s="125">
        <v>196</v>
      </c>
      <c r="C211" s="53" t="str">
        <f>IF(OR('Data-Qtr3'!C209="",'Data-Qtr3'!R209),"",(COUNTIF('Data-Qtr3'!C209,"Yes")))</f>
        <v/>
      </c>
      <c r="D211" s="53" t="str">
        <f>IF('Data-Qtr3'!D209="","",IF(C211=1,'Data-Qtr3'!D209,""))</f>
        <v/>
      </c>
      <c r="E211" s="53" t="str">
        <f>IF(OR('Data-Qtr3'!E209="",'Data-Qtr3'!R209),"",COUNTIF('Data-Qtr3'!E209,"Yes"))</f>
        <v/>
      </c>
      <c r="F211" s="53" t="str">
        <f>IF(OR('Data-Qtr3'!F209="",'Data-Qtr3'!R209),"",COUNTIF('Data-Qtr3'!F209,"Yes"))</f>
        <v/>
      </c>
      <c r="G211" s="53"/>
      <c r="H211" s="53" t="str">
        <f>IF(OR('Data-Qtr3'!G209="",'Data-Qtr3'!R209),"",COUNTIF('Data-Qtr3'!G209,"Yes"))</f>
        <v/>
      </c>
      <c r="I211" s="55">
        <f>COUNTIF('Data-Qtr3'!C209:G209,"")</f>
        <v>5</v>
      </c>
      <c r="J211" s="125">
        <f>IF('Data-Qtr3'!R209,0,IF((COUNTBLANK(C211)+COUNTBLANK(E211)+COUNTBLANK(F211)+COUNTBLANK(H211))=4,0,1))</f>
        <v>0</v>
      </c>
      <c r="K211" s="125">
        <f t="shared" si="43"/>
        <v>0</v>
      </c>
      <c r="L211" s="125">
        <f t="shared" si="44"/>
        <v>0</v>
      </c>
      <c r="M211" s="1">
        <f t="shared" si="45"/>
        <v>0</v>
      </c>
      <c r="N211" s="125">
        <f t="shared" si="46"/>
        <v>0</v>
      </c>
      <c r="O211" s="126">
        <f t="shared" si="47"/>
        <v>0</v>
      </c>
      <c r="P211" s="125">
        <f t="shared" si="48"/>
        <v>0</v>
      </c>
      <c r="Q211" s="1">
        <f t="shared" si="49"/>
        <v>0</v>
      </c>
      <c r="R211" s="1">
        <f t="shared" si="53"/>
        <v>0</v>
      </c>
      <c r="S211" s="1">
        <f t="shared" si="50"/>
        <v>0</v>
      </c>
      <c r="T211" s="1">
        <f t="shared" si="51"/>
        <v>0</v>
      </c>
      <c r="U211" s="126">
        <f t="shared" si="52"/>
        <v>0</v>
      </c>
    </row>
    <row r="212" spans="2:21" x14ac:dyDescent="0.3">
      <c r="B212" s="125">
        <v>197</v>
      </c>
      <c r="C212" s="53" t="str">
        <f>IF(OR('Data-Qtr3'!C210="",'Data-Qtr3'!R210),"",(COUNTIF('Data-Qtr3'!C210,"Yes")))</f>
        <v/>
      </c>
      <c r="D212" s="53" t="str">
        <f>IF('Data-Qtr3'!D210="","",IF(C212=1,'Data-Qtr3'!D210,""))</f>
        <v/>
      </c>
      <c r="E212" s="53" t="str">
        <f>IF(OR('Data-Qtr3'!E210="",'Data-Qtr3'!R210),"",COUNTIF('Data-Qtr3'!E210,"Yes"))</f>
        <v/>
      </c>
      <c r="F212" s="53" t="str">
        <f>IF(OR('Data-Qtr3'!F210="",'Data-Qtr3'!R210),"",COUNTIF('Data-Qtr3'!F210,"Yes"))</f>
        <v/>
      </c>
      <c r="G212" s="53"/>
      <c r="H212" s="53" t="str">
        <f>IF(OR('Data-Qtr3'!G210="",'Data-Qtr3'!R210),"",COUNTIF('Data-Qtr3'!G210,"Yes"))</f>
        <v/>
      </c>
      <c r="I212" s="55">
        <f>COUNTIF('Data-Qtr3'!C210:G210,"")</f>
        <v>5</v>
      </c>
      <c r="J212" s="125">
        <f>IF('Data-Qtr3'!R210,0,IF((COUNTBLANK(C212)+COUNTBLANK(E212)+COUNTBLANK(F212)+COUNTBLANK(H212))=4,0,1))</f>
        <v>0</v>
      </c>
      <c r="K212" s="125">
        <f t="shared" si="43"/>
        <v>0</v>
      </c>
      <c r="L212" s="125">
        <f t="shared" si="44"/>
        <v>0</v>
      </c>
      <c r="M212" s="1">
        <f t="shared" si="45"/>
        <v>0</v>
      </c>
      <c r="N212" s="125">
        <f t="shared" si="46"/>
        <v>0</v>
      </c>
      <c r="O212" s="126">
        <f t="shared" si="47"/>
        <v>0</v>
      </c>
      <c r="P212" s="125">
        <f t="shared" si="48"/>
        <v>0</v>
      </c>
      <c r="Q212" s="1">
        <f t="shared" si="49"/>
        <v>0</v>
      </c>
      <c r="R212" s="1">
        <f t="shared" si="53"/>
        <v>0</v>
      </c>
      <c r="S212" s="1">
        <f t="shared" si="50"/>
        <v>0</v>
      </c>
      <c r="T212" s="1">
        <f t="shared" si="51"/>
        <v>0</v>
      </c>
      <c r="U212" s="126">
        <f t="shared" si="52"/>
        <v>0</v>
      </c>
    </row>
    <row r="213" spans="2:21" x14ac:dyDescent="0.3">
      <c r="B213" s="125">
        <v>198</v>
      </c>
      <c r="C213" s="53" t="str">
        <f>IF(OR('Data-Qtr3'!C211="",'Data-Qtr3'!R211),"",(COUNTIF('Data-Qtr3'!C211,"Yes")))</f>
        <v/>
      </c>
      <c r="D213" s="53" t="str">
        <f>IF('Data-Qtr3'!D211="","",IF(C213=1,'Data-Qtr3'!D211,""))</f>
        <v/>
      </c>
      <c r="E213" s="53" t="str">
        <f>IF(OR('Data-Qtr3'!E211="",'Data-Qtr3'!R211),"",COUNTIF('Data-Qtr3'!E211,"Yes"))</f>
        <v/>
      </c>
      <c r="F213" s="53" t="str">
        <f>IF(OR('Data-Qtr3'!F211="",'Data-Qtr3'!R211),"",COUNTIF('Data-Qtr3'!F211,"Yes"))</f>
        <v/>
      </c>
      <c r="G213" s="53"/>
      <c r="H213" s="53" t="str">
        <f>IF(OR('Data-Qtr3'!G211="",'Data-Qtr3'!R211),"",COUNTIF('Data-Qtr3'!G211,"Yes"))</f>
        <v/>
      </c>
      <c r="I213" s="55">
        <f>COUNTIF('Data-Qtr3'!C211:G211,"")</f>
        <v>5</v>
      </c>
      <c r="J213" s="125">
        <f>IF('Data-Qtr3'!R211,0,IF((COUNTBLANK(C213)+COUNTBLANK(E213)+COUNTBLANK(F213)+COUNTBLANK(H213))=4,0,1))</f>
        <v>0</v>
      </c>
      <c r="K213" s="125">
        <f t="shared" si="43"/>
        <v>0</v>
      </c>
      <c r="L213" s="125">
        <f t="shared" si="44"/>
        <v>0</v>
      </c>
      <c r="M213" s="1">
        <f t="shared" si="45"/>
        <v>0</v>
      </c>
      <c r="N213" s="125">
        <f t="shared" si="46"/>
        <v>0</v>
      </c>
      <c r="O213" s="126">
        <f t="shared" si="47"/>
        <v>0</v>
      </c>
      <c r="P213" s="125">
        <f t="shared" si="48"/>
        <v>0</v>
      </c>
      <c r="Q213" s="1">
        <f t="shared" si="49"/>
        <v>0</v>
      </c>
      <c r="R213" s="1">
        <f t="shared" si="53"/>
        <v>0</v>
      </c>
      <c r="S213" s="1">
        <f t="shared" si="50"/>
        <v>0</v>
      </c>
      <c r="T213" s="1">
        <f t="shared" si="51"/>
        <v>0</v>
      </c>
      <c r="U213" s="126">
        <f t="shared" si="52"/>
        <v>0</v>
      </c>
    </row>
    <row r="214" spans="2:21" x14ac:dyDescent="0.3">
      <c r="B214" s="125">
        <v>199</v>
      </c>
      <c r="C214" s="53" t="str">
        <f>IF(OR('Data-Qtr3'!C212="",'Data-Qtr3'!R212),"",(COUNTIF('Data-Qtr3'!C212,"Yes")))</f>
        <v/>
      </c>
      <c r="D214" s="53" t="str">
        <f>IF('Data-Qtr3'!D212="","",IF(C214=1,'Data-Qtr3'!D212,""))</f>
        <v/>
      </c>
      <c r="E214" s="53" t="str">
        <f>IF(OR('Data-Qtr3'!E212="",'Data-Qtr3'!R212),"",COUNTIF('Data-Qtr3'!E212,"Yes"))</f>
        <v/>
      </c>
      <c r="F214" s="53" t="str">
        <f>IF(OR('Data-Qtr3'!F212="",'Data-Qtr3'!R212),"",COUNTIF('Data-Qtr3'!F212,"Yes"))</f>
        <v/>
      </c>
      <c r="G214" s="53"/>
      <c r="H214" s="53" t="str">
        <f>IF(OR('Data-Qtr3'!G212="",'Data-Qtr3'!R212),"",COUNTIF('Data-Qtr3'!G212,"Yes"))</f>
        <v/>
      </c>
      <c r="I214" s="55">
        <f>COUNTIF('Data-Qtr3'!C212:G212,"")</f>
        <v>5</v>
      </c>
      <c r="J214" s="125">
        <f>IF('Data-Qtr3'!R212,0,IF((COUNTBLANK(C214)+COUNTBLANK(E214)+COUNTBLANK(F214)+COUNTBLANK(H214))=4,0,1))</f>
        <v>0</v>
      </c>
      <c r="K214" s="125">
        <f t="shared" si="43"/>
        <v>0</v>
      </c>
      <c r="L214" s="125">
        <f t="shared" si="44"/>
        <v>0</v>
      </c>
      <c r="M214" s="1">
        <f t="shared" si="45"/>
        <v>0</v>
      </c>
      <c r="N214" s="125">
        <f t="shared" si="46"/>
        <v>0</v>
      </c>
      <c r="O214" s="126">
        <f t="shared" si="47"/>
        <v>0</v>
      </c>
      <c r="P214" s="125">
        <f t="shared" si="48"/>
        <v>0</v>
      </c>
      <c r="Q214" s="1">
        <f t="shared" si="49"/>
        <v>0</v>
      </c>
      <c r="R214" s="1">
        <f t="shared" si="53"/>
        <v>0</v>
      </c>
      <c r="S214" s="1">
        <f t="shared" si="50"/>
        <v>0</v>
      </c>
      <c r="T214" s="1">
        <f t="shared" si="51"/>
        <v>0</v>
      </c>
      <c r="U214" s="126">
        <f t="shared" si="52"/>
        <v>0</v>
      </c>
    </row>
    <row r="215" spans="2:21" ht="15" thickBot="1" x14ac:dyDescent="0.35">
      <c r="B215" s="125">
        <v>200</v>
      </c>
      <c r="C215" s="36" t="str">
        <f>IF(OR('Data-Qtr3'!C213="",'Data-Qtr3'!R213),"",(COUNTIF('Data-Qtr3'!C213,"Yes")))</f>
        <v/>
      </c>
      <c r="D215" s="36" t="str">
        <f>IF('Data-Qtr3'!D213="","",IF(C215=1,'Data-Qtr3'!D213,""))</f>
        <v/>
      </c>
      <c r="E215" s="36" t="str">
        <f>IF(OR('Data-Qtr3'!E213="",'Data-Qtr3'!R213),"",COUNTIF('Data-Qtr3'!E213,"Yes"))</f>
        <v/>
      </c>
      <c r="F215" s="36" t="str">
        <f>IF(OR('Data-Qtr3'!F213="",'Data-Qtr3'!R213),"",COUNTIF('Data-Qtr3'!F213,"Yes"))</f>
        <v/>
      </c>
      <c r="G215" s="36"/>
      <c r="H215" s="36" t="str">
        <f>IF(OR('Data-Qtr3'!G213="",'Data-Qtr3'!R213),"",COUNTIF('Data-Qtr3'!G213,"Yes"))</f>
        <v/>
      </c>
      <c r="I215" s="55">
        <f>COUNTIF('Data-Qtr3'!C213:G213,"")</f>
        <v>5</v>
      </c>
      <c r="J215" s="125">
        <f>IF('Data-Qtr3'!R213,0,IF((COUNTBLANK(C215)+COUNTBLANK(E215)+COUNTBLANK(F215)+COUNTBLANK(H215))=4,0,1))</f>
        <v>0</v>
      </c>
      <c r="K215" s="125">
        <f t="shared" si="43"/>
        <v>0</v>
      </c>
      <c r="L215" s="125">
        <f t="shared" si="44"/>
        <v>0</v>
      </c>
      <c r="M215" s="1">
        <f t="shared" si="45"/>
        <v>0</v>
      </c>
      <c r="N215" s="125">
        <f t="shared" si="46"/>
        <v>0</v>
      </c>
      <c r="O215" s="126">
        <f t="shared" si="47"/>
        <v>0</v>
      </c>
      <c r="P215" s="125">
        <f t="shared" si="48"/>
        <v>0</v>
      </c>
      <c r="Q215" s="1">
        <f t="shared" si="49"/>
        <v>0</v>
      </c>
      <c r="R215" s="1">
        <f t="shared" si="53"/>
        <v>0</v>
      </c>
      <c r="S215" s="1">
        <f t="shared" si="50"/>
        <v>0</v>
      </c>
      <c r="T215" s="1">
        <f t="shared" si="51"/>
        <v>0</v>
      </c>
      <c r="U215" s="126">
        <f t="shared" si="52"/>
        <v>0</v>
      </c>
    </row>
    <row r="216" spans="2:21" x14ac:dyDescent="0.3">
      <c r="B216" s="125">
        <v>201</v>
      </c>
      <c r="C216" s="33" t="str">
        <f>IF(OR('Data-Qtr3'!C214="",'Data-Qtr3'!R214),"",(COUNTIF('Data-Qtr3'!C214,"Yes")))</f>
        <v/>
      </c>
      <c r="D216" s="33" t="str">
        <f>IF('Data-Qtr3'!D214="","",IF(C216=1,'Data-Qtr3'!D214,""))</f>
        <v/>
      </c>
      <c r="E216" s="33" t="str">
        <f>IF(OR('Data-Qtr3'!E214="",'Data-Qtr3'!R214),"",COUNTIF('Data-Qtr3'!E214,"Yes"))</f>
        <v/>
      </c>
      <c r="F216" s="33" t="str">
        <f>IF(OR('Data-Qtr3'!F214="",'Data-Qtr3'!R214),"",COUNTIF('Data-Qtr3'!F214,"Yes"))</f>
        <v/>
      </c>
      <c r="G216" s="33"/>
      <c r="H216" s="33" t="str">
        <f>IF(OR('Data-Qtr3'!G214="",'Data-Qtr3'!R214),"",COUNTIF('Data-Qtr3'!G214,"Yes"))</f>
        <v/>
      </c>
      <c r="I216" s="54">
        <f>COUNTIF('Data-Qtr3'!C214:G214,"")</f>
        <v>5</v>
      </c>
      <c r="J216" s="125">
        <f>IF('Data-Qtr3'!R214,0,IF((COUNTBLANK(C216)+COUNTBLANK(E216)+COUNTBLANK(F216)+COUNTBLANK(H216))=4,0,1))</f>
        <v>0</v>
      </c>
      <c r="K216" s="125">
        <f t="shared" si="43"/>
        <v>0</v>
      </c>
      <c r="L216" s="125">
        <f t="shared" si="44"/>
        <v>0</v>
      </c>
      <c r="M216" s="1">
        <f t="shared" si="45"/>
        <v>0</v>
      </c>
      <c r="N216" s="125">
        <f t="shared" si="46"/>
        <v>0</v>
      </c>
      <c r="O216" s="126">
        <f t="shared" si="47"/>
        <v>0</v>
      </c>
      <c r="P216" s="125">
        <f t="shared" si="48"/>
        <v>0</v>
      </c>
      <c r="Q216" s="1">
        <f t="shared" si="49"/>
        <v>0</v>
      </c>
      <c r="R216" s="1">
        <f t="shared" si="53"/>
        <v>0</v>
      </c>
      <c r="S216" s="1">
        <f t="shared" si="50"/>
        <v>0</v>
      </c>
      <c r="T216" s="1">
        <f t="shared" si="51"/>
        <v>0</v>
      </c>
      <c r="U216" s="126">
        <f t="shared" si="52"/>
        <v>0</v>
      </c>
    </row>
    <row r="217" spans="2:21" x14ac:dyDescent="0.3">
      <c r="B217" s="125">
        <v>202</v>
      </c>
      <c r="C217" s="53" t="str">
        <f>IF(OR('Data-Qtr3'!C215="",'Data-Qtr3'!R215),"",(COUNTIF('Data-Qtr3'!C215,"Yes")))</f>
        <v/>
      </c>
      <c r="D217" s="53" t="str">
        <f>IF('Data-Qtr3'!D215="","",IF(C217=1,'Data-Qtr3'!D215,""))</f>
        <v/>
      </c>
      <c r="E217" s="53" t="str">
        <f>IF(OR('Data-Qtr3'!E215="",'Data-Qtr3'!R215),"",COUNTIF('Data-Qtr3'!E215,"Yes"))</f>
        <v/>
      </c>
      <c r="F217" s="53" t="str">
        <f>IF(OR('Data-Qtr3'!F215="",'Data-Qtr3'!R215),"",COUNTIF('Data-Qtr3'!F215,"Yes"))</f>
        <v/>
      </c>
      <c r="G217" s="53"/>
      <c r="H217" s="53" t="str">
        <f>IF(OR('Data-Qtr3'!G215="",'Data-Qtr3'!R215),"",COUNTIF('Data-Qtr3'!G215,"Yes"))</f>
        <v/>
      </c>
      <c r="I217" s="55">
        <f>COUNTIF('Data-Qtr3'!C215:G215,"")</f>
        <v>5</v>
      </c>
      <c r="J217" s="125">
        <f>IF('Data-Qtr3'!R215,0,IF((COUNTBLANK(C217)+COUNTBLANK(E217)+COUNTBLANK(F217)+COUNTBLANK(H217))=4,0,1))</f>
        <v>0</v>
      </c>
      <c r="K217" s="125">
        <f t="shared" si="43"/>
        <v>0</v>
      </c>
      <c r="L217" s="125">
        <f t="shared" si="44"/>
        <v>0</v>
      </c>
      <c r="M217" s="1">
        <f t="shared" si="45"/>
        <v>0</v>
      </c>
      <c r="N217" s="125">
        <f t="shared" si="46"/>
        <v>0</v>
      </c>
      <c r="O217" s="126">
        <f t="shared" si="47"/>
        <v>0</v>
      </c>
      <c r="P217" s="125">
        <f t="shared" si="48"/>
        <v>0</v>
      </c>
      <c r="Q217" s="1">
        <f t="shared" si="49"/>
        <v>0</v>
      </c>
      <c r="R217" s="1">
        <f t="shared" si="53"/>
        <v>0</v>
      </c>
      <c r="S217" s="1">
        <f t="shared" si="50"/>
        <v>0</v>
      </c>
      <c r="T217" s="1">
        <f t="shared" si="51"/>
        <v>0</v>
      </c>
      <c r="U217" s="126">
        <f t="shared" si="52"/>
        <v>0</v>
      </c>
    </row>
    <row r="218" spans="2:21" x14ac:dyDescent="0.3">
      <c r="B218" s="125">
        <v>203</v>
      </c>
      <c r="C218" s="53" t="str">
        <f>IF(OR('Data-Qtr3'!C216="",'Data-Qtr3'!R216),"",(COUNTIF('Data-Qtr3'!C216,"Yes")))</f>
        <v/>
      </c>
      <c r="D218" s="53" t="str">
        <f>IF('Data-Qtr3'!D216="","",IF(C218=1,'Data-Qtr3'!D216,""))</f>
        <v/>
      </c>
      <c r="E218" s="53" t="str">
        <f>IF(OR('Data-Qtr3'!E216="",'Data-Qtr3'!R216),"",COUNTIF('Data-Qtr3'!E216,"Yes"))</f>
        <v/>
      </c>
      <c r="F218" s="53" t="str">
        <f>IF(OR('Data-Qtr3'!F216="",'Data-Qtr3'!R216),"",COUNTIF('Data-Qtr3'!F216,"Yes"))</f>
        <v/>
      </c>
      <c r="G218" s="53"/>
      <c r="H218" s="53" t="str">
        <f>IF(OR('Data-Qtr3'!G216="",'Data-Qtr3'!R216),"",COUNTIF('Data-Qtr3'!G216,"Yes"))</f>
        <v/>
      </c>
      <c r="I218" s="55">
        <f>COUNTIF('Data-Qtr3'!C216:G216,"")</f>
        <v>5</v>
      </c>
      <c r="J218" s="125">
        <f>IF('Data-Qtr3'!R216,0,IF((COUNTBLANK(C218)+COUNTBLANK(E218)+COUNTBLANK(F218)+COUNTBLANK(H218))=4,0,1))</f>
        <v>0</v>
      </c>
      <c r="K218" s="125">
        <f t="shared" si="43"/>
        <v>0</v>
      </c>
      <c r="L218" s="125">
        <f t="shared" si="44"/>
        <v>0</v>
      </c>
      <c r="M218" s="1">
        <f t="shared" si="45"/>
        <v>0</v>
      </c>
      <c r="N218" s="125">
        <f t="shared" si="46"/>
        <v>0</v>
      </c>
      <c r="O218" s="126">
        <f t="shared" si="47"/>
        <v>0</v>
      </c>
      <c r="P218" s="125">
        <f t="shared" si="48"/>
        <v>0</v>
      </c>
      <c r="Q218" s="1">
        <f t="shared" si="49"/>
        <v>0</v>
      </c>
      <c r="R218" s="1">
        <f t="shared" si="53"/>
        <v>0</v>
      </c>
      <c r="S218" s="1">
        <f t="shared" si="50"/>
        <v>0</v>
      </c>
      <c r="T218" s="1">
        <f t="shared" si="51"/>
        <v>0</v>
      </c>
      <c r="U218" s="126">
        <f t="shared" si="52"/>
        <v>0</v>
      </c>
    </row>
    <row r="219" spans="2:21" x14ac:dyDescent="0.3">
      <c r="B219" s="125">
        <v>204</v>
      </c>
      <c r="C219" s="53" t="str">
        <f>IF(OR('Data-Qtr3'!C217="",'Data-Qtr3'!R217),"",(COUNTIF('Data-Qtr3'!C217,"Yes")))</f>
        <v/>
      </c>
      <c r="D219" s="53" t="str">
        <f>IF('Data-Qtr3'!D217="","",IF(C219=1,'Data-Qtr3'!D217,""))</f>
        <v/>
      </c>
      <c r="E219" s="53" t="str">
        <f>IF(OR('Data-Qtr3'!E217="",'Data-Qtr3'!R217),"",COUNTIF('Data-Qtr3'!E217,"Yes"))</f>
        <v/>
      </c>
      <c r="F219" s="53" t="str">
        <f>IF(OR('Data-Qtr3'!F217="",'Data-Qtr3'!R217),"",COUNTIF('Data-Qtr3'!F217,"Yes"))</f>
        <v/>
      </c>
      <c r="G219" s="53"/>
      <c r="H219" s="53" t="str">
        <f>IF(OR('Data-Qtr3'!G217="",'Data-Qtr3'!R217),"",COUNTIF('Data-Qtr3'!G217,"Yes"))</f>
        <v/>
      </c>
      <c r="I219" s="55">
        <f>COUNTIF('Data-Qtr3'!C217:G217,"")</f>
        <v>5</v>
      </c>
      <c r="J219" s="125">
        <f>IF('Data-Qtr3'!R217,0,IF((COUNTBLANK(C219)+COUNTBLANK(E219)+COUNTBLANK(F219)+COUNTBLANK(H219))=4,0,1))</f>
        <v>0</v>
      </c>
      <c r="K219" s="125">
        <f t="shared" si="43"/>
        <v>0</v>
      </c>
      <c r="L219" s="125">
        <f t="shared" si="44"/>
        <v>0</v>
      </c>
      <c r="M219" s="1">
        <f t="shared" si="45"/>
        <v>0</v>
      </c>
      <c r="N219" s="125">
        <f t="shared" si="46"/>
        <v>0</v>
      </c>
      <c r="O219" s="126">
        <f t="shared" si="47"/>
        <v>0</v>
      </c>
      <c r="P219" s="125">
        <f t="shared" si="48"/>
        <v>0</v>
      </c>
      <c r="Q219" s="1">
        <f t="shared" si="49"/>
        <v>0</v>
      </c>
      <c r="R219" s="1">
        <f t="shared" si="53"/>
        <v>0</v>
      </c>
      <c r="S219" s="1">
        <f t="shared" si="50"/>
        <v>0</v>
      </c>
      <c r="T219" s="1">
        <f t="shared" si="51"/>
        <v>0</v>
      </c>
      <c r="U219" s="126">
        <f t="shared" si="52"/>
        <v>0</v>
      </c>
    </row>
    <row r="220" spans="2:21" x14ac:dyDescent="0.3">
      <c r="B220" s="125">
        <v>205</v>
      </c>
      <c r="C220" s="53" t="str">
        <f>IF(OR('Data-Qtr3'!C218="",'Data-Qtr3'!R218),"",(COUNTIF('Data-Qtr3'!C218,"Yes")))</f>
        <v/>
      </c>
      <c r="D220" s="53" t="str">
        <f>IF('Data-Qtr3'!D218="","",IF(C220=1,'Data-Qtr3'!D218,""))</f>
        <v/>
      </c>
      <c r="E220" s="53" t="str">
        <f>IF(OR('Data-Qtr3'!E218="",'Data-Qtr3'!R218),"",COUNTIF('Data-Qtr3'!E218,"Yes"))</f>
        <v/>
      </c>
      <c r="F220" s="53" t="str">
        <f>IF(OR('Data-Qtr3'!F218="",'Data-Qtr3'!R218),"",COUNTIF('Data-Qtr3'!F218,"Yes"))</f>
        <v/>
      </c>
      <c r="G220" s="53"/>
      <c r="H220" s="53" t="str">
        <f>IF(OR('Data-Qtr3'!G218="",'Data-Qtr3'!R218),"",COUNTIF('Data-Qtr3'!G218,"Yes"))</f>
        <v/>
      </c>
      <c r="I220" s="55">
        <f>COUNTIF('Data-Qtr3'!C218:G218,"")</f>
        <v>5</v>
      </c>
      <c r="J220" s="125">
        <f>IF('Data-Qtr3'!R218,0,IF((COUNTBLANK(C220)+COUNTBLANK(E220)+COUNTBLANK(F220)+COUNTBLANK(H220))=4,0,1))</f>
        <v>0</v>
      </c>
      <c r="K220" s="125">
        <f t="shared" si="43"/>
        <v>0</v>
      </c>
      <c r="L220" s="125">
        <f t="shared" si="44"/>
        <v>0</v>
      </c>
      <c r="M220" s="1">
        <f t="shared" si="45"/>
        <v>0</v>
      </c>
      <c r="N220" s="125">
        <f t="shared" si="46"/>
        <v>0</v>
      </c>
      <c r="O220" s="126">
        <f t="shared" si="47"/>
        <v>0</v>
      </c>
      <c r="P220" s="125">
        <f t="shared" si="48"/>
        <v>0</v>
      </c>
      <c r="Q220" s="1">
        <f t="shared" si="49"/>
        <v>0</v>
      </c>
      <c r="R220" s="1">
        <f t="shared" si="53"/>
        <v>0</v>
      </c>
      <c r="S220" s="1">
        <f t="shared" si="50"/>
        <v>0</v>
      </c>
      <c r="T220" s="1">
        <f t="shared" si="51"/>
        <v>0</v>
      </c>
      <c r="U220" s="126">
        <f t="shared" si="52"/>
        <v>0</v>
      </c>
    </row>
    <row r="221" spans="2:21" x14ac:dyDescent="0.3">
      <c r="B221" s="125">
        <v>206</v>
      </c>
      <c r="C221" s="53" t="str">
        <f>IF(OR('Data-Qtr3'!C219="",'Data-Qtr3'!R219),"",(COUNTIF('Data-Qtr3'!C219,"Yes")))</f>
        <v/>
      </c>
      <c r="D221" s="53" t="str">
        <f>IF('Data-Qtr3'!D219="","",IF(C221=1,'Data-Qtr3'!D219,""))</f>
        <v/>
      </c>
      <c r="E221" s="53" t="str">
        <f>IF(OR('Data-Qtr3'!E219="",'Data-Qtr3'!R219),"",COUNTIF('Data-Qtr3'!E219,"Yes"))</f>
        <v/>
      </c>
      <c r="F221" s="53" t="str">
        <f>IF(OR('Data-Qtr3'!F219="",'Data-Qtr3'!R219),"",COUNTIF('Data-Qtr3'!F219,"Yes"))</f>
        <v/>
      </c>
      <c r="G221" s="53"/>
      <c r="H221" s="53" t="str">
        <f>IF(OR('Data-Qtr3'!G219="",'Data-Qtr3'!R219),"",COUNTIF('Data-Qtr3'!G219,"Yes"))</f>
        <v/>
      </c>
      <c r="I221" s="55">
        <f>COUNTIF('Data-Qtr3'!C219:G219,"")</f>
        <v>5</v>
      </c>
      <c r="J221" s="125">
        <f>IF('Data-Qtr3'!R219,0,IF((COUNTBLANK(C221)+COUNTBLANK(E221)+COUNTBLANK(F221)+COUNTBLANK(H221))=4,0,1))</f>
        <v>0</v>
      </c>
      <c r="K221" s="125">
        <f t="shared" si="43"/>
        <v>0</v>
      </c>
      <c r="L221" s="125">
        <f t="shared" si="44"/>
        <v>0</v>
      </c>
      <c r="M221" s="1">
        <f t="shared" si="45"/>
        <v>0</v>
      </c>
      <c r="N221" s="125">
        <f t="shared" si="46"/>
        <v>0</v>
      </c>
      <c r="O221" s="126">
        <f t="shared" si="47"/>
        <v>0</v>
      </c>
      <c r="P221" s="125">
        <f t="shared" si="48"/>
        <v>0</v>
      </c>
      <c r="Q221" s="1">
        <f t="shared" si="49"/>
        <v>0</v>
      </c>
      <c r="R221" s="1">
        <f t="shared" si="53"/>
        <v>0</v>
      </c>
      <c r="S221" s="1">
        <f t="shared" si="50"/>
        <v>0</v>
      </c>
      <c r="T221" s="1">
        <f t="shared" si="51"/>
        <v>0</v>
      </c>
      <c r="U221" s="126">
        <f t="shared" si="52"/>
        <v>0</v>
      </c>
    </row>
    <row r="222" spans="2:21" x14ac:dyDescent="0.3">
      <c r="B222" s="125">
        <v>207</v>
      </c>
      <c r="C222" s="53" t="str">
        <f>IF(OR('Data-Qtr3'!C220="",'Data-Qtr3'!R220),"",(COUNTIF('Data-Qtr3'!C220,"Yes")))</f>
        <v/>
      </c>
      <c r="D222" s="53" t="str">
        <f>IF('Data-Qtr3'!D220="","",IF(C222=1,'Data-Qtr3'!D220,""))</f>
        <v/>
      </c>
      <c r="E222" s="53" t="str">
        <f>IF(OR('Data-Qtr3'!E220="",'Data-Qtr3'!R220),"",COUNTIF('Data-Qtr3'!E220,"Yes"))</f>
        <v/>
      </c>
      <c r="F222" s="53" t="str">
        <f>IF(OR('Data-Qtr3'!F220="",'Data-Qtr3'!R220),"",COUNTIF('Data-Qtr3'!F220,"Yes"))</f>
        <v/>
      </c>
      <c r="G222" s="53"/>
      <c r="H222" s="53" t="str">
        <f>IF(OR('Data-Qtr3'!G220="",'Data-Qtr3'!R220),"",COUNTIF('Data-Qtr3'!G220,"Yes"))</f>
        <v/>
      </c>
      <c r="I222" s="55">
        <f>COUNTIF('Data-Qtr3'!C220:G220,"")</f>
        <v>5</v>
      </c>
      <c r="J222" s="125">
        <f>IF('Data-Qtr3'!R220,0,IF((COUNTBLANK(C222)+COUNTBLANK(E222)+COUNTBLANK(F222)+COUNTBLANK(H222))=4,0,1))</f>
        <v>0</v>
      </c>
      <c r="K222" s="125">
        <f t="shared" si="43"/>
        <v>0</v>
      </c>
      <c r="L222" s="125">
        <f t="shared" si="44"/>
        <v>0</v>
      </c>
      <c r="M222" s="1">
        <f t="shared" si="45"/>
        <v>0</v>
      </c>
      <c r="N222" s="125">
        <f t="shared" si="46"/>
        <v>0</v>
      </c>
      <c r="O222" s="126">
        <f t="shared" si="47"/>
        <v>0</v>
      </c>
      <c r="P222" s="125">
        <f t="shared" si="48"/>
        <v>0</v>
      </c>
      <c r="Q222" s="1">
        <f t="shared" si="49"/>
        <v>0</v>
      </c>
      <c r="R222" s="1">
        <f t="shared" si="53"/>
        <v>0</v>
      </c>
      <c r="S222" s="1">
        <f t="shared" si="50"/>
        <v>0</v>
      </c>
      <c r="T222" s="1">
        <f t="shared" si="51"/>
        <v>0</v>
      </c>
      <c r="U222" s="126">
        <f t="shared" si="52"/>
        <v>0</v>
      </c>
    </row>
    <row r="223" spans="2:21" x14ac:dyDescent="0.3">
      <c r="B223" s="125">
        <v>208</v>
      </c>
      <c r="C223" s="53" t="str">
        <f>IF(OR('Data-Qtr3'!C221="",'Data-Qtr3'!R221),"",(COUNTIF('Data-Qtr3'!C221,"Yes")))</f>
        <v/>
      </c>
      <c r="D223" s="53" t="str">
        <f>IF('Data-Qtr3'!D221="","",IF(C223=1,'Data-Qtr3'!D221,""))</f>
        <v/>
      </c>
      <c r="E223" s="53" t="str">
        <f>IF(OR('Data-Qtr3'!E221="",'Data-Qtr3'!R221),"",COUNTIF('Data-Qtr3'!E221,"Yes"))</f>
        <v/>
      </c>
      <c r="F223" s="53" t="str">
        <f>IF(OR('Data-Qtr3'!F221="",'Data-Qtr3'!R221),"",COUNTIF('Data-Qtr3'!F221,"Yes"))</f>
        <v/>
      </c>
      <c r="G223" s="53"/>
      <c r="H223" s="53" t="str">
        <f>IF(OR('Data-Qtr3'!G221="",'Data-Qtr3'!R221),"",COUNTIF('Data-Qtr3'!G221,"Yes"))</f>
        <v/>
      </c>
      <c r="I223" s="55">
        <f>COUNTIF('Data-Qtr3'!C221:G221,"")</f>
        <v>5</v>
      </c>
      <c r="J223" s="125">
        <f>IF('Data-Qtr3'!R221,0,IF((COUNTBLANK(C223)+COUNTBLANK(E223)+COUNTBLANK(F223)+COUNTBLANK(H223))=4,0,1))</f>
        <v>0</v>
      </c>
      <c r="K223" s="125">
        <f t="shared" si="43"/>
        <v>0</v>
      </c>
      <c r="L223" s="125">
        <f t="shared" si="44"/>
        <v>0</v>
      </c>
      <c r="M223" s="1">
        <f t="shared" si="45"/>
        <v>0</v>
      </c>
      <c r="N223" s="125">
        <f t="shared" si="46"/>
        <v>0</v>
      </c>
      <c r="O223" s="126">
        <f t="shared" si="47"/>
        <v>0</v>
      </c>
      <c r="P223" s="125">
        <f t="shared" si="48"/>
        <v>0</v>
      </c>
      <c r="Q223" s="1">
        <f t="shared" si="49"/>
        <v>0</v>
      </c>
      <c r="R223" s="1">
        <f t="shared" si="53"/>
        <v>0</v>
      </c>
      <c r="S223" s="1">
        <f t="shared" si="50"/>
        <v>0</v>
      </c>
      <c r="T223" s="1">
        <f t="shared" si="51"/>
        <v>0</v>
      </c>
      <c r="U223" s="126">
        <f t="shared" si="52"/>
        <v>0</v>
      </c>
    </row>
    <row r="224" spans="2:21" x14ac:dyDescent="0.3">
      <c r="B224" s="125">
        <v>209</v>
      </c>
      <c r="C224" s="53" t="str">
        <f>IF(OR('Data-Qtr3'!C222="",'Data-Qtr3'!R222),"",(COUNTIF('Data-Qtr3'!C222,"Yes")))</f>
        <v/>
      </c>
      <c r="D224" s="53" t="str">
        <f>IF('Data-Qtr3'!D222="","",IF(C224=1,'Data-Qtr3'!D222,""))</f>
        <v/>
      </c>
      <c r="E224" s="53" t="str">
        <f>IF(OR('Data-Qtr3'!E222="",'Data-Qtr3'!R222),"",COUNTIF('Data-Qtr3'!E222,"Yes"))</f>
        <v/>
      </c>
      <c r="F224" s="53" t="str">
        <f>IF(OR('Data-Qtr3'!F222="",'Data-Qtr3'!R222),"",COUNTIF('Data-Qtr3'!F222,"Yes"))</f>
        <v/>
      </c>
      <c r="G224" s="53"/>
      <c r="H224" s="53" t="str">
        <f>IF(OR('Data-Qtr3'!G222="",'Data-Qtr3'!R222),"",COUNTIF('Data-Qtr3'!G222,"Yes"))</f>
        <v/>
      </c>
      <c r="I224" s="55">
        <f>COUNTIF('Data-Qtr3'!C222:G222,"")</f>
        <v>5</v>
      </c>
      <c r="J224" s="125">
        <f>IF('Data-Qtr3'!R222,0,IF((COUNTBLANK(C224)+COUNTBLANK(E224)+COUNTBLANK(F224)+COUNTBLANK(H224))=4,0,1))</f>
        <v>0</v>
      </c>
      <c r="K224" s="125">
        <f t="shared" si="43"/>
        <v>0</v>
      </c>
      <c r="L224" s="125">
        <f t="shared" si="44"/>
        <v>0</v>
      </c>
      <c r="M224" s="1">
        <f t="shared" si="45"/>
        <v>0</v>
      </c>
      <c r="N224" s="125">
        <f t="shared" si="46"/>
        <v>0</v>
      </c>
      <c r="O224" s="126">
        <f t="shared" si="47"/>
        <v>0</v>
      </c>
      <c r="P224" s="125">
        <f t="shared" si="48"/>
        <v>0</v>
      </c>
      <c r="Q224" s="1">
        <f t="shared" si="49"/>
        <v>0</v>
      </c>
      <c r="R224" s="1">
        <f t="shared" si="53"/>
        <v>0</v>
      </c>
      <c r="S224" s="1">
        <f t="shared" si="50"/>
        <v>0</v>
      </c>
      <c r="T224" s="1">
        <f t="shared" si="51"/>
        <v>0</v>
      </c>
      <c r="U224" s="126">
        <f t="shared" si="52"/>
        <v>0</v>
      </c>
    </row>
    <row r="225" spans="2:21" ht="15" thickBot="1" x14ac:dyDescent="0.35">
      <c r="B225" s="127">
        <v>210</v>
      </c>
      <c r="C225" s="36" t="str">
        <f>IF(OR('Data-Qtr3'!C223="",'Data-Qtr3'!R223),"",(COUNTIF('Data-Qtr3'!C223,"Yes")))</f>
        <v/>
      </c>
      <c r="D225" s="36" t="str">
        <f>IF('Data-Qtr3'!D223="","",IF(C225=1,'Data-Qtr3'!D223,""))</f>
        <v/>
      </c>
      <c r="E225" s="36" t="str">
        <f>IF(OR('Data-Qtr3'!E223="",'Data-Qtr3'!R223),"",COUNTIF('Data-Qtr3'!E223,"Yes"))</f>
        <v/>
      </c>
      <c r="F225" s="36" t="str">
        <f>IF(OR('Data-Qtr3'!F223="",'Data-Qtr3'!R223),"",COUNTIF('Data-Qtr3'!F223,"Yes"))</f>
        <v/>
      </c>
      <c r="G225" s="36"/>
      <c r="H225" s="36" t="str">
        <f>IF(OR('Data-Qtr3'!G223="",'Data-Qtr3'!R223),"",COUNTIF('Data-Qtr3'!G223,"Yes"))</f>
        <v/>
      </c>
      <c r="I225" s="56">
        <f>COUNTIF('Data-Qtr3'!C223:G223,"")</f>
        <v>5</v>
      </c>
      <c r="J225" s="125">
        <f>IF('Data-Qtr3'!R223,0,IF((COUNTBLANK(C225)+COUNTBLANK(E225)+COUNTBLANK(F225)+COUNTBLANK(H225))=4,0,1))</f>
        <v>0</v>
      </c>
      <c r="K225" s="125">
        <f t="shared" si="43"/>
        <v>0</v>
      </c>
      <c r="L225" s="125">
        <f t="shared" si="44"/>
        <v>0</v>
      </c>
      <c r="M225" s="1">
        <f t="shared" si="45"/>
        <v>0</v>
      </c>
      <c r="N225" s="125">
        <f t="shared" si="46"/>
        <v>0</v>
      </c>
      <c r="O225" s="126">
        <f t="shared" si="47"/>
        <v>0</v>
      </c>
      <c r="P225" s="125">
        <f t="shared" si="48"/>
        <v>0</v>
      </c>
      <c r="Q225" s="1">
        <f t="shared" si="49"/>
        <v>0</v>
      </c>
      <c r="R225" s="1">
        <f t="shared" si="53"/>
        <v>0</v>
      </c>
      <c r="S225" s="1">
        <f t="shared" si="50"/>
        <v>0</v>
      </c>
      <c r="T225" s="1">
        <f t="shared" si="51"/>
        <v>0</v>
      </c>
      <c r="U225" s="126">
        <f t="shared" si="52"/>
        <v>0</v>
      </c>
    </row>
    <row r="226" spans="2:21" x14ac:dyDescent="0.3">
      <c r="B226" s="125">
        <v>211</v>
      </c>
      <c r="C226" s="33" t="str">
        <f>IF(OR('Data-Qtr3'!C224="",'Data-Qtr3'!R224),"",(COUNTIF('Data-Qtr3'!C224,"Yes")))</f>
        <v/>
      </c>
      <c r="D226" s="33" t="str">
        <f>IF('Data-Qtr3'!D224="","",IF(C226=1,'Data-Qtr3'!D224,""))</f>
        <v/>
      </c>
      <c r="E226" s="33" t="str">
        <f>IF(OR('Data-Qtr3'!E224="",'Data-Qtr3'!R224),"",COUNTIF('Data-Qtr3'!E224,"Yes"))</f>
        <v/>
      </c>
      <c r="F226" s="33" t="str">
        <f>IF(OR('Data-Qtr3'!F224="",'Data-Qtr3'!R224),"",COUNTIF('Data-Qtr3'!F224,"Yes"))</f>
        <v/>
      </c>
      <c r="G226" s="33"/>
      <c r="H226" s="33" t="str">
        <f>IF(OR('Data-Qtr3'!G224="",'Data-Qtr3'!R224),"",COUNTIF('Data-Qtr3'!G224,"Yes"))</f>
        <v/>
      </c>
      <c r="I226" s="54">
        <f>COUNTIF('Data-Qtr3'!C224:G224,"")</f>
        <v>5</v>
      </c>
      <c r="J226" s="125">
        <f>IF('Data-Qtr3'!R224,0,IF((COUNTBLANK(C226)+COUNTBLANK(E226)+COUNTBLANK(F226)+COUNTBLANK(H226))=4,0,1))</f>
        <v>0</v>
      </c>
      <c r="K226" s="125">
        <f t="shared" si="43"/>
        <v>0</v>
      </c>
      <c r="L226" s="125">
        <f t="shared" si="44"/>
        <v>0</v>
      </c>
      <c r="M226" s="1">
        <f t="shared" si="45"/>
        <v>0</v>
      </c>
      <c r="N226" s="125">
        <f t="shared" si="46"/>
        <v>0</v>
      </c>
      <c r="O226" s="126">
        <f t="shared" si="47"/>
        <v>0</v>
      </c>
      <c r="P226" s="125">
        <f t="shared" si="48"/>
        <v>0</v>
      </c>
      <c r="Q226" s="1">
        <f t="shared" si="49"/>
        <v>0</v>
      </c>
      <c r="R226" s="1">
        <f t="shared" si="53"/>
        <v>0</v>
      </c>
      <c r="S226" s="1">
        <f t="shared" si="50"/>
        <v>0</v>
      </c>
      <c r="T226" s="1">
        <f t="shared" si="51"/>
        <v>0</v>
      </c>
      <c r="U226" s="126">
        <f t="shared" si="52"/>
        <v>0</v>
      </c>
    </row>
    <row r="227" spans="2:21" x14ac:dyDescent="0.3">
      <c r="B227" s="125">
        <v>212</v>
      </c>
      <c r="C227" s="53" t="str">
        <f>IF(OR('Data-Qtr3'!C225="",'Data-Qtr3'!R225),"",(COUNTIF('Data-Qtr3'!C225,"Yes")))</f>
        <v/>
      </c>
      <c r="D227" s="53" t="str">
        <f>IF('Data-Qtr3'!D225="","",IF(C227=1,'Data-Qtr3'!D225,""))</f>
        <v/>
      </c>
      <c r="E227" s="53" t="str">
        <f>IF(OR('Data-Qtr3'!E225="",'Data-Qtr3'!R225),"",COUNTIF('Data-Qtr3'!E225,"Yes"))</f>
        <v/>
      </c>
      <c r="F227" s="53" t="str">
        <f>IF(OR('Data-Qtr3'!F225="",'Data-Qtr3'!R225),"",COUNTIF('Data-Qtr3'!F225,"Yes"))</f>
        <v/>
      </c>
      <c r="G227" s="53"/>
      <c r="H227" s="53" t="str">
        <f>IF(OR('Data-Qtr3'!G225="",'Data-Qtr3'!R225),"",COUNTIF('Data-Qtr3'!G225,"Yes"))</f>
        <v/>
      </c>
      <c r="I227" s="55">
        <f>COUNTIF('Data-Qtr3'!C225:G225,"")</f>
        <v>5</v>
      </c>
      <c r="J227" s="125">
        <f>IF('Data-Qtr3'!R225,0,IF((COUNTBLANK(C227)+COUNTBLANK(E227)+COUNTBLANK(F227)+COUNTBLANK(H227))=4,0,1))</f>
        <v>0</v>
      </c>
      <c r="K227" s="125">
        <f t="shared" si="43"/>
        <v>0</v>
      </c>
      <c r="L227" s="125">
        <f t="shared" si="44"/>
        <v>0</v>
      </c>
      <c r="M227" s="1">
        <f t="shared" si="45"/>
        <v>0</v>
      </c>
      <c r="N227" s="125">
        <f t="shared" si="46"/>
        <v>0</v>
      </c>
      <c r="O227" s="126">
        <f t="shared" si="47"/>
        <v>0</v>
      </c>
      <c r="P227" s="125">
        <f t="shared" si="48"/>
        <v>0</v>
      </c>
      <c r="Q227" s="1">
        <f t="shared" si="49"/>
        <v>0</v>
      </c>
      <c r="R227" s="1">
        <f t="shared" si="53"/>
        <v>0</v>
      </c>
      <c r="S227" s="1">
        <f t="shared" si="50"/>
        <v>0</v>
      </c>
      <c r="T227" s="1">
        <f t="shared" si="51"/>
        <v>0</v>
      </c>
      <c r="U227" s="126">
        <f t="shared" si="52"/>
        <v>0</v>
      </c>
    </row>
    <row r="228" spans="2:21" x14ac:dyDescent="0.3">
      <c r="B228" s="125">
        <v>213</v>
      </c>
      <c r="C228" s="53" t="str">
        <f>IF(OR('Data-Qtr3'!C226="",'Data-Qtr3'!R226),"",(COUNTIF('Data-Qtr3'!C226,"Yes")))</f>
        <v/>
      </c>
      <c r="D228" s="53" t="str">
        <f>IF('Data-Qtr3'!D226="","",IF(C228=1,'Data-Qtr3'!D226,""))</f>
        <v/>
      </c>
      <c r="E228" s="53" t="str">
        <f>IF(OR('Data-Qtr3'!E226="",'Data-Qtr3'!R226),"",COUNTIF('Data-Qtr3'!E226,"Yes"))</f>
        <v/>
      </c>
      <c r="F228" s="53" t="str">
        <f>IF(OR('Data-Qtr3'!F226="",'Data-Qtr3'!R226),"",COUNTIF('Data-Qtr3'!F226,"Yes"))</f>
        <v/>
      </c>
      <c r="G228" s="53"/>
      <c r="H228" s="53" t="str">
        <f>IF(OR('Data-Qtr3'!G226="",'Data-Qtr3'!R226),"",COUNTIF('Data-Qtr3'!G226,"Yes"))</f>
        <v/>
      </c>
      <c r="I228" s="55">
        <f>COUNTIF('Data-Qtr3'!C226:G226,"")</f>
        <v>5</v>
      </c>
      <c r="J228" s="125">
        <f>IF('Data-Qtr3'!R226,0,IF((COUNTBLANK(C228)+COUNTBLANK(E228)+COUNTBLANK(F228)+COUNTBLANK(H228))=4,0,1))</f>
        <v>0</v>
      </c>
      <c r="K228" s="125">
        <f t="shared" si="43"/>
        <v>0</v>
      </c>
      <c r="L228" s="125">
        <f t="shared" si="44"/>
        <v>0</v>
      </c>
      <c r="M228" s="1">
        <f t="shared" si="45"/>
        <v>0</v>
      </c>
      <c r="N228" s="125">
        <f t="shared" si="46"/>
        <v>0</v>
      </c>
      <c r="O228" s="126">
        <f t="shared" si="47"/>
        <v>0</v>
      </c>
      <c r="P228" s="125">
        <f t="shared" si="48"/>
        <v>0</v>
      </c>
      <c r="Q228" s="1">
        <f t="shared" si="49"/>
        <v>0</v>
      </c>
      <c r="R228" s="1">
        <f t="shared" si="53"/>
        <v>0</v>
      </c>
      <c r="S228" s="1">
        <f t="shared" si="50"/>
        <v>0</v>
      </c>
      <c r="T228" s="1">
        <f t="shared" si="51"/>
        <v>0</v>
      </c>
      <c r="U228" s="126">
        <f t="shared" si="52"/>
        <v>0</v>
      </c>
    </row>
    <row r="229" spans="2:21" x14ac:dyDescent="0.3">
      <c r="B229" s="125">
        <v>214</v>
      </c>
      <c r="C229" s="53" t="str">
        <f>IF(OR('Data-Qtr3'!C227="",'Data-Qtr3'!R227),"",(COUNTIF('Data-Qtr3'!C227,"Yes")))</f>
        <v/>
      </c>
      <c r="D229" s="53" t="str">
        <f>IF('Data-Qtr3'!D227="","",IF(C229=1,'Data-Qtr3'!D227,""))</f>
        <v/>
      </c>
      <c r="E229" s="53" t="str">
        <f>IF(OR('Data-Qtr3'!E227="",'Data-Qtr3'!R227),"",COUNTIF('Data-Qtr3'!E227,"Yes"))</f>
        <v/>
      </c>
      <c r="F229" s="53" t="str">
        <f>IF(OR('Data-Qtr3'!F227="",'Data-Qtr3'!R227),"",COUNTIF('Data-Qtr3'!F227,"Yes"))</f>
        <v/>
      </c>
      <c r="G229" s="53"/>
      <c r="H229" s="53" t="str">
        <f>IF(OR('Data-Qtr3'!G227="",'Data-Qtr3'!R227),"",COUNTIF('Data-Qtr3'!G227,"Yes"))</f>
        <v/>
      </c>
      <c r="I229" s="55">
        <f>COUNTIF('Data-Qtr3'!C227:G227,"")</f>
        <v>5</v>
      </c>
      <c r="J229" s="125">
        <f>IF('Data-Qtr3'!R227,0,IF((COUNTBLANK(C229)+COUNTBLANK(E229)+COUNTBLANK(F229)+COUNTBLANK(H229))=4,0,1))</f>
        <v>0</v>
      </c>
      <c r="K229" s="125">
        <f t="shared" si="43"/>
        <v>0</v>
      </c>
      <c r="L229" s="125">
        <f t="shared" si="44"/>
        <v>0</v>
      </c>
      <c r="M229" s="1">
        <f t="shared" si="45"/>
        <v>0</v>
      </c>
      <c r="N229" s="125">
        <f t="shared" si="46"/>
        <v>0</v>
      </c>
      <c r="O229" s="126">
        <f t="shared" si="47"/>
        <v>0</v>
      </c>
      <c r="P229" s="125">
        <f t="shared" si="48"/>
        <v>0</v>
      </c>
      <c r="Q229" s="1">
        <f t="shared" si="49"/>
        <v>0</v>
      </c>
      <c r="R229" s="1">
        <f t="shared" si="53"/>
        <v>0</v>
      </c>
      <c r="S229" s="1">
        <f t="shared" si="50"/>
        <v>0</v>
      </c>
      <c r="T229" s="1">
        <f t="shared" si="51"/>
        <v>0</v>
      </c>
      <c r="U229" s="126">
        <f t="shared" si="52"/>
        <v>0</v>
      </c>
    </row>
    <row r="230" spans="2:21" x14ac:dyDescent="0.3">
      <c r="B230" s="125">
        <v>215</v>
      </c>
      <c r="C230" s="53" t="str">
        <f>IF(OR('Data-Qtr3'!C228="",'Data-Qtr3'!R228),"",(COUNTIF('Data-Qtr3'!C228,"Yes")))</f>
        <v/>
      </c>
      <c r="D230" s="53" t="str">
        <f>IF('Data-Qtr3'!D228="","",IF(C230=1,'Data-Qtr3'!D228,""))</f>
        <v/>
      </c>
      <c r="E230" s="53" t="str">
        <f>IF(OR('Data-Qtr3'!E228="",'Data-Qtr3'!R228),"",COUNTIF('Data-Qtr3'!E228,"Yes"))</f>
        <v/>
      </c>
      <c r="F230" s="53" t="str">
        <f>IF(OR('Data-Qtr3'!F228="",'Data-Qtr3'!R228),"",COUNTIF('Data-Qtr3'!F228,"Yes"))</f>
        <v/>
      </c>
      <c r="G230" s="53"/>
      <c r="H230" s="53" t="str">
        <f>IF(OR('Data-Qtr3'!G228="",'Data-Qtr3'!R228),"",COUNTIF('Data-Qtr3'!G228,"Yes"))</f>
        <v/>
      </c>
      <c r="I230" s="55">
        <f>COUNTIF('Data-Qtr3'!C228:G228,"")</f>
        <v>5</v>
      </c>
      <c r="J230" s="125">
        <f>IF('Data-Qtr3'!R228,0,IF((COUNTBLANK(C230)+COUNTBLANK(E230)+COUNTBLANK(F230)+COUNTBLANK(H230))=4,0,1))</f>
        <v>0</v>
      </c>
      <c r="K230" s="125">
        <f t="shared" si="43"/>
        <v>0</v>
      </c>
      <c r="L230" s="125">
        <f t="shared" si="44"/>
        <v>0</v>
      </c>
      <c r="M230" s="1">
        <f t="shared" si="45"/>
        <v>0</v>
      </c>
      <c r="N230" s="125">
        <f t="shared" si="46"/>
        <v>0</v>
      </c>
      <c r="O230" s="126">
        <f t="shared" si="47"/>
        <v>0</v>
      </c>
      <c r="P230" s="125">
        <f t="shared" si="48"/>
        <v>0</v>
      </c>
      <c r="Q230" s="1">
        <f t="shared" si="49"/>
        <v>0</v>
      </c>
      <c r="R230" s="1">
        <f t="shared" si="53"/>
        <v>0</v>
      </c>
      <c r="S230" s="1">
        <f t="shared" si="50"/>
        <v>0</v>
      </c>
      <c r="T230" s="1">
        <f t="shared" si="51"/>
        <v>0</v>
      </c>
      <c r="U230" s="126">
        <f t="shared" si="52"/>
        <v>0</v>
      </c>
    </row>
    <row r="231" spans="2:21" x14ac:dyDescent="0.3">
      <c r="B231" s="125">
        <v>216</v>
      </c>
      <c r="C231" s="53" t="str">
        <f>IF(OR('Data-Qtr3'!C229="",'Data-Qtr3'!R229),"",(COUNTIF('Data-Qtr3'!C229,"Yes")))</f>
        <v/>
      </c>
      <c r="D231" s="53" t="str">
        <f>IF('Data-Qtr3'!D229="","",IF(C231=1,'Data-Qtr3'!D229,""))</f>
        <v/>
      </c>
      <c r="E231" s="53" t="str">
        <f>IF(OR('Data-Qtr3'!E229="",'Data-Qtr3'!R229),"",COUNTIF('Data-Qtr3'!E229,"Yes"))</f>
        <v/>
      </c>
      <c r="F231" s="53" t="str">
        <f>IF(OR('Data-Qtr3'!F229="",'Data-Qtr3'!R229),"",COUNTIF('Data-Qtr3'!F229,"Yes"))</f>
        <v/>
      </c>
      <c r="G231" s="53"/>
      <c r="H231" s="53" t="str">
        <f>IF(OR('Data-Qtr3'!G229="",'Data-Qtr3'!R229),"",COUNTIF('Data-Qtr3'!G229,"Yes"))</f>
        <v/>
      </c>
      <c r="I231" s="55">
        <f>COUNTIF('Data-Qtr3'!C229:G229,"")</f>
        <v>5</v>
      </c>
      <c r="J231" s="125">
        <f>IF('Data-Qtr3'!R229,0,IF((COUNTBLANK(C231)+COUNTBLANK(E231)+COUNTBLANK(F231)+COUNTBLANK(H231))=4,0,1))</f>
        <v>0</v>
      </c>
      <c r="K231" s="125">
        <f t="shared" si="43"/>
        <v>0</v>
      </c>
      <c r="L231" s="125">
        <f t="shared" si="44"/>
        <v>0</v>
      </c>
      <c r="M231" s="1">
        <f t="shared" si="45"/>
        <v>0</v>
      </c>
      <c r="N231" s="125">
        <f t="shared" si="46"/>
        <v>0</v>
      </c>
      <c r="O231" s="126">
        <f t="shared" si="47"/>
        <v>0</v>
      </c>
      <c r="P231" s="125">
        <f t="shared" si="48"/>
        <v>0</v>
      </c>
      <c r="Q231" s="1">
        <f t="shared" si="49"/>
        <v>0</v>
      </c>
      <c r="R231" s="1">
        <f t="shared" si="53"/>
        <v>0</v>
      </c>
      <c r="S231" s="1">
        <f t="shared" si="50"/>
        <v>0</v>
      </c>
      <c r="T231" s="1">
        <f t="shared" si="51"/>
        <v>0</v>
      </c>
      <c r="U231" s="126">
        <f t="shared" si="52"/>
        <v>0</v>
      </c>
    </row>
    <row r="232" spans="2:21" x14ac:dyDescent="0.3">
      <c r="B232" s="125">
        <v>217</v>
      </c>
      <c r="C232" s="53" t="str">
        <f>IF(OR('Data-Qtr3'!C230="",'Data-Qtr3'!R230),"",(COUNTIF('Data-Qtr3'!C230,"Yes")))</f>
        <v/>
      </c>
      <c r="D232" s="53" t="str">
        <f>IF('Data-Qtr3'!D230="","",IF(C232=1,'Data-Qtr3'!D230,""))</f>
        <v/>
      </c>
      <c r="E232" s="53" t="str">
        <f>IF(OR('Data-Qtr3'!E230="",'Data-Qtr3'!R230),"",COUNTIF('Data-Qtr3'!E230,"Yes"))</f>
        <v/>
      </c>
      <c r="F232" s="53" t="str">
        <f>IF(OR('Data-Qtr3'!F230="",'Data-Qtr3'!R230),"",COUNTIF('Data-Qtr3'!F230,"Yes"))</f>
        <v/>
      </c>
      <c r="G232" s="53"/>
      <c r="H232" s="53" t="str">
        <f>IF(OR('Data-Qtr3'!G230="",'Data-Qtr3'!R230),"",COUNTIF('Data-Qtr3'!G230,"Yes"))</f>
        <v/>
      </c>
      <c r="I232" s="55">
        <f>COUNTIF('Data-Qtr3'!C230:G230,"")</f>
        <v>5</v>
      </c>
      <c r="J232" s="125">
        <f>IF('Data-Qtr3'!R230,0,IF((COUNTBLANK(C232)+COUNTBLANK(E232)+COUNTBLANK(F232)+COUNTBLANK(H232))=4,0,1))</f>
        <v>0</v>
      </c>
      <c r="K232" s="125">
        <f t="shared" si="43"/>
        <v>0</v>
      </c>
      <c r="L232" s="125">
        <f t="shared" si="44"/>
        <v>0</v>
      </c>
      <c r="M232" s="1">
        <f t="shared" si="45"/>
        <v>0</v>
      </c>
      <c r="N232" s="125">
        <f t="shared" si="46"/>
        <v>0</v>
      </c>
      <c r="O232" s="126">
        <f t="shared" si="47"/>
        <v>0</v>
      </c>
      <c r="P232" s="125">
        <f t="shared" si="48"/>
        <v>0</v>
      </c>
      <c r="Q232" s="1">
        <f t="shared" si="49"/>
        <v>0</v>
      </c>
      <c r="R232" s="1">
        <f t="shared" si="53"/>
        <v>0</v>
      </c>
      <c r="S232" s="1">
        <f t="shared" si="50"/>
        <v>0</v>
      </c>
      <c r="T232" s="1">
        <f t="shared" si="51"/>
        <v>0</v>
      </c>
      <c r="U232" s="126">
        <f t="shared" si="52"/>
        <v>0</v>
      </c>
    </row>
    <row r="233" spans="2:21" x14ac:dyDescent="0.3">
      <c r="B233" s="125">
        <v>218</v>
      </c>
      <c r="C233" s="53" t="str">
        <f>IF(OR('Data-Qtr3'!C231="",'Data-Qtr3'!R231),"",(COUNTIF('Data-Qtr3'!C231,"Yes")))</f>
        <v/>
      </c>
      <c r="D233" s="53" t="str">
        <f>IF('Data-Qtr3'!D231="","",IF(C233=1,'Data-Qtr3'!D231,""))</f>
        <v/>
      </c>
      <c r="E233" s="53" t="str">
        <f>IF(OR('Data-Qtr3'!E231="",'Data-Qtr3'!R231),"",COUNTIF('Data-Qtr3'!E231,"Yes"))</f>
        <v/>
      </c>
      <c r="F233" s="53" t="str">
        <f>IF(OR('Data-Qtr3'!F231="",'Data-Qtr3'!R231),"",COUNTIF('Data-Qtr3'!F231,"Yes"))</f>
        <v/>
      </c>
      <c r="G233" s="53"/>
      <c r="H233" s="53" t="str">
        <f>IF(OR('Data-Qtr3'!G231="",'Data-Qtr3'!R231),"",COUNTIF('Data-Qtr3'!G231,"Yes"))</f>
        <v/>
      </c>
      <c r="I233" s="55">
        <f>COUNTIF('Data-Qtr3'!C231:G231,"")</f>
        <v>5</v>
      </c>
      <c r="J233" s="125">
        <f>IF('Data-Qtr3'!R231,0,IF((COUNTBLANK(C233)+COUNTBLANK(E233)+COUNTBLANK(F233)+COUNTBLANK(H233))=4,0,1))</f>
        <v>0</v>
      </c>
      <c r="K233" s="125">
        <f t="shared" si="43"/>
        <v>0</v>
      </c>
      <c r="L233" s="125">
        <f t="shared" si="44"/>
        <v>0</v>
      </c>
      <c r="M233" s="1">
        <f t="shared" si="45"/>
        <v>0</v>
      </c>
      <c r="N233" s="125">
        <f t="shared" si="46"/>
        <v>0</v>
      </c>
      <c r="O233" s="126">
        <f t="shared" si="47"/>
        <v>0</v>
      </c>
      <c r="P233" s="125">
        <f t="shared" si="48"/>
        <v>0</v>
      </c>
      <c r="Q233" s="1">
        <f t="shared" si="49"/>
        <v>0</v>
      </c>
      <c r="R233" s="1">
        <f t="shared" si="53"/>
        <v>0</v>
      </c>
      <c r="S233" s="1">
        <f t="shared" si="50"/>
        <v>0</v>
      </c>
      <c r="T233" s="1">
        <f t="shared" si="51"/>
        <v>0</v>
      </c>
      <c r="U233" s="126">
        <f t="shared" si="52"/>
        <v>0</v>
      </c>
    </row>
    <row r="234" spans="2:21" x14ac:dyDescent="0.3">
      <c r="B234" s="125">
        <v>219</v>
      </c>
      <c r="C234" s="53" t="str">
        <f>IF(OR('Data-Qtr3'!C232="",'Data-Qtr3'!R232),"",(COUNTIF('Data-Qtr3'!C232,"Yes")))</f>
        <v/>
      </c>
      <c r="D234" s="53" t="str">
        <f>IF('Data-Qtr3'!D232="","",IF(C234=1,'Data-Qtr3'!D232,""))</f>
        <v/>
      </c>
      <c r="E234" s="53" t="str">
        <f>IF(OR('Data-Qtr3'!E232="",'Data-Qtr3'!R232),"",COUNTIF('Data-Qtr3'!E232,"Yes"))</f>
        <v/>
      </c>
      <c r="F234" s="53" t="str">
        <f>IF(OR('Data-Qtr3'!F232="",'Data-Qtr3'!R232),"",COUNTIF('Data-Qtr3'!F232,"Yes"))</f>
        <v/>
      </c>
      <c r="G234" s="53"/>
      <c r="H234" s="53" t="str">
        <f>IF(OR('Data-Qtr3'!G232="",'Data-Qtr3'!R232),"",COUNTIF('Data-Qtr3'!G232,"Yes"))</f>
        <v/>
      </c>
      <c r="I234" s="55">
        <f>COUNTIF('Data-Qtr3'!C232:G232,"")</f>
        <v>5</v>
      </c>
      <c r="J234" s="125">
        <f>IF('Data-Qtr3'!R232,0,IF((COUNTBLANK(C234)+COUNTBLANK(E234)+COUNTBLANK(F234)+COUNTBLANK(H234))=4,0,1))</f>
        <v>0</v>
      </c>
      <c r="K234" s="125">
        <f t="shared" si="43"/>
        <v>0</v>
      </c>
      <c r="L234" s="125">
        <f t="shared" si="44"/>
        <v>0</v>
      </c>
      <c r="M234" s="1">
        <f t="shared" si="45"/>
        <v>0</v>
      </c>
      <c r="N234" s="125">
        <f t="shared" si="46"/>
        <v>0</v>
      </c>
      <c r="O234" s="126">
        <f t="shared" si="47"/>
        <v>0</v>
      </c>
      <c r="P234" s="125">
        <f t="shared" si="48"/>
        <v>0</v>
      </c>
      <c r="Q234" s="1">
        <f t="shared" si="49"/>
        <v>0</v>
      </c>
      <c r="R234" s="1">
        <f t="shared" si="53"/>
        <v>0</v>
      </c>
      <c r="S234" s="1">
        <f t="shared" si="50"/>
        <v>0</v>
      </c>
      <c r="T234" s="1">
        <f t="shared" si="51"/>
        <v>0</v>
      </c>
      <c r="U234" s="126">
        <f t="shared" si="52"/>
        <v>0</v>
      </c>
    </row>
    <row r="235" spans="2:21" ht="15" thickBot="1" x14ac:dyDescent="0.35">
      <c r="B235" s="125">
        <v>220</v>
      </c>
      <c r="C235" s="36" t="str">
        <f>IF(OR('Data-Qtr3'!C233="",'Data-Qtr3'!R233),"",(COUNTIF('Data-Qtr3'!C233,"Yes")))</f>
        <v/>
      </c>
      <c r="D235" s="36" t="str">
        <f>IF('Data-Qtr3'!D233="","",IF(C235=1,'Data-Qtr3'!D233,""))</f>
        <v/>
      </c>
      <c r="E235" s="36" t="str">
        <f>IF(OR('Data-Qtr3'!E233="",'Data-Qtr3'!R233),"",COUNTIF('Data-Qtr3'!E233,"Yes"))</f>
        <v/>
      </c>
      <c r="F235" s="36" t="str">
        <f>IF(OR('Data-Qtr3'!F233="",'Data-Qtr3'!R233),"",COUNTIF('Data-Qtr3'!F233,"Yes"))</f>
        <v/>
      </c>
      <c r="G235" s="36"/>
      <c r="H235" s="36" t="str">
        <f>IF(OR('Data-Qtr3'!G233="",'Data-Qtr3'!R233),"",COUNTIF('Data-Qtr3'!G233,"Yes"))</f>
        <v/>
      </c>
      <c r="I235" s="55">
        <f>COUNTIF('Data-Qtr3'!C233:G233,"")</f>
        <v>5</v>
      </c>
      <c r="J235" s="125">
        <f>IF('Data-Qtr3'!R233,0,IF((COUNTBLANK(C235)+COUNTBLANK(E235)+COUNTBLANK(F235)+COUNTBLANK(H235))=4,0,1))</f>
        <v>0</v>
      </c>
      <c r="K235" s="125">
        <f t="shared" si="43"/>
        <v>0</v>
      </c>
      <c r="L235" s="125">
        <f t="shared" si="44"/>
        <v>0</v>
      </c>
      <c r="M235" s="1">
        <f t="shared" si="45"/>
        <v>0</v>
      </c>
      <c r="N235" s="125">
        <f t="shared" si="46"/>
        <v>0</v>
      </c>
      <c r="O235" s="126">
        <f t="shared" si="47"/>
        <v>0</v>
      </c>
      <c r="P235" s="125">
        <f t="shared" si="48"/>
        <v>0</v>
      </c>
      <c r="Q235" s="1">
        <f t="shared" si="49"/>
        <v>0</v>
      </c>
      <c r="R235" s="1">
        <f t="shared" si="53"/>
        <v>0</v>
      </c>
      <c r="S235" s="1">
        <f t="shared" si="50"/>
        <v>0</v>
      </c>
      <c r="T235" s="1">
        <f t="shared" si="51"/>
        <v>0</v>
      </c>
      <c r="U235" s="126">
        <f t="shared" si="52"/>
        <v>0</v>
      </c>
    </row>
    <row r="236" spans="2:21" x14ac:dyDescent="0.3">
      <c r="B236" s="125">
        <v>221</v>
      </c>
      <c r="C236" s="33" t="str">
        <f>IF(OR('Data-Qtr3'!C234="",'Data-Qtr3'!R234),"",(COUNTIF('Data-Qtr3'!C234,"Yes")))</f>
        <v/>
      </c>
      <c r="D236" s="33" t="str">
        <f>IF('Data-Qtr3'!D234="","",IF(C236=1,'Data-Qtr3'!D234,""))</f>
        <v/>
      </c>
      <c r="E236" s="33" t="str">
        <f>IF(OR('Data-Qtr3'!E234="",'Data-Qtr3'!R234),"",COUNTIF('Data-Qtr3'!E234,"Yes"))</f>
        <v/>
      </c>
      <c r="F236" s="33" t="str">
        <f>IF(OR('Data-Qtr3'!F234="",'Data-Qtr3'!R234),"",COUNTIF('Data-Qtr3'!F234,"Yes"))</f>
        <v/>
      </c>
      <c r="G236" s="33"/>
      <c r="H236" s="33" t="str">
        <f>IF(OR('Data-Qtr3'!G234="",'Data-Qtr3'!R234),"",COUNTIF('Data-Qtr3'!G234,"Yes"))</f>
        <v/>
      </c>
      <c r="I236" s="54">
        <f>COUNTIF('Data-Qtr3'!C234:G234,"")</f>
        <v>5</v>
      </c>
      <c r="J236" s="125">
        <f>IF('Data-Qtr3'!R234,0,IF((COUNTBLANK(C236)+COUNTBLANK(E236)+COUNTBLANK(F236)+COUNTBLANK(H236))=4,0,1))</f>
        <v>0</v>
      </c>
      <c r="K236" s="125">
        <f t="shared" si="43"/>
        <v>0</v>
      </c>
      <c r="L236" s="125">
        <f t="shared" si="44"/>
        <v>0</v>
      </c>
      <c r="M236" s="1">
        <f t="shared" si="45"/>
        <v>0</v>
      </c>
      <c r="N236" s="125">
        <f t="shared" si="46"/>
        <v>0</v>
      </c>
      <c r="O236" s="126">
        <f t="shared" si="47"/>
        <v>0</v>
      </c>
      <c r="P236" s="125">
        <f t="shared" si="48"/>
        <v>0</v>
      </c>
      <c r="Q236" s="1">
        <f t="shared" si="49"/>
        <v>0</v>
      </c>
      <c r="R236" s="1">
        <f t="shared" si="53"/>
        <v>0</v>
      </c>
      <c r="S236" s="1">
        <f t="shared" si="50"/>
        <v>0</v>
      </c>
      <c r="T236" s="1">
        <f t="shared" si="51"/>
        <v>0</v>
      </c>
      <c r="U236" s="126">
        <f t="shared" si="52"/>
        <v>0</v>
      </c>
    </row>
    <row r="237" spans="2:21" x14ac:dyDescent="0.3">
      <c r="B237" s="125">
        <v>222</v>
      </c>
      <c r="C237" s="53" t="str">
        <f>IF(OR('Data-Qtr3'!C235="",'Data-Qtr3'!R235),"",(COUNTIF('Data-Qtr3'!C235,"Yes")))</f>
        <v/>
      </c>
      <c r="D237" s="53" t="str">
        <f>IF('Data-Qtr3'!D235="","",IF(C237=1,'Data-Qtr3'!D235,""))</f>
        <v/>
      </c>
      <c r="E237" s="53" t="str">
        <f>IF(OR('Data-Qtr3'!E235="",'Data-Qtr3'!R235),"",COUNTIF('Data-Qtr3'!E235,"Yes"))</f>
        <v/>
      </c>
      <c r="F237" s="53" t="str">
        <f>IF(OR('Data-Qtr3'!F235="",'Data-Qtr3'!R235),"",COUNTIF('Data-Qtr3'!F235,"Yes"))</f>
        <v/>
      </c>
      <c r="G237" s="53"/>
      <c r="H237" s="53" t="str">
        <f>IF(OR('Data-Qtr3'!G235="",'Data-Qtr3'!R235),"",COUNTIF('Data-Qtr3'!G235,"Yes"))</f>
        <v/>
      </c>
      <c r="I237" s="55">
        <f>COUNTIF('Data-Qtr3'!C235:G235,"")</f>
        <v>5</v>
      </c>
      <c r="J237" s="125">
        <f>IF('Data-Qtr3'!R235,0,IF((COUNTBLANK(C237)+COUNTBLANK(E237)+COUNTBLANK(F237)+COUNTBLANK(H237))=4,0,1))</f>
        <v>0</v>
      </c>
      <c r="K237" s="125">
        <f t="shared" si="43"/>
        <v>0</v>
      </c>
      <c r="L237" s="125">
        <f t="shared" si="44"/>
        <v>0</v>
      </c>
      <c r="M237" s="1">
        <f t="shared" si="45"/>
        <v>0</v>
      </c>
      <c r="N237" s="125">
        <f t="shared" si="46"/>
        <v>0</v>
      </c>
      <c r="O237" s="126">
        <f t="shared" si="47"/>
        <v>0</v>
      </c>
      <c r="P237" s="125">
        <f t="shared" si="48"/>
        <v>0</v>
      </c>
      <c r="Q237" s="1">
        <f t="shared" si="49"/>
        <v>0</v>
      </c>
      <c r="R237" s="1">
        <f t="shared" si="53"/>
        <v>0</v>
      </c>
      <c r="S237" s="1">
        <f t="shared" si="50"/>
        <v>0</v>
      </c>
      <c r="T237" s="1">
        <f t="shared" si="51"/>
        <v>0</v>
      </c>
      <c r="U237" s="126">
        <f t="shared" si="52"/>
        <v>0</v>
      </c>
    </row>
    <row r="238" spans="2:21" x14ac:dyDescent="0.3">
      <c r="B238" s="125">
        <v>223</v>
      </c>
      <c r="C238" s="53" t="str">
        <f>IF(OR('Data-Qtr3'!C236="",'Data-Qtr3'!R236),"",(COUNTIF('Data-Qtr3'!C236,"Yes")))</f>
        <v/>
      </c>
      <c r="D238" s="53" t="str">
        <f>IF('Data-Qtr3'!D236="","",IF(C238=1,'Data-Qtr3'!D236,""))</f>
        <v/>
      </c>
      <c r="E238" s="53" t="str">
        <f>IF(OR('Data-Qtr3'!E236="",'Data-Qtr3'!R236),"",COUNTIF('Data-Qtr3'!E236,"Yes"))</f>
        <v/>
      </c>
      <c r="F238" s="53" t="str">
        <f>IF(OR('Data-Qtr3'!F236="",'Data-Qtr3'!R236),"",COUNTIF('Data-Qtr3'!F236,"Yes"))</f>
        <v/>
      </c>
      <c r="G238" s="53"/>
      <c r="H238" s="53" t="str">
        <f>IF(OR('Data-Qtr3'!G236="",'Data-Qtr3'!R236),"",COUNTIF('Data-Qtr3'!G236,"Yes"))</f>
        <v/>
      </c>
      <c r="I238" s="55">
        <f>COUNTIF('Data-Qtr3'!C236:G236,"")</f>
        <v>5</v>
      </c>
      <c r="J238" s="125">
        <f>IF('Data-Qtr3'!R236,0,IF((COUNTBLANK(C238)+COUNTBLANK(E238)+COUNTBLANK(F238)+COUNTBLANK(H238))=4,0,1))</f>
        <v>0</v>
      </c>
      <c r="K238" s="125">
        <f t="shared" si="43"/>
        <v>0</v>
      </c>
      <c r="L238" s="125">
        <f t="shared" si="44"/>
        <v>0</v>
      </c>
      <c r="M238" s="1">
        <f t="shared" si="45"/>
        <v>0</v>
      </c>
      <c r="N238" s="125">
        <f t="shared" si="46"/>
        <v>0</v>
      </c>
      <c r="O238" s="126">
        <f t="shared" si="47"/>
        <v>0</v>
      </c>
      <c r="P238" s="125">
        <f t="shared" si="48"/>
        <v>0</v>
      </c>
      <c r="Q238" s="1">
        <f t="shared" si="49"/>
        <v>0</v>
      </c>
      <c r="R238" s="1">
        <f t="shared" si="53"/>
        <v>0</v>
      </c>
      <c r="S238" s="1">
        <f t="shared" si="50"/>
        <v>0</v>
      </c>
      <c r="T238" s="1">
        <f t="shared" si="51"/>
        <v>0</v>
      </c>
      <c r="U238" s="126">
        <f t="shared" si="52"/>
        <v>0</v>
      </c>
    </row>
    <row r="239" spans="2:21" x14ac:dyDescent="0.3">
      <c r="B239" s="125">
        <v>224</v>
      </c>
      <c r="C239" s="53" t="str">
        <f>IF(OR('Data-Qtr3'!C237="",'Data-Qtr3'!R237),"",(COUNTIF('Data-Qtr3'!C237,"Yes")))</f>
        <v/>
      </c>
      <c r="D239" s="53" t="str">
        <f>IF('Data-Qtr3'!D237="","",IF(C239=1,'Data-Qtr3'!D237,""))</f>
        <v/>
      </c>
      <c r="E239" s="53" t="str">
        <f>IF(OR('Data-Qtr3'!E237="",'Data-Qtr3'!R237),"",COUNTIF('Data-Qtr3'!E237,"Yes"))</f>
        <v/>
      </c>
      <c r="F239" s="53" t="str">
        <f>IF(OR('Data-Qtr3'!F237="",'Data-Qtr3'!R237),"",COUNTIF('Data-Qtr3'!F237,"Yes"))</f>
        <v/>
      </c>
      <c r="G239" s="53"/>
      <c r="H239" s="53" t="str">
        <f>IF(OR('Data-Qtr3'!G237="",'Data-Qtr3'!R237),"",COUNTIF('Data-Qtr3'!G237,"Yes"))</f>
        <v/>
      </c>
      <c r="I239" s="55">
        <f>COUNTIF('Data-Qtr3'!C237:G237,"")</f>
        <v>5</v>
      </c>
      <c r="J239" s="125">
        <f>IF('Data-Qtr3'!R237,0,IF((COUNTBLANK(C239)+COUNTBLANK(E239)+COUNTBLANK(F239)+COUNTBLANK(H239))=4,0,1))</f>
        <v>0</v>
      </c>
      <c r="K239" s="125">
        <f t="shared" si="43"/>
        <v>0</v>
      </c>
      <c r="L239" s="125">
        <f t="shared" si="44"/>
        <v>0</v>
      </c>
      <c r="M239" s="1">
        <f t="shared" si="45"/>
        <v>0</v>
      </c>
      <c r="N239" s="125">
        <f t="shared" si="46"/>
        <v>0</v>
      </c>
      <c r="O239" s="126">
        <f t="shared" si="47"/>
        <v>0</v>
      </c>
      <c r="P239" s="125">
        <f t="shared" si="48"/>
        <v>0</v>
      </c>
      <c r="Q239" s="1">
        <f t="shared" si="49"/>
        <v>0</v>
      </c>
      <c r="R239" s="1">
        <f t="shared" si="53"/>
        <v>0</v>
      </c>
      <c r="S239" s="1">
        <f t="shared" si="50"/>
        <v>0</v>
      </c>
      <c r="T239" s="1">
        <f t="shared" si="51"/>
        <v>0</v>
      </c>
      <c r="U239" s="126">
        <f t="shared" si="52"/>
        <v>0</v>
      </c>
    </row>
    <row r="240" spans="2:21" x14ac:dyDescent="0.3">
      <c r="B240" s="125">
        <v>225</v>
      </c>
      <c r="C240" s="53" t="str">
        <f>IF(OR('Data-Qtr3'!C238="",'Data-Qtr3'!R238),"",(COUNTIF('Data-Qtr3'!C238,"Yes")))</f>
        <v/>
      </c>
      <c r="D240" s="53" t="str">
        <f>IF('Data-Qtr3'!D238="","",IF(C240=1,'Data-Qtr3'!D238,""))</f>
        <v/>
      </c>
      <c r="E240" s="53" t="str">
        <f>IF(OR('Data-Qtr3'!E238="",'Data-Qtr3'!R238),"",COUNTIF('Data-Qtr3'!E238,"Yes"))</f>
        <v/>
      </c>
      <c r="F240" s="53" t="str">
        <f>IF(OR('Data-Qtr3'!F238="",'Data-Qtr3'!R238),"",COUNTIF('Data-Qtr3'!F238,"Yes"))</f>
        <v/>
      </c>
      <c r="G240" s="53"/>
      <c r="H240" s="53" t="str">
        <f>IF(OR('Data-Qtr3'!G238="",'Data-Qtr3'!R238),"",COUNTIF('Data-Qtr3'!G238,"Yes"))</f>
        <v/>
      </c>
      <c r="I240" s="55">
        <f>COUNTIF('Data-Qtr3'!C238:G238,"")</f>
        <v>5</v>
      </c>
      <c r="J240" s="125">
        <f>IF('Data-Qtr3'!R238,0,IF((COUNTBLANK(C240)+COUNTBLANK(E240)+COUNTBLANK(F240)+COUNTBLANK(H240))=4,0,1))</f>
        <v>0</v>
      </c>
      <c r="K240" s="125">
        <f t="shared" si="43"/>
        <v>0</v>
      </c>
      <c r="L240" s="125">
        <f t="shared" si="44"/>
        <v>0</v>
      </c>
      <c r="M240" s="1">
        <f t="shared" si="45"/>
        <v>0</v>
      </c>
      <c r="N240" s="125">
        <f t="shared" si="46"/>
        <v>0</v>
      </c>
      <c r="O240" s="126">
        <f t="shared" si="47"/>
        <v>0</v>
      </c>
      <c r="P240" s="125">
        <f t="shared" si="48"/>
        <v>0</v>
      </c>
      <c r="Q240" s="1">
        <f t="shared" si="49"/>
        <v>0</v>
      </c>
      <c r="R240" s="1">
        <f t="shared" si="53"/>
        <v>0</v>
      </c>
      <c r="S240" s="1">
        <f t="shared" si="50"/>
        <v>0</v>
      </c>
      <c r="T240" s="1">
        <f t="shared" si="51"/>
        <v>0</v>
      </c>
      <c r="U240" s="126">
        <f t="shared" si="52"/>
        <v>0</v>
      </c>
    </row>
    <row r="241" spans="2:21" x14ac:dyDescent="0.3">
      <c r="B241" s="125">
        <v>226</v>
      </c>
      <c r="C241" s="53" t="str">
        <f>IF(OR('Data-Qtr3'!C239="",'Data-Qtr3'!R239),"",(COUNTIF('Data-Qtr3'!C239,"Yes")))</f>
        <v/>
      </c>
      <c r="D241" s="53" t="str">
        <f>IF('Data-Qtr3'!D239="","",IF(C241=1,'Data-Qtr3'!D239,""))</f>
        <v/>
      </c>
      <c r="E241" s="53" t="str">
        <f>IF(OR('Data-Qtr3'!E239="",'Data-Qtr3'!R239),"",COUNTIF('Data-Qtr3'!E239,"Yes"))</f>
        <v/>
      </c>
      <c r="F241" s="53" t="str">
        <f>IF(OR('Data-Qtr3'!F239="",'Data-Qtr3'!R239),"",COUNTIF('Data-Qtr3'!F239,"Yes"))</f>
        <v/>
      </c>
      <c r="G241" s="53"/>
      <c r="H241" s="53" t="str">
        <f>IF(OR('Data-Qtr3'!G239="",'Data-Qtr3'!R239),"",COUNTIF('Data-Qtr3'!G239,"Yes"))</f>
        <v/>
      </c>
      <c r="I241" s="55">
        <f>COUNTIF('Data-Qtr3'!C239:G239,"")</f>
        <v>5</v>
      </c>
      <c r="J241" s="125">
        <f>IF('Data-Qtr3'!R239,0,IF((COUNTBLANK(C241)+COUNTBLANK(E241)+COUNTBLANK(F241)+COUNTBLANK(H241))=4,0,1))</f>
        <v>0</v>
      </c>
      <c r="K241" s="125">
        <f t="shared" si="43"/>
        <v>0</v>
      </c>
      <c r="L241" s="125">
        <f t="shared" si="44"/>
        <v>0</v>
      </c>
      <c r="M241" s="1">
        <f t="shared" si="45"/>
        <v>0</v>
      </c>
      <c r="N241" s="125">
        <f t="shared" si="46"/>
        <v>0</v>
      </c>
      <c r="O241" s="126">
        <f t="shared" si="47"/>
        <v>0</v>
      </c>
      <c r="P241" s="125">
        <f t="shared" si="48"/>
        <v>0</v>
      </c>
      <c r="Q241" s="1">
        <f t="shared" si="49"/>
        <v>0</v>
      </c>
      <c r="R241" s="1">
        <f t="shared" si="53"/>
        <v>0</v>
      </c>
      <c r="S241" s="1">
        <f t="shared" si="50"/>
        <v>0</v>
      </c>
      <c r="T241" s="1">
        <f t="shared" si="51"/>
        <v>0</v>
      </c>
      <c r="U241" s="126">
        <f t="shared" si="52"/>
        <v>0</v>
      </c>
    </row>
    <row r="242" spans="2:21" x14ac:dyDescent="0.3">
      <c r="B242" s="125">
        <v>227</v>
      </c>
      <c r="C242" s="53" t="str">
        <f>IF(OR('Data-Qtr3'!C240="",'Data-Qtr3'!R240),"",(COUNTIF('Data-Qtr3'!C240,"Yes")))</f>
        <v/>
      </c>
      <c r="D242" s="53" t="str">
        <f>IF('Data-Qtr3'!D240="","",IF(C242=1,'Data-Qtr3'!D240,""))</f>
        <v/>
      </c>
      <c r="E242" s="53" t="str">
        <f>IF(OR('Data-Qtr3'!E240="",'Data-Qtr3'!R240),"",COUNTIF('Data-Qtr3'!E240,"Yes"))</f>
        <v/>
      </c>
      <c r="F242" s="53" t="str">
        <f>IF(OR('Data-Qtr3'!F240="",'Data-Qtr3'!R240),"",COUNTIF('Data-Qtr3'!F240,"Yes"))</f>
        <v/>
      </c>
      <c r="G242" s="53"/>
      <c r="H242" s="53" t="str">
        <f>IF(OR('Data-Qtr3'!G240="",'Data-Qtr3'!R240),"",COUNTIF('Data-Qtr3'!G240,"Yes"))</f>
        <v/>
      </c>
      <c r="I242" s="55">
        <f>COUNTIF('Data-Qtr3'!C240:G240,"")</f>
        <v>5</v>
      </c>
      <c r="J242" s="125">
        <f>IF('Data-Qtr3'!R240,0,IF((COUNTBLANK(C242)+COUNTBLANK(E242)+COUNTBLANK(F242)+COUNTBLANK(H242))=4,0,1))</f>
        <v>0</v>
      </c>
      <c r="K242" s="125">
        <f t="shared" si="43"/>
        <v>0</v>
      </c>
      <c r="L242" s="125">
        <f t="shared" si="44"/>
        <v>0</v>
      </c>
      <c r="M242" s="1">
        <f t="shared" si="45"/>
        <v>0</v>
      </c>
      <c r="N242" s="125">
        <f t="shared" si="46"/>
        <v>0</v>
      </c>
      <c r="O242" s="126">
        <f t="shared" si="47"/>
        <v>0</v>
      </c>
      <c r="P242" s="125">
        <f t="shared" si="48"/>
        <v>0</v>
      </c>
      <c r="Q242" s="1">
        <f t="shared" si="49"/>
        <v>0</v>
      </c>
      <c r="R242" s="1">
        <f t="shared" si="53"/>
        <v>0</v>
      </c>
      <c r="S242" s="1">
        <f t="shared" si="50"/>
        <v>0</v>
      </c>
      <c r="T242" s="1">
        <f t="shared" si="51"/>
        <v>0</v>
      </c>
      <c r="U242" s="126">
        <f t="shared" si="52"/>
        <v>0</v>
      </c>
    </row>
    <row r="243" spans="2:21" x14ac:dyDescent="0.3">
      <c r="B243" s="125">
        <v>228</v>
      </c>
      <c r="C243" s="53" t="str">
        <f>IF(OR('Data-Qtr3'!C241="",'Data-Qtr3'!R241),"",(COUNTIF('Data-Qtr3'!C241,"Yes")))</f>
        <v/>
      </c>
      <c r="D243" s="53" t="str">
        <f>IF('Data-Qtr3'!D241="","",IF(C243=1,'Data-Qtr3'!D241,""))</f>
        <v/>
      </c>
      <c r="E243" s="53" t="str">
        <f>IF(OR('Data-Qtr3'!E241="",'Data-Qtr3'!R241),"",COUNTIF('Data-Qtr3'!E241,"Yes"))</f>
        <v/>
      </c>
      <c r="F243" s="53" t="str">
        <f>IF(OR('Data-Qtr3'!F241="",'Data-Qtr3'!R241),"",COUNTIF('Data-Qtr3'!F241,"Yes"))</f>
        <v/>
      </c>
      <c r="G243" s="53"/>
      <c r="H243" s="53" t="str">
        <f>IF(OR('Data-Qtr3'!G241="",'Data-Qtr3'!R241),"",COUNTIF('Data-Qtr3'!G241,"Yes"))</f>
        <v/>
      </c>
      <c r="I243" s="55">
        <f>COUNTIF('Data-Qtr3'!C241:G241,"")</f>
        <v>5</v>
      </c>
      <c r="J243" s="125">
        <f>IF('Data-Qtr3'!R241,0,IF((COUNTBLANK(C243)+COUNTBLANK(E243)+COUNTBLANK(F243)+COUNTBLANK(H243))=4,0,1))</f>
        <v>0</v>
      </c>
      <c r="K243" s="125">
        <f t="shared" si="43"/>
        <v>0</v>
      </c>
      <c r="L243" s="125">
        <f t="shared" si="44"/>
        <v>0</v>
      </c>
      <c r="M243" s="1">
        <f t="shared" si="45"/>
        <v>0</v>
      </c>
      <c r="N243" s="125">
        <f t="shared" si="46"/>
        <v>0</v>
      </c>
      <c r="O243" s="126">
        <f t="shared" si="47"/>
        <v>0</v>
      </c>
      <c r="P243" s="125">
        <f t="shared" si="48"/>
        <v>0</v>
      </c>
      <c r="Q243" s="1">
        <f t="shared" si="49"/>
        <v>0</v>
      </c>
      <c r="R243" s="1">
        <f t="shared" si="53"/>
        <v>0</v>
      </c>
      <c r="S243" s="1">
        <f t="shared" si="50"/>
        <v>0</v>
      </c>
      <c r="T243" s="1">
        <f t="shared" si="51"/>
        <v>0</v>
      </c>
      <c r="U243" s="126">
        <f t="shared" si="52"/>
        <v>0</v>
      </c>
    </row>
    <row r="244" spans="2:21" x14ac:dyDescent="0.3">
      <c r="B244" s="125">
        <v>229</v>
      </c>
      <c r="C244" s="53" t="str">
        <f>IF(OR('Data-Qtr3'!C242="",'Data-Qtr3'!R242),"",(COUNTIF('Data-Qtr3'!C242,"Yes")))</f>
        <v/>
      </c>
      <c r="D244" s="53" t="str">
        <f>IF('Data-Qtr3'!D242="","",IF(C244=1,'Data-Qtr3'!D242,""))</f>
        <v/>
      </c>
      <c r="E244" s="53" t="str">
        <f>IF(OR('Data-Qtr3'!E242="",'Data-Qtr3'!R242),"",COUNTIF('Data-Qtr3'!E242,"Yes"))</f>
        <v/>
      </c>
      <c r="F244" s="53" t="str">
        <f>IF(OR('Data-Qtr3'!F242="",'Data-Qtr3'!R242),"",COUNTIF('Data-Qtr3'!F242,"Yes"))</f>
        <v/>
      </c>
      <c r="G244" s="53"/>
      <c r="H244" s="53" t="str">
        <f>IF(OR('Data-Qtr3'!G242="",'Data-Qtr3'!R242),"",COUNTIF('Data-Qtr3'!G242,"Yes"))</f>
        <v/>
      </c>
      <c r="I244" s="55">
        <f>COUNTIF('Data-Qtr3'!C242:G242,"")</f>
        <v>5</v>
      </c>
      <c r="J244" s="125">
        <f>IF('Data-Qtr3'!R242,0,IF((COUNTBLANK(C244)+COUNTBLANK(E244)+COUNTBLANK(F244)+COUNTBLANK(H244))=4,0,1))</f>
        <v>0</v>
      </c>
      <c r="K244" s="125">
        <f t="shared" si="43"/>
        <v>0</v>
      </c>
      <c r="L244" s="125">
        <f t="shared" si="44"/>
        <v>0</v>
      </c>
      <c r="M244" s="1">
        <f t="shared" si="45"/>
        <v>0</v>
      </c>
      <c r="N244" s="125">
        <f t="shared" si="46"/>
        <v>0</v>
      </c>
      <c r="O244" s="126">
        <f t="shared" si="47"/>
        <v>0</v>
      </c>
      <c r="P244" s="125">
        <f t="shared" si="48"/>
        <v>0</v>
      </c>
      <c r="Q244" s="1">
        <f t="shared" si="49"/>
        <v>0</v>
      </c>
      <c r="R244" s="1">
        <f t="shared" si="53"/>
        <v>0</v>
      </c>
      <c r="S244" s="1">
        <f t="shared" si="50"/>
        <v>0</v>
      </c>
      <c r="T244" s="1">
        <f t="shared" si="51"/>
        <v>0</v>
      </c>
      <c r="U244" s="126">
        <f t="shared" si="52"/>
        <v>0</v>
      </c>
    </row>
    <row r="245" spans="2:21" ht="15" thickBot="1" x14ac:dyDescent="0.35">
      <c r="B245" s="127">
        <v>230</v>
      </c>
      <c r="C245" s="36" t="str">
        <f>IF(OR('Data-Qtr3'!C243="",'Data-Qtr3'!R243),"",(COUNTIF('Data-Qtr3'!C243,"Yes")))</f>
        <v/>
      </c>
      <c r="D245" s="36" t="str">
        <f>IF('Data-Qtr3'!D243="","",IF(C245=1,'Data-Qtr3'!D243,""))</f>
        <v/>
      </c>
      <c r="E245" s="36" t="str">
        <f>IF(OR('Data-Qtr3'!E243="",'Data-Qtr3'!R243),"",COUNTIF('Data-Qtr3'!E243,"Yes"))</f>
        <v/>
      </c>
      <c r="F245" s="36" t="str">
        <f>IF(OR('Data-Qtr3'!F243="",'Data-Qtr3'!R243),"",COUNTIF('Data-Qtr3'!F243,"Yes"))</f>
        <v/>
      </c>
      <c r="G245" s="36"/>
      <c r="H245" s="36" t="str">
        <f>IF(OR('Data-Qtr3'!G243="",'Data-Qtr3'!R243),"",COUNTIF('Data-Qtr3'!G243,"Yes"))</f>
        <v/>
      </c>
      <c r="I245" s="56">
        <f>COUNTIF('Data-Qtr3'!C243:G243,"")</f>
        <v>5</v>
      </c>
      <c r="J245" s="125">
        <f>IF('Data-Qtr3'!R243,0,IF((COUNTBLANK(C245)+COUNTBLANK(E245)+COUNTBLANK(F245)+COUNTBLANK(H245))=4,0,1))</f>
        <v>0</v>
      </c>
      <c r="K245" s="125">
        <f t="shared" si="43"/>
        <v>0</v>
      </c>
      <c r="L245" s="125">
        <f t="shared" si="44"/>
        <v>0</v>
      </c>
      <c r="M245" s="1">
        <f t="shared" si="45"/>
        <v>0</v>
      </c>
      <c r="N245" s="125">
        <f t="shared" si="46"/>
        <v>0</v>
      </c>
      <c r="O245" s="126">
        <f t="shared" si="47"/>
        <v>0</v>
      </c>
      <c r="P245" s="125">
        <f t="shared" si="48"/>
        <v>0</v>
      </c>
      <c r="Q245" s="1">
        <f t="shared" si="49"/>
        <v>0</v>
      </c>
      <c r="R245" s="1">
        <f t="shared" si="53"/>
        <v>0</v>
      </c>
      <c r="S245" s="1">
        <f t="shared" si="50"/>
        <v>0</v>
      </c>
      <c r="T245" s="1">
        <f t="shared" si="51"/>
        <v>0</v>
      </c>
      <c r="U245" s="126">
        <f t="shared" si="52"/>
        <v>0</v>
      </c>
    </row>
    <row r="246" spans="2:21" x14ac:dyDescent="0.3">
      <c r="B246" s="125">
        <v>231</v>
      </c>
      <c r="C246" s="33" t="str">
        <f>IF(OR('Data-Qtr3'!C244="",'Data-Qtr3'!R244),"",(COUNTIF('Data-Qtr3'!C244,"Yes")))</f>
        <v/>
      </c>
      <c r="D246" s="33" t="str">
        <f>IF('Data-Qtr3'!D244="","",IF(C246=1,'Data-Qtr3'!D244,""))</f>
        <v/>
      </c>
      <c r="E246" s="33" t="str">
        <f>IF(OR('Data-Qtr3'!E244="",'Data-Qtr3'!R244),"",COUNTIF('Data-Qtr3'!E244,"Yes"))</f>
        <v/>
      </c>
      <c r="F246" s="33" t="str">
        <f>IF(OR('Data-Qtr3'!F244="",'Data-Qtr3'!R244),"",COUNTIF('Data-Qtr3'!F244,"Yes"))</f>
        <v/>
      </c>
      <c r="G246" s="33"/>
      <c r="H246" s="33" t="str">
        <f>IF(OR('Data-Qtr3'!G244="",'Data-Qtr3'!R244),"",COUNTIF('Data-Qtr3'!G244,"Yes"))</f>
        <v/>
      </c>
      <c r="I246" s="54">
        <f>COUNTIF('Data-Qtr3'!C244:G244,"")</f>
        <v>5</v>
      </c>
      <c r="J246" s="125">
        <f>IF('Data-Qtr3'!R244,0,IF((COUNTBLANK(C246)+COUNTBLANK(E246)+COUNTBLANK(F246)+COUNTBLANK(H246))=4,0,1))</f>
        <v>0</v>
      </c>
      <c r="K246" s="125">
        <f t="shared" si="43"/>
        <v>0</v>
      </c>
      <c r="L246" s="125">
        <f t="shared" si="44"/>
        <v>0</v>
      </c>
      <c r="M246" s="1">
        <f t="shared" si="45"/>
        <v>0</v>
      </c>
      <c r="N246" s="125">
        <f t="shared" si="46"/>
        <v>0</v>
      </c>
      <c r="O246" s="126">
        <f t="shared" si="47"/>
        <v>0</v>
      </c>
      <c r="P246" s="125">
        <f t="shared" si="48"/>
        <v>0</v>
      </c>
      <c r="Q246" s="1">
        <f t="shared" si="49"/>
        <v>0</v>
      </c>
      <c r="R246" s="1">
        <f t="shared" si="53"/>
        <v>0</v>
      </c>
      <c r="S246" s="1">
        <f t="shared" si="50"/>
        <v>0</v>
      </c>
      <c r="T246" s="1">
        <f t="shared" si="51"/>
        <v>0</v>
      </c>
      <c r="U246" s="126">
        <f t="shared" si="52"/>
        <v>0</v>
      </c>
    </row>
    <row r="247" spans="2:21" x14ac:dyDescent="0.3">
      <c r="B247" s="125">
        <v>232</v>
      </c>
      <c r="C247" s="53" t="str">
        <f>IF(OR('Data-Qtr3'!C245="",'Data-Qtr3'!R245),"",(COUNTIF('Data-Qtr3'!C245,"Yes")))</f>
        <v/>
      </c>
      <c r="D247" s="53" t="str">
        <f>IF('Data-Qtr3'!D245="","",IF(C247=1,'Data-Qtr3'!D245,""))</f>
        <v/>
      </c>
      <c r="E247" s="53" t="str">
        <f>IF(OR('Data-Qtr3'!E245="",'Data-Qtr3'!R245),"",COUNTIF('Data-Qtr3'!E245,"Yes"))</f>
        <v/>
      </c>
      <c r="F247" s="53" t="str">
        <f>IF(OR('Data-Qtr3'!F245="",'Data-Qtr3'!R245),"",COUNTIF('Data-Qtr3'!F245,"Yes"))</f>
        <v/>
      </c>
      <c r="G247" s="53"/>
      <c r="H247" s="53" t="str">
        <f>IF(OR('Data-Qtr3'!G245="",'Data-Qtr3'!R245),"",COUNTIF('Data-Qtr3'!G245,"Yes"))</f>
        <v/>
      </c>
      <c r="I247" s="55">
        <f>COUNTIF('Data-Qtr3'!C245:G245,"")</f>
        <v>5</v>
      </c>
      <c r="J247" s="125">
        <f>IF('Data-Qtr3'!R245,0,IF((COUNTBLANK(C247)+COUNTBLANK(E247)+COUNTBLANK(F247)+COUNTBLANK(H247))=4,0,1))</f>
        <v>0</v>
      </c>
      <c r="K247" s="125">
        <f t="shared" si="43"/>
        <v>0</v>
      </c>
      <c r="L247" s="125">
        <f t="shared" si="44"/>
        <v>0</v>
      </c>
      <c r="M247" s="1">
        <f t="shared" si="45"/>
        <v>0</v>
      </c>
      <c r="N247" s="125">
        <f t="shared" si="46"/>
        <v>0</v>
      </c>
      <c r="O247" s="126">
        <f t="shared" si="47"/>
        <v>0</v>
      </c>
      <c r="P247" s="125">
        <f t="shared" si="48"/>
        <v>0</v>
      </c>
      <c r="Q247" s="1">
        <f t="shared" si="49"/>
        <v>0</v>
      </c>
      <c r="R247" s="1">
        <f t="shared" si="53"/>
        <v>0</v>
      </c>
      <c r="S247" s="1">
        <f t="shared" si="50"/>
        <v>0</v>
      </c>
      <c r="T247" s="1">
        <f t="shared" si="51"/>
        <v>0</v>
      </c>
      <c r="U247" s="126">
        <f t="shared" si="52"/>
        <v>0</v>
      </c>
    </row>
    <row r="248" spans="2:21" x14ac:dyDescent="0.3">
      <c r="B248" s="125">
        <v>233</v>
      </c>
      <c r="C248" s="53" t="str">
        <f>IF(OR('Data-Qtr3'!C246="",'Data-Qtr3'!R246),"",(COUNTIF('Data-Qtr3'!C246,"Yes")))</f>
        <v/>
      </c>
      <c r="D248" s="53" t="str">
        <f>IF('Data-Qtr3'!D246="","",IF(C248=1,'Data-Qtr3'!D246,""))</f>
        <v/>
      </c>
      <c r="E248" s="53" t="str">
        <f>IF(OR('Data-Qtr3'!E246="",'Data-Qtr3'!R246),"",COUNTIF('Data-Qtr3'!E246,"Yes"))</f>
        <v/>
      </c>
      <c r="F248" s="53" t="str">
        <f>IF(OR('Data-Qtr3'!F246="",'Data-Qtr3'!R246),"",COUNTIF('Data-Qtr3'!F246,"Yes"))</f>
        <v/>
      </c>
      <c r="G248" s="53"/>
      <c r="H248" s="53" t="str">
        <f>IF(OR('Data-Qtr3'!G246="",'Data-Qtr3'!R246),"",COUNTIF('Data-Qtr3'!G246,"Yes"))</f>
        <v/>
      </c>
      <c r="I248" s="55">
        <f>COUNTIF('Data-Qtr3'!C246:G246,"")</f>
        <v>5</v>
      </c>
      <c r="J248" s="125">
        <f>IF('Data-Qtr3'!R246,0,IF((COUNTBLANK(C248)+COUNTBLANK(E248)+COUNTBLANK(F248)+COUNTBLANK(H248))=4,0,1))</f>
        <v>0</v>
      </c>
      <c r="K248" s="125">
        <f t="shared" si="43"/>
        <v>0</v>
      </c>
      <c r="L248" s="125">
        <f t="shared" si="44"/>
        <v>0</v>
      </c>
      <c r="M248" s="1">
        <f t="shared" si="45"/>
        <v>0</v>
      </c>
      <c r="N248" s="125">
        <f t="shared" si="46"/>
        <v>0</v>
      </c>
      <c r="O248" s="126">
        <f t="shared" si="47"/>
        <v>0</v>
      </c>
      <c r="P248" s="125">
        <f t="shared" si="48"/>
        <v>0</v>
      </c>
      <c r="Q248" s="1">
        <f t="shared" si="49"/>
        <v>0</v>
      </c>
      <c r="R248" s="1">
        <f t="shared" si="53"/>
        <v>0</v>
      </c>
      <c r="S248" s="1">
        <f t="shared" si="50"/>
        <v>0</v>
      </c>
      <c r="T248" s="1">
        <f t="shared" si="51"/>
        <v>0</v>
      </c>
      <c r="U248" s="126">
        <f t="shared" si="52"/>
        <v>0</v>
      </c>
    </row>
    <row r="249" spans="2:21" x14ac:dyDescent="0.3">
      <c r="B249" s="125">
        <v>234</v>
      </c>
      <c r="C249" s="53" t="str">
        <f>IF(OR('Data-Qtr3'!C247="",'Data-Qtr3'!R247),"",(COUNTIF('Data-Qtr3'!C247,"Yes")))</f>
        <v/>
      </c>
      <c r="D249" s="53" t="str">
        <f>IF('Data-Qtr3'!D247="","",IF(C249=1,'Data-Qtr3'!D247,""))</f>
        <v/>
      </c>
      <c r="E249" s="53" t="str">
        <f>IF(OR('Data-Qtr3'!E247="",'Data-Qtr3'!R247),"",COUNTIF('Data-Qtr3'!E247,"Yes"))</f>
        <v/>
      </c>
      <c r="F249" s="53" t="str">
        <f>IF(OR('Data-Qtr3'!F247="",'Data-Qtr3'!R247),"",COUNTIF('Data-Qtr3'!F247,"Yes"))</f>
        <v/>
      </c>
      <c r="G249" s="53"/>
      <c r="H249" s="53" t="str">
        <f>IF(OR('Data-Qtr3'!G247="",'Data-Qtr3'!R247),"",COUNTIF('Data-Qtr3'!G247,"Yes"))</f>
        <v/>
      </c>
      <c r="I249" s="55">
        <f>COUNTIF('Data-Qtr3'!C247:G247,"")</f>
        <v>5</v>
      </c>
      <c r="J249" s="125">
        <f>IF('Data-Qtr3'!R247,0,IF((COUNTBLANK(C249)+COUNTBLANK(E249)+COUNTBLANK(F249)+COUNTBLANK(H249))=4,0,1))</f>
        <v>0</v>
      </c>
      <c r="K249" s="125">
        <f t="shared" si="43"/>
        <v>0</v>
      </c>
      <c r="L249" s="125">
        <f t="shared" si="44"/>
        <v>0</v>
      </c>
      <c r="M249" s="1">
        <f t="shared" si="45"/>
        <v>0</v>
      </c>
      <c r="N249" s="125">
        <f t="shared" si="46"/>
        <v>0</v>
      </c>
      <c r="O249" s="126">
        <f t="shared" si="47"/>
        <v>0</v>
      </c>
      <c r="P249" s="125">
        <f t="shared" si="48"/>
        <v>0</v>
      </c>
      <c r="Q249" s="1">
        <f t="shared" si="49"/>
        <v>0</v>
      </c>
      <c r="R249" s="1">
        <f t="shared" si="53"/>
        <v>0</v>
      </c>
      <c r="S249" s="1">
        <f t="shared" si="50"/>
        <v>0</v>
      </c>
      <c r="T249" s="1">
        <f t="shared" si="51"/>
        <v>0</v>
      </c>
      <c r="U249" s="126">
        <f t="shared" si="52"/>
        <v>0</v>
      </c>
    </row>
    <row r="250" spans="2:21" x14ac:dyDescent="0.3">
      <c r="B250" s="125">
        <v>235</v>
      </c>
      <c r="C250" s="53" t="str">
        <f>IF(OR('Data-Qtr3'!C248="",'Data-Qtr3'!R248),"",(COUNTIF('Data-Qtr3'!C248,"Yes")))</f>
        <v/>
      </c>
      <c r="D250" s="53" t="str">
        <f>IF('Data-Qtr3'!D248="","",IF(C250=1,'Data-Qtr3'!D248,""))</f>
        <v/>
      </c>
      <c r="E250" s="53" t="str">
        <f>IF(OR('Data-Qtr3'!E248="",'Data-Qtr3'!R248),"",COUNTIF('Data-Qtr3'!E248,"Yes"))</f>
        <v/>
      </c>
      <c r="F250" s="53" t="str">
        <f>IF(OR('Data-Qtr3'!F248="",'Data-Qtr3'!R248),"",COUNTIF('Data-Qtr3'!F248,"Yes"))</f>
        <v/>
      </c>
      <c r="G250" s="53"/>
      <c r="H250" s="53" t="str">
        <f>IF(OR('Data-Qtr3'!G248="",'Data-Qtr3'!R248),"",COUNTIF('Data-Qtr3'!G248,"Yes"))</f>
        <v/>
      </c>
      <c r="I250" s="55">
        <f>COUNTIF('Data-Qtr3'!C248:G248,"")</f>
        <v>5</v>
      </c>
      <c r="J250" s="125">
        <f>IF('Data-Qtr3'!R248,0,IF((COUNTBLANK(C250)+COUNTBLANK(E250)+COUNTBLANK(F250)+COUNTBLANK(H250))=4,0,1))</f>
        <v>0</v>
      </c>
      <c r="K250" s="125">
        <f t="shared" si="43"/>
        <v>0</v>
      </c>
      <c r="L250" s="125">
        <f t="shared" si="44"/>
        <v>0</v>
      </c>
      <c r="M250" s="1">
        <f t="shared" si="45"/>
        <v>0</v>
      </c>
      <c r="N250" s="125">
        <f t="shared" si="46"/>
        <v>0</v>
      </c>
      <c r="O250" s="126">
        <f t="shared" si="47"/>
        <v>0</v>
      </c>
      <c r="P250" s="125">
        <f t="shared" si="48"/>
        <v>0</v>
      </c>
      <c r="Q250" s="1">
        <f t="shared" si="49"/>
        <v>0</v>
      </c>
      <c r="R250" s="1">
        <f t="shared" si="53"/>
        <v>0</v>
      </c>
      <c r="S250" s="1">
        <f t="shared" si="50"/>
        <v>0</v>
      </c>
      <c r="T250" s="1">
        <f t="shared" si="51"/>
        <v>0</v>
      </c>
      <c r="U250" s="126">
        <f t="shared" si="52"/>
        <v>0</v>
      </c>
    </row>
    <row r="251" spans="2:21" x14ac:dyDescent="0.3">
      <c r="B251" s="125">
        <v>236</v>
      </c>
      <c r="C251" s="53" t="str">
        <f>IF(OR('Data-Qtr3'!C249="",'Data-Qtr3'!R249),"",(COUNTIF('Data-Qtr3'!C249,"Yes")))</f>
        <v/>
      </c>
      <c r="D251" s="53" t="str">
        <f>IF('Data-Qtr3'!D249="","",IF(C251=1,'Data-Qtr3'!D249,""))</f>
        <v/>
      </c>
      <c r="E251" s="53" t="str">
        <f>IF(OR('Data-Qtr3'!E249="",'Data-Qtr3'!R249),"",COUNTIF('Data-Qtr3'!E249,"Yes"))</f>
        <v/>
      </c>
      <c r="F251" s="53" t="str">
        <f>IF(OR('Data-Qtr3'!F249="",'Data-Qtr3'!R249),"",COUNTIF('Data-Qtr3'!F249,"Yes"))</f>
        <v/>
      </c>
      <c r="G251" s="53"/>
      <c r="H251" s="53" t="str">
        <f>IF(OR('Data-Qtr3'!G249="",'Data-Qtr3'!R249),"",COUNTIF('Data-Qtr3'!G249,"Yes"))</f>
        <v/>
      </c>
      <c r="I251" s="55">
        <f>COUNTIF('Data-Qtr3'!C249:G249,"")</f>
        <v>5</v>
      </c>
      <c r="J251" s="125">
        <f>IF('Data-Qtr3'!R249,0,IF((COUNTBLANK(C251)+COUNTBLANK(E251)+COUNTBLANK(F251)+COUNTBLANK(H251))=4,0,1))</f>
        <v>0</v>
      </c>
      <c r="K251" s="125">
        <f t="shared" si="43"/>
        <v>0</v>
      </c>
      <c r="L251" s="125">
        <f t="shared" si="44"/>
        <v>0</v>
      </c>
      <c r="M251" s="1">
        <f t="shared" si="45"/>
        <v>0</v>
      </c>
      <c r="N251" s="125">
        <f t="shared" si="46"/>
        <v>0</v>
      </c>
      <c r="O251" s="126">
        <f t="shared" si="47"/>
        <v>0</v>
      </c>
      <c r="P251" s="125">
        <f t="shared" si="48"/>
        <v>0</v>
      </c>
      <c r="Q251" s="1">
        <f t="shared" si="49"/>
        <v>0</v>
      </c>
      <c r="R251" s="1">
        <f t="shared" si="53"/>
        <v>0</v>
      </c>
      <c r="S251" s="1">
        <f t="shared" si="50"/>
        <v>0</v>
      </c>
      <c r="T251" s="1">
        <f t="shared" si="51"/>
        <v>0</v>
      </c>
      <c r="U251" s="126">
        <f t="shared" si="52"/>
        <v>0</v>
      </c>
    </row>
    <row r="252" spans="2:21" x14ac:dyDescent="0.3">
      <c r="B252" s="125">
        <v>237</v>
      </c>
      <c r="C252" s="53" t="str">
        <f>IF(OR('Data-Qtr3'!C250="",'Data-Qtr3'!R250),"",(COUNTIF('Data-Qtr3'!C250,"Yes")))</f>
        <v/>
      </c>
      <c r="D252" s="53" t="str">
        <f>IF('Data-Qtr3'!D250="","",IF(C252=1,'Data-Qtr3'!D250,""))</f>
        <v/>
      </c>
      <c r="E252" s="53" t="str">
        <f>IF(OR('Data-Qtr3'!E250="",'Data-Qtr3'!R250),"",COUNTIF('Data-Qtr3'!E250,"Yes"))</f>
        <v/>
      </c>
      <c r="F252" s="53" t="str">
        <f>IF(OR('Data-Qtr3'!F250="",'Data-Qtr3'!R250),"",COUNTIF('Data-Qtr3'!F250,"Yes"))</f>
        <v/>
      </c>
      <c r="G252" s="53"/>
      <c r="H252" s="53" t="str">
        <f>IF(OR('Data-Qtr3'!G250="",'Data-Qtr3'!R250),"",COUNTIF('Data-Qtr3'!G250,"Yes"))</f>
        <v/>
      </c>
      <c r="I252" s="55">
        <f>COUNTIF('Data-Qtr3'!C250:G250,"")</f>
        <v>5</v>
      </c>
      <c r="J252" s="125">
        <f>IF('Data-Qtr3'!R250,0,IF((COUNTBLANK(C252)+COUNTBLANK(E252)+COUNTBLANK(F252)+COUNTBLANK(H252))=4,0,1))</f>
        <v>0</v>
      </c>
      <c r="K252" s="125">
        <f t="shared" si="43"/>
        <v>0</v>
      </c>
      <c r="L252" s="125">
        <f t="shared" si="44"/>
        <v>0</v>
      </c>
      <c r="M252" s="1">
        <f t="shared" si="45"/>
        <v>0</v>
      </c>
      <c r="N252" s="125">
        <f t="shared" si="46"/>
        <v>0</v>
      </c>
      <c r="O252" s="126">
        <f t="shared" si="47"/>
        <v>0</v>
      </c>
      <c r="P252" s="125">
        <f t="shared" si="48"/>
        <v>0</v>
      </c>
      <c r="Q252" s="1">
        <f t="shared" si="49"/>
        <v>0</v>
      </c>
      <c r="R252" s="1">
        <f t="shared" si="53"/>
        <v>0</v>
      </c>
      <c r="S252" s="1">
        <f t="shared" si="50"/>
        <v>0</v>
      </c>
      <c r="T252" s="1">
        <f t="shared" si="51"/>
        <v>0</v>
      </c>
      <c r="U252" s="126">
        <f t="shared" si="52"/>
        <v>0</v>
      </c>
    </row>
    <row r="253" spans="2:21" x14ac:dyDescent="0.3">
      <c r="B253" s="125">
        <v>238</v>
      </c>
      <c r="C253" s="53" t="str">
        <f>IF(OR('Data-Qtr3'!C251="",'Data-Qtr3'!R251),"",(COUNTIF('Data-Qtr3'!C251,"Yes")))</f>
        <v/>
      </c>
      <c r="D253" s="53" t="str">
        <f>IF('Data-Qtr3'!D251="","",IF(C253=1,'Data-Qtr3'!D251,""))</f>
        <v/>
      </c>
      <c r="E253" s="53" t="str">
        <f>IF(OR('Data-Qtr3'!E251="",'Data-Qtr3'!R251),"",COUNTIF('Data-Qtr3'!E251,"Yes"))</f>
        <v/>
      </c>
      <c r="F253" s="53" t="str">
        <f>IF(OR('Data-Qtr3'!F251="",'Data-Qtr3'!R251),"",COUNTIF('Data-Qtr3'!F251,"Yes"))</f>
        <v/>
      </c>
      <c r="G253" s="53"/>
      <c r="H253" s="53" t="str">
        <f>IF(OR('Data-Qtr3'!G251="",'Data-Qtr3'!R251),"",COUNTIF('Data-Qtr3'!G251,"Yes"))</f>
        <v/>
      </c>
      <c r="I253" s="55">
        <f>COUNTIF('Data-Qtr3'!C251:G251,"")</f>
        <v>5</v>
      </c>
      <c r="J253" s="125">
        <f>IF('Data-Qtr3'!R251,0,IF((COUNTBLANK(C253)+COUNTBLANK(E253)+COUNTBLANK(F253)+COUNTBLANK(H253))=4,0,1))</f>
        <v>0</v>
      </c>
      <c r="K253" s="125">
        <f t="shared" si="43"/>
        <v>0</v>
      </c>
      <c r="L253" s="125">
        <f t="shared" si="44"/>
        <v>0</v>
      </c>
      <c r="M253" s="1">
        <f t="shared" si="45"/>
        <v>0</v>
      </c>
      <c r="N253" s="125">
        <f t="shared" si="46"/>
        <v>0</v>
      </c>
      <c r="O253" s="126">
        <f t="shared" si="47"/>
        <v>0</v>
      </c>
      <c r="P253" s="125">
        <f t="shared" si="48"/>
        <v>0</v>
      </c>
      <c r="Q253" s="1">
        <f t="shared" si="49"/>
        <v>0</v>
      </c>
      <c r="R253" s="1">
        <f t="shared" si="53"/>
        <v>0</v>
      </c>
      <c r="S253" s="1">
        <f t="shared" si="50"/>
        <v>0</v>
      </c>
      <c r="T253" s="1">
        <f t="shared" si="51"/>
        <v>0</v>
      </c>
      <c r="U253" s="126">
        <f t="shared" si="52"/>
        <v>0</v>
      </c>
    </row>
    <row r="254" spans="2:21" x14ac:dyDescent="0.3">
      <c r="B254" s="125">
        <v>239</v>
      </c>
      <c r="C254" s="53" t="str">
        <f>IF(OR('Data-Qtr3'!C252="",'Data-Qtr3'!R252),"",(COUNTIF('Data-Qtr3'!C252,"Yes")))</f>
        <v/>
      </c>
      <c r="D254" s="53" t="str">
        <f>IF('Data-Qtr3'!D252="","",IF(C254=1,'Data-Qtr3'!D252,""))</f>
        <v/>
      </c>
      <c r="E254" s="53" t="str">
        <f>IF(OR('Data-Qtr3'!E252="",'Data-Qtr3'!R252),"",COUNTIF('Data-Qtr3'!E252,"Yes"))</f>
        <v/>
      </c>
      <c r="F254" s="53" t="str">
        <f>IF(OR('Data-Qtr3'!F252="",'Data-Qtr3'!R252),"",COUNTIF('Data-Qtr3'!F252,"Yes"))</f>
        <v/>
      </c>
      <c r="G254" s="53"/>
      <c r="H254" s="53" t="str">
        <f>IF(OR('Data-Qtr3'!G252="",'Data-Qtr3'!R252),"",COUNTIF('Data-Qtr3'!G252,"Yes"))</f>
        <v/>
      </c>
      <c r="I254" s="55">
        <f>COUNTIF('Data-Qtr3'!C252:G252,"")</f>
        <v>5</v>
      </c>
      <c r="J254" s="125">
        <f>IF('Data-Qtr3'!R252,0,IF((COUNTBLANK(C254)+COUNTBLANK(E254)+COUNTBLANK(F254)+COUNTBLANK(H254))=4,0,1))</f>
        <v>0</v>
      </c>
      <c r="K254" s="125">
        <f t="shared" si="43"/>
        <v>0</v>
      </c>
      <c r="L254" s="125">
        <f t="shared" si="44"/>
        <v>0</v>
      </c>
      <c r="M254" s="1">
        <f t="shared" si="45"/>
        <v>0</v>
      </c>
      <c r="N254" s="125">
        <f t="shared" si="46"/>
        <v>0</v>
      </c>
      <c r="O254" s="126">
        <f t="shared" si="47"/>
        <v>0</v>
      </c>
      <c r="P254" s="125">
        <f t="shared" si="48"/>
        <v>0</v>
      </c>
      <c r="Q254" s="1">
        <f t="shared" si="49"/>
        <v>0</v>
      </c>
      <c r="R254" s="1">
        <f t="shared" si="53"/>
        <v>0</v>
      </c>
      <c r="S254" s="1">
        <f t="shared" si="50"/>
        <v>0</v>
      </c>
      <c r="T254" s="1">
        <f t="shared" si="51"/>
        <v>0</v>
      </c>
      <c r="U254" s="126">
        <f t="shared" si="52"/>
        <v>0</v>
      </c>
    </row>
    <row r="255" spans="2:21" ht="15" thickBot="1" x14ac:dyDescent="0.35">
      <c r="B255" s="125">
        <v>240</v>
      </c>
      <c r="C255" s="36" t="str">
        <f>IF(OR('Data-Qtr3'!C253="",'Data-Qtr3'!R253),"",(COUNTIF('Data-Qtr3'!C253,"Yes")))</f>
        <v/>
      </c>
      <c r="D255" s="36" t="str">
        <f>IF('Data-Qtr3'!D253="","",IF(C255=1,'Data-Qtr3'!D253,""))</f>
        <v/>
      </c>
      <c r="E255" s="36" t="str">
        <f>IF(OR('Data-Qtr3'!E253="",'Data-Qtr3'!R253),"",COUNTIF('Data-Qtr3'!E253,"Yes"))</f>
        <v/>
      </c>
      <c r="F255" s="36" t="str">
        <f>IF(OR('Data-Qtr3'!F253="",'Data-Qtr3'!R253),"",COUNTIF('Data-Qtr3'!F253,"Yes"))</f>
        <v/>
      </c>
      <c r="G255" s="36"/>
      <c r="H255" s="36" t="str">
        <f>IF(OR('Data-Qtr3'!G253="",'Data-Qtr3'!R253),"",COUNTIF('Data-Qtr3'!G253,"Yes"))</f>
        <v/>
      </c>
      <c r="I255" s="55">
        <f>COUNTIF('Data-Qtr3'!C253:G253,"")</f>
        <v>5</v>
      </c>
      <c r="J255" s="125">
        <f>IF('Data-Qtr3'!R253,0,IF((COUNTBLANK(C255)+COUNTBLANK(E255)+COUNTBLANK(F255)+COUNTBLANK(H255))=4,0,1))</f>
        <v>0</v>
      </c>
      <c r="K255" s="125">
        <f t="shared" si="43"/>
        <v>0</v>
      </c>
      <c r="L255" s="125">
        <f t="shared" si="44"/>
        <v>0</v>
      </c>
      <c r="M255" s="1">
        <f t="shared" si="45"/>
        <v>0</v>
      </c>
      <c r="N255" s="125">
        <f t="shared" si="46"/>
        <v>0</v>
      </c>
      <c r="O255" s="126">
        <f t="shared" si="47"/>
        <v>0</v>
      </c>
      <c r="P255" s="125">
        <f t="shared" si="48"/>
        <v>0</v>
      </c>
      <c r="Q255" s="1">
        <f t="shared" si="49"/>
        <v>0</v>
      </c>
      <c r="R255" s="1">
        <f t="shared" si="53"/>
        <v>0</v>
      </c>
      <c r="S255" s="1">
        <f t="shared" si="50"/>
        <v>0</v>
      </c>
      <c r="T255" s="1">
        <f t="shared" si="51"/>
        <v>0</v>
      </c>
      <c r="U255" s="126">
        <f t="shared" si="52"/>
        <v>0</v>
      </c>
    </row>
    <row r="256" spans="2:21" x14ac:dyDescent="0.3">
      <c r="B256" s="125">
        <v>241</v>
      </c>
      <c r="C256" s="33" t="str">
        <f>IF(OR('Data-Qtr3'!C254="",'Data-Qtr3'!R254),"",(COUNTIF('Data-Qtr3'!C254,"Yes")))</f>
        <v/>
      </c>
      <c r="D256" s="33" t="str">
        <f>IF('Data-Qtr3'!D254="","",IF(C256=1,'Data-Qtr3'!D254,""))</f>
        <v/>
      </c>
      <c r="E256" s="33" t="str">
        <f>IF(OR('Data-Qtr3'!E254="",'Data-Qtr3'!R254),"",COUNTIF('Data-Qtr3'!E254,"Yes"))</f>
        <v/>
      </c>
      <c r="F256" s="33" t="str">
        <f>IF(OR('Data-Qtr3'!F254="",'Data-Qtr3'!R254),"",COUNTIF('Data-Qtr3'!F254,"Yes"))</f>
        <v/>
      </c>
      <c r="G256" s="33"/>
      <c r="H256" s="33" t="str">
        <f>IF(OR('Data-Qtr3'!G254="",'Data-Qtr3'!R254),"",COUNTIF('Data-Qtr3'!G254,"Yes"))</f>
        <v/>
      </c>
      <c r="I256" s="54">
        <f>COUNTIF('Data-Qtr3'!C254:G254,"")</f>
        <v>5</v>
      </c>
      <c r="J256" s="125">
        <f>IF('Data-Qtr3'!R254,0,IF((COUNTBLANK(C256)+COUNTBLANK(E256)+COUNTBLANK(F256)+COUNTBLANK(H256))=4,0,1))</f>
        <v>0</v>
      </c>
      <c r="K256" s="125">
        <f t="shared" si="43"/>
        <v>0</v>
      </c>
      <c r="L256" s="125">
        <f t="shared" si="44"/>
        <v>0</v>
      </c>
      <c r="M256" s="1">
        <f t="shared" si="45"/>
        <v>0</v>
      </c>
      <c r="N256" s="125">
        <f t="shared" si="46"/>
        <v>0</v>
      </c>
      <c r="O256" s="126">
        <f t="shared" si="47"/>
        <v>0</v>
      </c>
      <c r="P256" s="125">
        <f t="shared" si="48"/>
        <v>0</v>
      </c>
      <c r="Q256" s="1">
        <f t="shared" si="49"/>
        <v>0</v>
      </c>
      <c r="R256" s="1">
        <f t="shared" si="53"/>
        <v>0</v>
      </c>
      <c r="S256" s="1">
        <f t="shared" si="50"/>
        <v>0</v>
      </c>
      <c r="T256" s="1">
        <f t="shared" si="51"/>
        <v>0</v>
      </c>
      <c r="U256" s="126">
        <f t="shared" si="52"/>
        <v>0</v>
      </c>
    </row>
    <row r="257" spans="2:21" x14ac:dyDescent="0.3">
      <c r="B257" s="125">
        <v>242</v>
      </c>
      <c r="C257" s="53" t="str">
        <f>IF(OR('Data-Qtr3'!C255="",'Data-Qtr3'!R255),"",(COUNTIF('Data-Qtr3'!C255,"Yes")))</f>
        <v/>
      </c>
      <c r="D257" s="53" t="str">
        <f>IF('Data-Qtr3'!D255="","",IF(C257=1,'Data-Qtr3'!D255,""))</f>
        <v/>
      </c>
      <c r="E257" s="53" t="str">
        <f>IF(OR('Data-Qtr3'!E255="",'Data-Qtr3'!R255),"",COUNTIF('Data-Qtr3'!E255,"Yes"))</f>
        <v/>
      </c>
      <c r="F257" s="53" t="str">
        <f>IF(OR('Data-Qtr3'!F255="",'Data-Qtr3'!R255),"",COUNTIF('Data-Qtr3'!F255,"Yes"))</f>
        <v/>
      </c>
      <c r="G257" s="53"/>
      <c r="H257" s="53" t="str">
        <f>IF(OR('Data-Qtr3'!G255="",'Data-Qtr3'!R255),"",COUNTIF('Data-Qtr3'!G255,"Yes"))</f>
        <v/>
      </c>
      <c r="I257" s="55">
        <f>COUNTIF('Data-Qtr3'!C255:G255,"")</f>
        <v>5</v>
      </c>
      <c r="J257" s="125">
        <f>IF('Data-Qtr3'!R255,0,IF((COUNTBLANK(C257)+COUNTBLANK(E257)+COUNTBLANK(F257)+COUNTBLANK(H257))=4,0,1))</f>
        <v>0</v>
      </c>
      <c r="K257" s="125">
        <f t="shared" si="43"/>
        <v>0</v>
      </c>
      <c r="L257" s="125">
        <f t="shared" si="44"/>
        <v>0</v>
      </c>
      <c r="M257" s="1">
        <f t="shared" si="45"/>
        <v>0</v>
      </c>
      <c r="N257" s="125">
        <f t="shared" si="46"/>
        <v>0</v>
      </c>
      <c r="O257" s="126">
        <f t="shared" si="47"/>
        <v>0</v>
      </c>
      <c r="P257" s="125">
        <f t="shared" si="48"/>
        <v>0</v>
      </c>
      <c r="Q257" s="1">
        <f t="shared" si="49"/>
        <v>0</v>
      </c>
      <c r="R257" s="1">
        <f t="shared" si="53"/>
        <v>0</v>
      </c>
      <c r="S257" s="1">
        <f t="shared" si="50"/>
        <v>0</v>
      </c>
      <c r="T257" s="1">
        <f t="shared" si="51"/>
        <v>0</v>
      </c>
      <c r="U257" s="126">
        <f t="shared" si="52"/>
        <v>0</v>
      </c>
    </row>
    <row r="258" spans="2:21" x14ac:dyDescent="0.3">
      <c r="B258" s="125">
        <v>243</v>
      </c>
      <c r="C258" s="53" t="str">
        <f>IF(OR('Data-Qtr3'!C256="",'Data-Qtr3'!R256),"",(COUNTIF('Data-Qtr3'!C256,"Yes")))</f>
        <v/>
      </c>
      <c r="D258" s="53" t="str">
        <f>IF('Data-Qtr3'!D256="","",IF(C258=1,'Data-Qtr3'!D256,""))</f>
        <v/>
      </c>
      <c r="E258" s="53" t="str">
        <f>IF(OR('Data-Qtr3'!E256="",'Data-Qtr3'!R256),"",COUNTIF('Data-Qtr3'!E256,"Yes"))</f>
        <v/>
      </c>
      <c r="F258" s="53" t="str">
        <f>IF(OR('Data-Qtr3'!F256="",'Data-Qtr3'!R256),"",COUNTIF('Data-Qtr3'!F256,"Yes"))</f>
        <v/>
      </c>
      <c r="G258" s="53"/>
      <c r="H258" s="53" t="str">
        <f>IF(OR('Data-Qtr3'!G256="",'Data-Qtr3'!R256),"",COUNTIF('Data-Qtr3'!G256,"Yes"))</f>
        <v/>
      </c>
      <c r="I258" s="55">
        <f>COUNTIF('Data-Qtr3'!C256:G256,"")</f>
        <v>5</v>
      </c>
      <c r="J258" s="125">
        <f>IF('Data-Qtr3'!R256,0,IF((COUNTBLANK(C258)+COUNTBLANK(E258)+COUNTBLANK(F258)+COUNTBLANK(H258))=4,0,1))</f>
        <v>0</v>
      </c>
      <c r="K258" s="125">
        <f t="shared" si="43"/>
        <v>0</v>
      </c>
      <c r="L258" s="125">
        <f t="shared" si="44"/>
        <v>0</v>
      </c>
      <c r="M258" s="1">
        <f t="shared" si="45"/>
        <v>0</v>
      </c>
      <c r="N258" s="125">
        <f t="shared" si="46"/>
        <v>0</v>
      </c>
      <c r="O258" s="126">
        <f t="shared" si="47"/>
        <v>0</v>
      </c>
      <c r="P258" s="125">
        <f t="shared" si="48"/>
        <v>0</v>
      </c>
      <c r="Q258" s="1">
        <f t="shared" si="49"/>
        <v>0</v>
      </c>
      <c r="R258" s="1">
        <f t="shared" si="53"/>
        <v>0</v>
      </c>
      <c r="S258" s="1">
        <f t="shared" si="50"/>
        <v>0</v>
      </c>
      <c r="T258" s="1">
        <f t="shared" si="51"/>
        <v>0</v>
      </c>
      <c r="U258" s="126">
        <f t="shared" si="52"/>
        <v>0</v>
      </c>
    </row>
    <row r="259" spans="2:21" x14ac:dyDescent="0.3">
      <c r="B259" s="125">
        <v>244</v>
      </c>
      <c r="C259" s="53" t="str">
        <f>IF(OR('Data-Qtr3'!C257="",'Data-Qtr3'!R257),"",(COUNTIF('Data-Qtr3'!C257,"Yes")))</f>
        <v/>
      </c>
      <c r="D259" s="53" t="str">
        <f>IF('Data-Qtr3'!D257="","",IF(C259=1,'Data-Qtr3'!D257,""))</f>
        <v/>
      </c>
      <c r="E259" s="53" t="str">
        <f>IF(OR('Data-Qtr3'!E257="",'Data-Qtr3'!R257),"",COUNTIF('Data-Qtr3'!E257,"Yes"))</f>
        <v/>
      </c>
      <c r="F259" s="53" t="str">
        <f>IF(OR('Data-Qtr3'!F257="",'Data-Qtr3'!R257),"",COUNTIF('Data-Qtr3'!F257,"Yes"))</f>
        <v/>
      </c>
      <c r="G259" s="53"/>
      <c r="H259" s="53" t="str">
        <f>IF(OR('Data-Qtr3'!G257="",'Data-Qtr3'!R257),"",COUNTIF('Data-Qtr3'!G257,"Yes"))</f>
        <v/>
      </c>
      <c r="I259" s="55">
        <f>COUNTIF('Data-Qtr3'!C257:G257,"")</f>
        <v>5</v>
      </c>
      <c r="J259" s="125">
        <f>IF('Data-Qtr3'!R257,0,IF((COUNTBLANK(C259)+COUNTBLANK(E259)+COUNTBLANK(F259)+COUNTBLANK(H259))=4,0,1))</f>
        <v>0</v>
      </c>
      <c r="K259" s="125">
        <f t="shared" si="43"/>
        <v>0</v>
      </c>
      <c r="L259" s="125">
        <f t="shared" si="44"/>
        <v>0</v>
      </c>
      <c r="M259" s="1">
        <f t="shared" si="45"/>
        <v>0</v>
      </c>
      <c r="N259" s="125">
        <f t="shared" si="46"/>
        <v>0</v>
      </c>
      <c r="O259" s="126">
        <f t="shared" si="47"/>
        <v>0</v>
      </c>
      <c r="P259" s="125">
        <f t="shared" si="48"/>
        <v>0</v>
      </c>
      <c r="Q259" s="1">
        <f t="shared" si="49"/>
        <v>0</v>
      </c>
      <c r="R259" s="1">
        <f t="shared" si="53"/>
        <v>0</v>
      </c>
      <c r="S259" s="1">
        <f t="shared" si="50"/>
        <v>0</v>
      </c>
      <c r="T259" s="1">
        <f t="shared" si="51"/>
        <v>0</v>
      </c>
      <c r="U259" s="126">
        <f t="shared" si="52"/>
        <v>0</v>
      </c>
    </row>
    <row r="260" spans="2:21" x14ac:dyDescent="0.3">
      <c r="B260" s="125">
        <v>245</v>
      </c>
      <c r="C260" s="53" t="str">
        <f>IF(OR('Data-Qtr3'!C258="",'Data-Qtr3'!R258),"",(COUNTIF('Data-Qtr3'!C258,"Yes")))</f>
        <v/>
      </c>
      <c r="D260" s="53" t="str">
        <f>IF('Data-Qtr3'!D258="","",IF(C260=1,'Data-Qtr3'!D258,""))</f>
        <v/>
      </c>
      <c r="E260" s="53" t="str">
        <f>IF(OR('Data-Qtr3'!E258="",'Data-Qtr3'!R258),"",COUNTIF('Data-Qtr3'!E258,"Yes"))</f>
        <v/>
      </c>
      <c r="F260" s="53" t="str">
        <f>IF(OR('Data-Qtr3'!F258="",'Data-Qtr3'!R258),"",COUNTIF('Data-Qtr3'!F258,"Yes"))</f>
        <v/>
      </c>
      <c r="G260" s="53"/>
      <c r="H260" s="53" t="str">
        <f>IF(OR('Data-Qtr3'!G258="",'Data-Qtr3'!R258),"",COUNTIF('Data-Qtr3'!G258,"Yes"))</f>
        <v/>
      </c>
      <c r="I260" s="55">
        <f>COUNTIF('Data-Qtr3'!C258:G258,"")</f>
        <v>5</v>
      </c>
      <c r="J260" s="125">
        <f>IF('Data-Qtr3'!R258,0,IF((COUNTBLANK(C260)+COUNTBLANK(E260)+COUNTBLANK(F260)+COUNTBLANK(H260))=4,0,1))</f>
        <v>0</v>
      </c>
      <c r="K260" s="125">
        <f t="shared" si="43"/>
        <v>0</v>
      </c>
      <c r="L260" s="125">
        <f t="shared" si="44"/>
        <v>0</v>
      </c>
      <c r="M260" s="1">
        <f t="shared" si="45"/>
        <v>0</v>
      </c>
      <c r="N260" s="125">
        <f t="shared" si="46"/>
        <v>0</v>
      </c>
      <c r="O260" s="126">
        <f t="shared" si="47"/>
        <v>0</v>
      </c>
      <c r="P260" s="125">
        <f t="shared" si="48"/>
        <v>0</v>
      </c>
      <c r="Q260" s="1">
        <f t="shared" si="49"/>
        <v>0</v>
      </c>
      <c r="R260" s="1">
        <f t="shared" si="53"/>
        <v>0</v>
      </c>
      <c r="S260" s="1">
        <f t="shared" si="50"/>
        <v>0</v>
      </c>
      <c r="T260" s="1">
        <f t="shared" si="51"/>
        <v>0</v>
      </c>
      <c r="U260" s="126">
        <f t="shared" si="52"/>
        <v>0</v>
      </c>
    </row>
    <row r="261" spans="2:21" x14ac:dyDescent="0.3">
      <c r="B261" s="125">
        <v>246</v>
      </c>
      <c r="C261" s="53" t="str">
        <f>IF(OR('Data-Qtr3'!C259="",'Data-Qtr3'!R259),"",(COUNTIF('Data-Qtr3'!C259,"Yes")))</f>
        <v/>
      </c>
      <c r="D261" s="53" t="str">
        <f>IF('Data-Qtr3'!D259="","",IF(C261=1,'Data-Qtr3'!D259,""))</f>
        <v/>
      </c>
      <c r="E261" s="53" t="str">
        <f>IF(OR('Data-Qtr3'!E259="",'Data-Qtr3'!R259),"",COUNTIF('Data-Qtr3'!E259,"Yes"))</f>
        <v/>
      </c>
      <c r="F261" s="53" t="str">
        <f>IF(OR('Data-Qtr3'!F259="",'Data-Qtr3'!R259),"",COUNTIF('Data-Qtr3'!F259,"Yes"))</f>
        <v/>
      </c>
      <c r="G261" s="53"/>
      <c r="H261" s="53" t="str">
        <f>IF(OR('Data-Qtr3'!G259="",'Data-Qtr3'!R259),"",COUNTIF('Data-Qtr3'!G259,"Yes"))</f>
        <v/>
      </c>
      <c r="I261" s="55">
        <f>COUNTIF('Data-Qtr3'!C259:G259,"")</f>
        <v>5</v>
      </c>
      <c r="J261" s="125">
        <f>IF('Data-Qtr3'!R259,0,IF((COUNTBLANK(C261)+COUNTBLANK(E261)+COUNTBLANK(F261)+COUNTBLANK(H261))=4,0,1))</f>
        <v>0</v>
      </c>
      <c r="K261" s="125">
        <f t="shared" si="43"/>
        <v>0</v>
      </c>
      <c r="L261" s="125">
        <f t="shared" si="44"/>
        <v>0</v>
      </c>
      <c r="M261" s="1">
        <f t="shared" si="45"/>
        <v>0</v>
      </c>
      <c r="N261" s="125">
        <f t="shared" si="46"/>
        <v>0</v>
      </c>
      <c r="O261" s="126">
        <f t="shared" si="47"/>
        <v>0</v>
      </c>
      <c r="P261" s="125">
        <f t="shared" si="48"/>
        <v>0</v>
      </c>
      <c r="Q261" s="1">
        <f t="shared" si="49"/>
        <v>0</v>
      </c>
      <c r="R261" s="1">
        <f t="shared" si="53"/>
        <v>0</v>
      </c>
      <c r="S261" s="1">
        <f t="shared" si="50"/>
        <v>0</v>
      </c>
      <c r="T261" s="1">
        <f t="shared" si="51"/>
        <v>0</v>
      </c>
      <c r="U261" s="126">
        <f t="shared" si="52"/>
        <v>0</v>
      </c>
    </row>
    <row r="262" spans="2:21" x14ac:dyDescent="0.3">
      <c r="B262" s="125">
        <v>247</v>
      </c>
      <c r="C262" s="53" t="str">
        <f>IF(OR('Data-Qtr3'!C260="",'Data-Qtr3'!R260),"",(COUNTIF('Data-Qtr3'!C260,"Yes")))</f>
        <v/>
      </c>
      <c r="D262" s="53" t="str">
        <f>IF('Data-Qtr3'!D260="","",IF(C262=1,'Data-Qtr3'!D260,""))</f>
        <v/>
      </c>
      <c r="E262" s="53" t="str">
        <f>IF(OR('Data-Qtr3'!E260="",'Data-Qtr3'!R260),"",COUNTIF('Data-Qtr3'!E260,"Yes"))</f>
        <v/>
      </c>
      <c r="F262" s="53" t="str">
        <f>IF(OR('Data-Qtr3'!F260="",'Data-Qtr3'!R260),"",COUNTIF('Data-Qtr3'!F260,"Yes"))</f>
        <v/>
      </c>
      <c r="G262" s="53"/>
      <c r="H262" s="53" t="str">
        <f>IF(OR('Data-Qtr3'!G260="",'Data-Qtr3'!R260),"",COUNTIF('Data-Qtr3'!G260,"Yes"))</f>
        <v/>
      </c>
      <c r="I262" s="55">
        <f>COUNTIF('Data-Qtr3'!C260:G260,"")</f>
        <v>5</v>
      </c>
      <c r="J262" s="125">
        <f>IF('Data-Qtr3'!R260,0,IF((COUNTBLANK(C262)+COUNTBLANK(E262)+COUNTBLANK(F262)+COUNTBLANK(H262))=4,0,1))</f>
        <v>0</v>
      </c>
      <c r="K262" s="125">
        <f t="shared" si="43"/>
        <v>0</v>
      </c>
      <c r="L262" s="125">
        <f t="shared" si="44"/>
        <v>0</v>
      </c>
      <c r="M262" s="1">
        <f t="shared" si="45"/>
        <v>0</v>
      </c>
      <c r="N262" s="125">
        <f t="shared" si="46"/>
        <v>0</v>
      </c>
      <c r="O262" s="126">
        <f t="shared" si="47"/>
        <v>0</v>
      </c>
      <c r="P262" s="125">
        <f t="shared" si="48"/>
        <v>0</v>
      </c>
      <c r="Q262" s="1">
        <f t="shared" si="49"/>
        <v>0</v>
      </c>
      <c r="R262" s="1">
        <f t="shared" si="53"/>
        <v>0</v>
      </c>
      <c r="S262" s="1">
        <f t="shared" si="50"/>
        <v>0</v>
      </c>
      <c r="T262" s="1">
        <f t="shared" si="51"/>
        <v>0</v>
      </c>
      <c r="U262" s="126">
        <f t="shared" si="52"/>
        <v>0</v>
      </c>
    </row>
    <row r="263" spans="2:21" x14ac:dyDescent="0.3">
      <c r="B263" s="125">
        <v>248</v>
      </c>
      <c r="C263" s="53" t="str">
        <f>IF(OR('Data-Qtr3'!C261="",'Data-Qtr3'!R261),"",(COUNTIF('Data-Qtr3'!C261,"Yes")))</f>
        <v/>
      </c>
      <c r="D263" s="53" t="str">
        <f>IF('Data-Qtr3'!D261="","",IF(C263=1,'Data-Qtr3'!D261,""))</f>
        <v/>
      </c>
      <c r="E263" s="53" t="str">
        <f>IF(OR('Data-Qtr3'!E261="",'Data-Qtr3'!R261),"",COUNTIF('Data-Qtr3'!E261,"Yes"))</f>
        <v/>
      </c>
      <c r="F263" s="53" t="str">
        <f>IF(OR('Data-Qtr3'!F261="",'Data-Qtr3'!R261),"",COUNTIF('Data-Qtr3'!F261,"Yes"))</f>
        <v/>
      </c>
      <c r="G263" s="53"/>
      <c r="H263" s="53" t="str">
        <f>IF(OR('Data-Qtr3'!G261="",'Data-Qtr3'!R261),"",COUNTIF('Data-Qtr3'!G261,"Yes"))</f>
        <v/>
      </c>
      <c r="I263" s="55">
        <f>COUNTIF('Data-Qtr3'!C261:G261,"")</f>
        <v>5</v>
      </c>
      <c r="J263" s="125">
        <f>IF('Data-Qtr3'!R261,0,IF((COUNTBLANK(C263)+COUNTBLANK(E263)+COUNTBLANK(F263)+COUNTBLANK(H263))=4,0,1))</f>
        <v>0</v>
      </c>
      <c r="K263" s="125">
        <f t="shared" si="43"/>
        <v>0</v>
      </c>
      <c r="L263" s="125">
        <f t="shared" si="44"/>
        <v>0</v>
      </c>
      <c r="M263" s="1">
        <f t="shared" si="45"/>
        <v>0</v>
      </c>
      <c r="N263" s="125">
        <f t="shared" si="46"/>
        <v>0</v>
      </c>
      <c r="O263" s="126">
        <f t="shared" si="47"/>
        <v>0</v>
      </c>
      <c r="P263" s="125">
        <f t="shared" si="48"/>
        <v>0</v>
      </c>
      <c r="Q263" s="1">
        <f t="shared" si="49"/>
        <v>0</v>
      </c>
      <c r="R263" s="1">
        <f t="shared" si="53"/>
        <v>0</v>
      </c>
      <c r="S263" s="1">
        <f t="shared" si="50"/>
        <v>0</v>
      </c>
      <c r="T263" s="1">
        <f t="shared" si="51"/>
        <v>0</v>
      </c>
      <c r="U263" s="126">
        <f t="shared" si="52"/>
        <v>0</v>
      </c>
    </row>
    <row r="264" spans="2:21" x14ac:dyDescent="0.3">
      <c r="B264" s="125">
        <v>249</v>
      </c>
      <c r="C264" s="53" t="str">
        <f>IF(OR('Data-Qtr3'!C262="",'Data-Qtr3'!R262),"",(COUNTIF('Data-Qtr3'!C262,"Yes")))</f>
        <v/>
      </c>
      <c r="D264" s="53" t="str">
        <f>IF('Data-Qtr3'!D262="","",IF(C264=1,'Data-Qtr3'!D262,""))</f>
        <v/>
      </c>
      <c r="E264" s="53" t="str">
        <f>IF(OR('Data-Qtr3'!E262="",'Data-Qtr3'!R262),"",COUNTIF('Data-Qtr3'!E262,"Yes"))</f>
        <v/>
      </c>
      <c r="F264" s="53" t="str">
        <f>IF(OR('Data-Qtr3'!F262="",'Data-Qtr3'!R262),"",COUNTIF('Data-Qtr3'!F262,"Yes"))</f>
        <v/>
      </c>
      <c r="G264" s="53"/>
      <c r="H264" s="53" t="str">
        <f>IF(OR('Data-Qtr3'!G262="",'Data-Qtr3'!R262),"",COUNTIF('Data-Qtr3'!G262,"Yes"))</f>
        <v/>
      </c>
      <c r="I264" s="55">
        <f>COUNTIF('Data-Qtr3'!C262:G262,"")</f>
        <v>5</v>
      </c>
      <c r="J264" s="125">
        <f>IF('Data-Qtr3'!R262,0,IF((COUNTBLANK(C264)+COUNTBLANK(E264)+COUNTBLANK(F264)+COUNTBLANK(H264))=4,0,1))</f>
        <v>0</v>
      </c>
      <c r="K264" s="125">
        <f t="shared" si="43"/>
        <v>0</v>
      </c>
      <c r="L264" s="125">
        <f t="shared" si="44"/>
        <v>0</v>
      </c>
      <c r="M264" s="1">
        <f t="shared" si="45"/>
        <v>0</v>
      </c>
      <c r="N264" s="125">
        <f t="shared" si="46"/>
        <v>0</v>
      </c>
      <c r="O264" s="126">
        <f t="shared" si="47"/>
        <v>0</v>
      </c>
      <c r="P264" s="125">
        <f t="shared" si="48"/>
        <v>0</v>
      </c>
      <c r="Q264" s="1">
        <f t="shared" si="49"/>
        <v>0</v>
      </c>
      <c r="R264" s="1">
        <f t="shared" si="53"/>
        <v>0</v>
      </c>
      <c r="S264" s="1">
        <f t="shared" si="50"/>
        <v>0</v>
      </c>
      <c r="T264" s="1">
        <f t="shared" si="51"/>
        <v>0</v>
      </c>
      <c r="U264" s="126">
        <f t="shared" si="52"/>
        <v>0</v>
      </c>
    </row>
    <row r="265" spans="2:21" ht="15" thickBot="1" x14ac:dyDescent="0.35">
      <c r="B265" s="127">
        <v>250</v>
      </c>
      <c r="C265" s="36" t="str">
        <f>IF(OR('Data-Qtr3'!C263="",'Data-Qtr3'!R263),"",(COUNTIF('Data-Qtr3'!C263,"Yes")))</f>
        <v/>
      </c>
      <c r="D265" s="36" t="str">
        <f>IF('Data-Qtr3'!D263="","",IF(C265=1,'Data-Qtr3'!D263,""))</f>
        <v/>
      </c>
      <c r="E265" s="36" t="str">
        <f>IF(OR('Data-Qtr3'!E263="",'Data-Qtr3'!R263),"",COUNTIF('Data-Qtr3'!E263,"Yes"))</f>
        <v/>
      </c>
      <c r="F265" s="36" t="str">
        <f>IF(OR('Data-Qtr3'!F263="",'Data-Qtr3'!R263),"",COUNTIF('Data-Qtr3'!F263,"Yes"))</f>
        <v/>
      </c>
      <c r="G265" s="36"/>
      <c r="H265" s="36" t="str">
        <f>IF(OR('Data-Qtr3'!G263="",'Data-Qtr3'!R263),"",COUNTIF('Data-Qtr3'!G263,"Yes"))</f>
        <v/>
      </c>
      <c r="I265" s="56">
        <f>COUNTIF('Data-Qtr3'!C263:G263,"")</f>
        <v>5</v>
      </c>
      <c r="J265" s="125">
        <f>IF('Data-Qtr3'!R263,0,IF((COUNTBLANK(C265)+COUNTBLANK(E265)+COUNTBLANK(F265)+COUNTBLANK(H265))=4,0,1))</f>
        <v>0</v>
      </c>
      <c r="K265" s="125">
        <f t="shared" si="43"/>
        <v>0</v>
      </c>
      <c r="L265" s="125">
        <f t="shared" si="44"/>
        <v>0</v>
      </c>
      <c r="M265" s="1">
        <f t="shared" si="45"/>
        <v>0</v>
      </c>
      <c r="N265" s="125">
        <f t="shared" si="46"/>
        <v>0</v>
      </c>
      <c r="O265" s="126">
        <f t="shared" si="47"/>
        <v>0</v>
      </c>
      <c r="P265" s="125">
        <f t="shared" si="48"/>
        <v>0</v>
      </c>
      <c r="Q265" s="1">
        <f t="shared" si="49"/>
        <v>0</v>
      </c>
      <c r="R265" s="1">
        <f t="shared" si="53"/>
        <v>0</v>
      </c>
      <c r="S265" s="1">
        <f t="shared" si="50"/>
        <v>0</v>
      </c>
      <c r="T265" s="1">
        <f t="shared" si="51"/>
        <v>0</v>
      </c>
      <c r="U265" s="126">
        <f t="shared" si="52"/>
        <v>0</v>
      </c>
    </row>
    <row r="266" spans="2:21" x14ac:dyDescent="0.3">
      <c r="B266" s="125">
        <v>251</v>
      </c>
      <c r="C266" s="33" t="str">
        <f>IF(OR('Data-Qtr3'!C264="",'Data-Qtr3'!R264),"",(COUNTIF('Data-Qtr3'!C264,"Yes")))</f>
        <v/>
      </c>
      <c r="D266" s="33" t="str">
        <f>IF('Data-Qtr3'!D264="","",IF(C266=1,'Data-Qtr3'!D264,""))</f>
        <v/>
      </c>
      <c r="E266" s="33" t="str">
        <f>IF(OR('Data-Qtr3'!E264="",'Data-Qtr3'!R264),"",COUNTIF('Data-Qtr3'!E264,"Yes"))</f>
        <v/>
      </c>
      <c r="F266" s="33" t="str">
        <f>IF(OR('Data-Qtr3'!F264="",'Data-Qtr3'!R264),"",COUNTIF('Data-Qtr3'!F264,"Yes"))</f>
        <v/>
      </c>
      <c r="G266" s="33"/>
      <c r="H266" s="33" t="str">
        <f>IF(OR('Data-Qtr3'!G264="",'Data-Qtr3'!R264),"",COUNTIF('Data-Qtr3'!G264,"Yes"))</f>
        <v/>
      </c>
      <c r="I266" s="54">
        <f>COUNTIF('Data-Qtr3'!C264:G264,"")</f>
        <v>5</v>
      </c>
      <c r="J266" s="125">
        <f>IF('Data-Qtr3'!R264,0,IF((COUNTBLANK(C266)+COUNTBLANK(E266)+COUNTBLANK(F266)+COUNTBLANK(H266))=4,0,1))</f>
        <v>0</v>
      </c>
      <c r="K266" s="125">
        <f t="shared" si="43"/>
        <v>0</v>
      </c>
      <c r="L266" s="125">
        <f t="shared" si="44"/>
        <v>0</v>
      </c>
      <c r="M266" s="1">
        <f t="shared" si="45"/>
        <v>0</v>
      </c>
      <c r="N266" s="125">
        <f t="shared" si="46"/>
        <v>0</v>
      </c>
      <c r="O266" s="126">
        <f t="shared" si="47"/>
        <v>0</v>
      </c>
      <c r="P266" s="125">
        <f t="shared" si="48"/>
        <v>0</v>
      </c>
      <c r="Q266" s="1">
        <f t="shared" si="49"/>
        <v>0</v>
      </c>
      <c r="R266" s="1">
        <f t="shared" si="53"/>
        <v>0</v>
      </c>
      <c r="S266" s="1">
        <f t="shared" si="50"/>
        <v>0</v>
      </c>
      <c r="T266" s="1">
        <f t="shared" si="51"/>
        <v>0</v>
      </c>
      <c r="U266" s="126">
        <f t="shared" si="52"/>
        <v>0</v>
      </c>
    </row>
    <row r="267" spans="2:21" x14ac:dyDescent="0.3">
      <c r="B267" s="125">
        <v>252</v>
      </c>
      <c r="C267" s="53" t="str">
        <f>IF(OR('Data-Qtr3'!C265="",'Data-Qtr3'!R265),"",(COUNTIF('Data-Qtr3'!C265,"Yes")))</f>
        <v/>
      </c>
      <c r="D267" s="53" t="str">
        <f>IF('Data-Qtr3'!D265="","",IF(C267=1,'Data-Qtr3'!D265,""))</f>
        <v/>
      </c>
      <c r="E267" s="53" t="str">
        <f>IF(OR('Data-Qtr3'!E265="",'Data-Qtr3'!R265),"",COUNTIF('Data-Qtr3'!E265,"Yes"))</f>
        <v/>
      </c>
      <c r="F267" s="53" t="str">
        <f>IF(OR('Data-Qtr3'!F265="",'Data-Qtr3'!R265),"",COUNTIF('Data-Qtr3'!F265,"Yes"))</f>
        <v/>
      </c>
      <c r="G267" s="53"/>
      <c r="H267" s="53" t="str">
        <f>IF(OR('Data-Qtr3'!G265="",'Data-Qtr3'!R265),"",COUNTIF('Data-Qtr3'!G265,"Yes"))</f>
        <v/>
      </c>
      <c r="I267" s="55">
        <f>COUNTIF('Data-Qtr3'!C265:G265,"")</f>
        <v>5</v>
      </c>
      <c r="J267" s="125">
        <f>IF('Data-Qtr3'!R265,0,IF((COUNTBLANK(C267)+COUNTBLANK(E267)+COUNTBLANK(F267)+COUNTBLANK(H267))=4,0,1))</f>
        <v>0</v>
      </c>
      <c r="K267" s="125">
        <f t="shared" si="43"/>
        <v>0</v>
      </c>
      <c r="L267" s="125">
        <f t="shared" si="44"/>
        <v>0</v>
      </c>
      <c r="M267" s="1">
        <f t="shared" si="45"/>
        <v>0</v>
      </c>
      <c r="N267" s="125">
        <f t="shared" si="46"/>
        <v>0</v>
      </c>
      <c r="O267" s="126">
        <f t="shared" si="47"/>
        <v>0</v>
      </c>
      <c r="P267" s="125">
        <f t="shared" si="48"/>
        <v>0</v>
      </c>
      <c r="Q267" s="1">
        <f t="shared" si="49"/>
        <v>0</v>
      </c>
      <c r="R267" s="1">
        <f t="shared" si="53"/>
        <v>0</v>
      </c>
      <c r="S267" s="1">
        <f t="shared" si="50"/>
        <v>0</v>
      </c>
      <c r="T267" s="1">
        <f t="shared" si="51"/>
        <v>0</v>
      </c>
      <c r="U267" s="126">
        <f t="shared" si="52"/>
        <v>0</v>
      </c>
    </row>
    <row r="268" spans="2:21" x14ac:dyDescent="0.3">
      <c r="B268" s="125">
        <v>253</v>
      </c>
      <c r="C268" s="53" t="str">
        <f>IF(OR('Data-Qtr3'!C266="",'Data-Qtr3'!R266),"",(COUNTIF('Data-Qtr3'!C266,"Yes")))</f>
        <v/>
      </c>
      <c r="D268" s="53" t="str">
        <f>IF('Data-Qtr3'!D266="","",IF(C268=1,'Data-Qtr3'!D266,""))</f>
        <v/>
      </c>
      <c r="E268" s="53" t="str">
        <f>IF(OR('Data-Qtr3'!E266="",'Data-Qtr3'!R266),"",COUNTIF('Data-Qtr3'!E266,"Yes"))</f>
        <v/>
      </c>
      <c r="F268" s="53" t="str">
        <f>IF(OR('Data-Qtr3'!F266="",'Data-Qtr3'!R266),"",COUNTIF('Data-Qtr3'!F266,"Yes"))</f>
        <v/>
      </c>
      <c r="G268" s="53"/>
      <c r="H268" s="53" t="str">
        <f>IF(OR('Data-Qtr3'!G266="",'Data-Qtr3'!R266),"",COUNTIF('Data-Qtr3'!G266,"Yes"))</f>
        <v/>
      </c>
      <c r="I268" s="55">
        <f>COUNTIF('Data-Qtr3'!C266:G266,"")</f>
        <v>5</v>
      </c>
      <c r="J268" s="125">
        <f>IF('Data-Qtr3'!R266,0,IF((COUNTBLANK(C268)+COUNTBLANK(E268)+COUNTBLANK(F268)+COUNTBLANK(H268))=4,0,1))</f>
        <v>0</v>
      </c>
      <c r="K268" s="125">
        <f t="shared" si="43"/>
        <v>0</v>
      </c>
      <c r="L268" s="125">
        <f t="shared" si="44"/>
        <v>0</v>
      </c>
      <c r="M268" s="1">
        <f t="shared" si="45"/>
        <v>0</v>
      </c>
      <c r="N268" s="125">
        <f t="shared" si="46"/>
        <v>0</v>
      </c>
      <c r="O268" s="126">
        <f t="shared" si="47"/>
        <v>0</v>
      </c>
      <c r="P268" s="125">
        <f t="shared" si="48"/>
        <v>0</v>
      </c>
      <c r="Q268" s="1">
        <f t="shared" si="49"/>
        <v>0</v>
      </c>
      <c r="R268" s="1">
        <f t="shared" si="53"/>
        <v>0</v>
      </c>
      <c r="S268" s="1">
        <f t="shared" si="50"/>
        <v>0</v>
      </c>
      <c r="T268" s="1">
        <f t="shared" si="51"/>
        <v>0</v>
      </c>
      <c r="U268" s="126">
        <f t="shared" si="52"/>
        <v>0</v>
      </c>
    </row>
    <row r="269" spans="2:21" x14ac:dyDescent="0.3">
      <c r="B269" s="125">
        <v>254</v>
      </c>
      <c r="C269" s="53" t="str">
        <f>IF(OR('Data-Qtr3'!C267="",'Data-Qtr3'!R267),"",(COUNTIF('Data-Qtr3'!C267,"Yes")))</f>
        <v/>
      </c>
      <c r="D269" s="53" t="str">
        <f>IF('Data-Qtr3'!D267="","",IF(C269=1,'Data-Qtr3'!D267,""))</f>
        <v/>
      </c>
      <c r="E269" s="53" t="str">
        <f>IF(OR('Data-Qtr3'!E267="",'Data-Qtr3'!R267),"",COUNTIF('Data-Qtr3'!E267,"Yes"))</f>
        <v/>
      </c>
      <c r="F269" s="53" t="str">
        <f>IF(OR('Data-Qtr3'!F267="",'Data-Qtr3'!R267),"",COUNTIF('Data-Qtr3'!F267,"Yes"))</f>
        <v/>
      </c>
      <c r="G269" s="53"/>
      <c r="H269" s="53" t="str">
        <f>IF(OR('Data-Qtr3'!G267="",'Data-Qtr3'!R267),"",COUNTIF('Data-Qtr3'!G267,"Yes"))</f>
        <v/>
      </c>
      <c r="I269" s="55">
        <f>COUNTIF('Data-Qtr3'!C267:G267,"")</f>
        <v>5</v>
      </c>
      <c r="J269" s="125">
        <f>IF('Data-Qtr3'!R267,0,IF((COUNTBLANK(C269)+COUNTBLANK(E269)+COUNTBLANK(F269)+COUNTBLANK(H269))=4,0,1))</f>
        <v>0</v>
      </c>
      <c r="K269" s="125">
        <f t="shared" si="43"/>
        <v>0</v>
      </c>
      <c r="L269" s="125">
        <f t="shared" si="44"/>
        <v>0</v>
      </c>
      <c r="M269" s="1">
        <f t="shared" si="45"/>
        <v>0</v>
      </c>
      <c r="N269" s="125">
        <f t="shared" si="46"/>
        <v>0</v>
      </c>
      <c r="O269" s="126">
        <f t="shared" si="47"/>
        <v>0</v>
      </c>
      <c r="P269" s="125">
        <f t="shared" si="48"/>
        <v>0</v>
      </c>
      <c r="Q269" s="1">
        <f t="shared" si="49"/>
        <v>0</v>
      </c>
      <c r="R269" s="1">
        <f t="shared" si="53"/>
        <v>0</v>
      </c>
      <c r="S269" s="1">
        <f t="shared" si="50"/>
        <v>0</v>
      </c>
      <c r="T269" s="1">
        <f t="shared" si="51"/>
        <v>0</v>
      </c>
      <c r="U269" s="126">
        <f t="shared" si="52"/>
        <v>0</v>
      </c>
    </row>
    <row r="270" spans="2:21" x14ac:dyDescent="0.3">
      <c r="B270" s="125">
        <v>255</v>
      </c>
      <c r="C270" s="53" t="str">
        <f>IF(OR('Data-Qtr3'!C268="",'Data-Qtr3'!R268),"",(COUNTIF('Data-Qtr3'!C268,"Yes")))</f>
        <v/>
      </c>
      <c r="D270" s="53" t="str">
        <f>IF('Data-Qtr3'!D268="","",IF(C270=1,'Data-Qtr3'!D268,""))</f>
        <v/>
      </c>
      <c r="E270" s="53" t="str">
        <f>IF(OR('Data-Qtr3'!E268="",'Data-Qtr3'!R268),"",COUNTIF('Data-Qtr3'!E268,"Yes"))</f>
        <v/>
      </c>
      <c r="F270" s="53" t="str">
        <f>IF(OR('Data-Qtr3'!F268="",'Data-Qtr3'!R268),"",COUNTIF('Data-Qtr3'!F268,"Yes"))</f>
        <v/>
      </c>
      <c r="G270" s="53"/>
      <c r="H270" s="53" t="str">
        <f>IF(OR('Data-Qtr3'!G268="",'Data-Qtr3'!R268),"",COUNTIF('Data-Qtr3'!G268,"Yes"))</f>
        <v/>
      </c>
      <c r="I270" s="55">
        <f>COUNTIF('Data-Qtr3'!C268:G268,"")</f>
        <v>5</v>
      </c>
      <c r="J270" s="125">
        <f>IF('Data-Qtr3'!R268,0,IF((COUNTBLANK(C270)+COUNTBLANK(E270)+COUNTBLANK(F270)+COUNTBLANK(H270))=4,0,1))</f>
        <v>0</v>
      </c>
      <c r="K270" s="125">
        <f t="shared" ref="K270:K315" si="54">IF(J270=1,C270,0)</f>
        <v>0</v>
      </c>
      <c r="L270" s="125">
        <f t="shared" ref="L270:L315" si="55">IF(J270=1,IF((COUNTIF(C270,1)+COUNTIF(E270,1))=2,1,0),0)</f>
        <v>0</v>
      </c>
      <c r="M270" s="1">
        <f t="shared" ref="M270:M315" si="56">IF(J270=1,COUNTIF(E270,1),0)</f>
        <v>0</v>
      </c>
      <c r="N270" s="125">
        <f t="shared" ref="N270:N315" si="57">IF(J270=1,IF((COUNTIF(C270,1)+COUNTIF(F270,1))=2,1,0),0)</f>
        <v>0</v>
      </c>
      <c r="O270" s="126">
        <f t="shared" ref="O270:O315" si="58">IF(J270=1,COUNTIF(F270,1),0)</f>
        <v>0</v>
      </c>
      <c r="P270" s="125">
        <f t="shared" ref="P270:P315" si="59">IF(J270=1,IF((COUNTIF(C270,1)+COUNTIF(H270,1))=2,1,0),0)</f>
        <v>0</v>
      </c>
      <c r="Q270" s="1">
        <f t="shared" ref="Q270:Q315" si="60">IF(J270=1,COUNTIF(H270,1),0)</f>
        <v>0</v>
      </c>
      <c r="R270" s="1">
        <f t="shared" si="53"/>
        <v>0</v>
      </c>
      <c r="S270" s="1">
        <f t="shared" ref="S270:S315" si="61">IF(J270=1,COUNTIF(C270,1),0)</f>
        <v>0</v>
      </c>
      <c r="T270" s="1">
        <f t="shared" ref="T270:T315" si="62">IF(AND(C270=1,F270=1),1,0)</f>
        <v>0</v>
      </c>
      <c r="U270" s="126">
        <f t="shared" ref="U270:U315" si="63">IF(AND(C270=1,H270=1),1,0)</f>
        <v>0</v>
      </c>
    </row>
    <row r="271" spans="2:21" x14ac:dyDescent="0.3">
      <c r="B271" s="125">
        <v>256</v>
      </c>
      <c r="C271" s="53" t="str">
        <f>IF(OR('Data-Qtr3'!C269="",'Data-Qtr3'!R269),"",(COUNTIF('Data-Qtr3'!C269,"Yes")))</f>
        <v/>
      </c>
      <c r="D271" s="53" t="str">
        <f>IF('Data-Qtr3'!D269="","",IF(C271=1,'Data-Qtr3'!D269,""))</f>
        <v/>
      </c>
      <c r="E271" s="53" t="str">
        <f>IF(OR('Data-Qtr3'!E269="",'Data-Qtr3'!R269),"",COUNTIF('Data-Qtr3'!E269,"Yes"))</f>
        <v/>
      </c>
      <c r="F271" s="53" t="str">
        <f>IF(OR('Data-Qtr3'!F269="",'Data-Qtr3'!R269),"",COUNTIF('Data-Qtr3'!F269,"Yes"))</f>
        <v/>
      </c>
      <c r="G271" s="53"/>
      <c r="H271" s="53" t="str">
        <f>IF(OR('Data-Qtr3'!G269="",'Data-Qtr3'!R269),"",COUNTIF('Data-Qtr3'!G269,"Yes"))</f>
        <v/>
      </c>
      <c r="I271" s="55">
        <f>COUNTIF('Data-Qtr3'!C269:G269,"")</f>
        <v>5</v>
      </c>
      <c r="J271" s="125">
        <f>IF('Data-Qtr3'!R269,0,IF((COUNTBLANK(C271)+COUNTBLANK(E271)+COUNTBLANK(F271)+COUNTBLANK(H271))=4,0,1))</f>
        <v>0</v>
      </c>
      <c r="K271" s="125">
        <f t="shared" si="54"/>
        <v>0</v>
      </c>
      <c r="L271" s="125">
        <f t="shared" si="55"/>
        <v>0</v>
      </c>
      <c r="M271" s="1">
        <f t="shared" si="56"/>
        <v>0</v>
      </c>
      <c r="N271" s="125">
        <f t="shared" si="57"/>
        <v>0</v>
      </c>
      <c r="O271" s="126">
        <f t="shared" si="58"/>
        <v>0</v>
      </c>
      <c r="P271" s="125">
        <f t="shared" si="59"/>
        <v>0</v>
      </c>
      <c r="Q271" s="1">
        <f t="shared" si="60"/>
        <v>0</v>
      </c>
      <c r="R271" s="1">
        <f t="shared" si="53"/>
        <v>0</v>
      </c>
      <c r="S271" s="1">
        <f t="shared" si="61"/>
        <v>0</v>
      </c>
      <c r="T271" s="1">
        <f t="shared" si="62"/>
        <v>0</v>
      </c>
      <c r="U271" s="126">
        <f t="shared" si="63"/>
        <v>0</v>
      </c>
    </row>
    <row r="272" spans="2:21" x14ac:dyDescent="0.3">
      <c r="B272" s="125">
        <v>257</v>
      </c>
      <c r="C272" s="53" t="str">
        <f>IF(OR('Data-Qtr3'!C270="",'Data-Qtr3'!R270),"",(COUNTIF('Data-Qtr3'!C270,"Yes")))</f>
        <v/>
      </c>
      <c r="D272" s="53" t="str">
        <f>IF('Data-Qtr3'!D270="","",IF(C272=1,'Data-Qtr3'!D270,""))</f>
        <v/>
      </c>
      <c r="E272" s="53" t="str">
        <f>IF(OR('Data-Qtr3'!E270="",'Data-Qtr3'!R270),"",COUNTIF('Data-Qtr3'!E270,"Yes"))</f>
        <v/>
      </c>
      <c r="F272" s="53" t="str">
        <f>IF(OR('Data-Qtr3'!F270="",'Data-Qtr3'!R270),"",COUNTIF('Data-Qtr3'!F270,"Yes"))</f>
        <v/>
      </c>
      <c r="G272" s="53"/>
      <c r="H272" s="53" t="str">
        <f>IF(OR('Data-Qtr3'!G270="",'Data-Qtr3'!R270),"",COUNTIF('Data-Qtr3'!G270,"Yes"))</f>
        <v/>
      </c>
      <c r="I272" s="55">
        <f>COUNTIF('Data-Qtr3'!C270:G270,"")</f>
        <v>5</v>
      </c>
      <c r="J272" s="125">
        <f>IF('Data-Qtr3'!R270,0,IF((COUNTBLANK(C272)+COUNTBLANK(E272)+COUNTBLANK(F272)+COUNTBLANK(H272))=4,0,1))</f>
        <v>0</v>
      </c>
      <c r="K272" s="125">
        <f t="shared" si="54"/>
        <v>0</v>
      </c>
      <c r="L272" s="125">
        <f t="shared" si="55"/>
        <v>0</v>
      </c>
      <c r="M272" s="1">
        <f t="shared" si="56"/>
        <v>0</v>
      </c>
      <c r="N272" s="125">
        <f t="shared" si="57"/>
        <v>0</v>
      </c>
      <c r="O272" s="126">
        <f t="shared" si="58"/>
        <v>0</v>
      </c>
      <c r="P272" s="125">
        <f t="shared" si="59"/>
        <v>0</v>
      </c>
      <c r="Q272" s="1">
        <f t="shared" si="60"/>
        <v>0</v>
      </c>
      <c r="R272" s="1">
        <f t="shared" ref="R272:R315" si="64">IF(J272=1,IF(D272="","",IF(AND(D272&gt;=beg_date_qtr3,D272&lt;=end_date_qtr3),1,0)),0)</f>
        <v>0</v>
      </c>
      <c r="S272" s="1">
        <f t="shared" si="61"/>
        <v>0</v>
      </c>
      <c r="T272" s="1">
        <f t="shared" si="62"/>
        <v>0</v>
      </c>
      <c r="U272" s="126">
        <f t="shared" si="63"/>
        <v>0</v>
      </c>
    </row>
    <row r="273" spans="2:21" x14ac:dyDescent="0.3">
      <c r="B273" s="125">
        <v>258</v>
      </c>
      <c r="C273" s="53" t="str">
        <f>IF(OR('Data-Qtr3'!C271="",'Data-Qtr3'!R271),"",(COUNTIF('Data-Qtr3'!C271,"Yes")))</f>
        <v/>
      </c>
      <c r="D273" s="53" t="str">
        <f>IF('Data-Qtr3'!D271="","",IF(C273=1,'Data-Qtr3'!D271,""))</f>
        <v/>
      </c>
      <c r="E273" s="53" t="str">
        <f>IF(OR('Data-Qtr3'!E271="",'Data-Qtr3'!R271),"",COUNTIF('Data-Qtr3'!E271,"Yes"))</f>
        <v/>
      </c>
      <c r="F273" s="53" t="str">
        <f>IF(OR('Data-Qtr3'!F271="",'Data-Qtr3'!R271),"",COUNTIF('Data-Qtr3'!F271,"Yes"))</f>
        <v/>
      </c>
      <c r="G273" s="53"/>
      <c r="H273" s="53" t="str">
        <f>IF(OR('Data-Qtr3'!G271="",'Data-Qtr3'!R271),"",COUNTIF('Data-Qtr3'!G271,"Yes"))</f>
        <v/>
      </c>
      <c r="I273" s="55">
        <f>COUNTIF('Data-Qtr3'!C271:G271,"")</f>
        <v>5</v>
      </c>
      <c r="J273" s="125">
        <f>IF('Data-Qtr3'!R271,0,IF((COUNTBLANK(C273)+COUNTBLANK(E273)+COUNTBLANK(F273)+COUNTBLANK(H273))=4,0,1))</f>
        <v>0</v>
      </c>
      <c r="K273" s="125">
        <f t="shared" si="54"/>
        <v>0</v>
      </c>
      <c r="L273" s="125">
        <f t="shared" si="55"/>
        <v>0</v>
      </c>
      <c r="M273" s="1">
        <f t="shared" si="56"/>
        <v>0</v>
      </c>
      <c r="N273" s="125">
        <f t="shared" si="57"/>
        <v>0</v>
      </c>
      <c r="O273" s="126">
        <f t="shared" si="58"/>
        <v>0</v>
      </c>
      <c r="P273" s="125">
        <f t="shared" si="59"/>
        <v>0</v>
      </c>
      <c r="Q273" s="1">
        <f t="shared" si="60"/>
        <v>0</v>
      </c>
      <c r="R273" s="1">
        <f t="shared" si="64"/>
        <v>0</v>
      </c>
      <c r="S273" s="1">
        <f t="shared" si="61"/>
        <v>0</v>
      </c>
      <c r="T273" s="1">
        <f t="shared" si="62"/>
        <v>0</v>
      </c>
      <c r="U273" s="126">
        <f t="shared" si="63"/>
        <v>0</v>
      </c>
    </row>
    <row r="274" spans="2:21" x14ac:dyDescent="0.3">
      <c r="B274" s="125">
        <v>259</v>
      </c>
      <c r="C274" s="53" t="str">
        <f>IF(OR('Data-Qtr3'!C272="",'Data-Qtr3'!R272),"",(COUNTIF('Data-Qtr3'!C272,"Yes")))</f>
        <v/>
      </c>
      <c r="D274" s="53" t="str">
        <f>IF('Data-Qtr3'!D272="","",IF(C274=1,'Data-Qtr3'!D272,""))</f>
        <v/>
      </c>
      <c r="E274" s="53" t="str">
        <f>IF(OR('Data-Qtr3'!E272="",'Data-Qtr3'!R272),"",COUNTIF('Data-Qtr3'!E272,"Yes"))</f>
        <v/>
      </c>
      <c r="F274" s="53" t="str">
        <f>IF(OR('Data-Qtr3'!F272="",'Data-Qtr3'!R272),"",COUNTIF('Data-Qtr3'!F272,"Yes"))</f>
        <v/>
      </c>
      <c r="G274" s="53"/>
      <c r="H274" s="53" t="str">
        <f>IF(OR('Data-Qtr3'!G272="",'Data-Qtr3'!R272),"",COUNTIF('Data-Qtr3'!G272,"Yes"))</f>
        <v/>
      </c>
      <c r="I274" s="55">
        <f>COUNTIF('Data-Qtr3'!C272:G272,"")</f>
        <v>5</v>
      </c>
      <c r="J274" s="125">
        <f>IF('Data-Qtr3'!R272,0,IF((COUNTBLANK(C274)+COUNTBLANK(E274)+COUNTBLANK(F274)+COUNTBLANK(H274))=4,0,1))</f>
        <v>0</v>
      </c>
      <c r="K274" s="125">
        <f t="shared" si="54"/>
        <v>0</v>
      </c>
      <c r="L274" s="125">
        <f t="shared" si="55"/>
        <v>0</v>
      </c>
      <c r="M274" s="1">
        <f t="shared" si="56"/>
        <v>0</v>
      </c>
      <c r="N274" s="125">
        <f t="shared" si="57"/>
        <v>0</v>
      </c>
      <c r="O274" s="126">
        <f t="shared" si="58"/>
        <v>0</v>
      </c>
      <c r="P274" s="125">
        <f t="shared" si="59"/>
        <v>0</v>
      </c>
      <c r="Q274" s="1">
        <f t="shared" si="60"/>
        <v>0</v>
      </c>
      <c r="R274" s="1">
        <f t="shared" si="64"/>
        <v>0</v>
      </c>
      <c r="S274" s="1">
        <f t="shared" si="61"/>
        <v>0</v>
      </c>
      <c r="T274" s="1">
        <f t="shared" si="62"/>
        <v>0</v>
      </c>
      <c r="U274" s="126">
        <f t="shared" si="63"/>
        <v>0</v>
      </c>
    </row>
    <row r="275" spans="2:21" ht="15" thickBot="1" x14ac:dyDescent="0.35">
      <c r="B275" s="125">
        <v>260</v>
      </c>
      <c r="C275" s="36" t="str">
        <f>IF(OR('Data-Qtr3'!C273="",'Data-Qtr3'!R273),"",(COUNTIF('Data-Qtr3'!C273,"Yes")))</f>
        <v/>
      </c>
      <c r="D275" s="36" t="str">
        <f>IF('Data-Qtr3'!D273="","",IF(C275=1,'Data-Qtr3'!D273,""))</f>
        <v/>
      </c>
      <c r="E275" s="36" t="str">
        <f>IF(OR('Data-Qtr3'!E273="",'Data-Qtr3'!R273),"",COUNTIF('Data-Qtr3'!E273,"Yes"))</f>
        <v/>
      </c>
      <c r="F275" s="36" t="str">
        <f>IF(OR('Data-Qtr3'!F273="",'Data-Qtr3'!R273),"",COUNTIF('Data-Qtr3'!F273,"Yes"))</f>
        <v/>
      </c>
      <c r="G275" s="36"/>
      <c r="H275" s="36" t="str">
        <f>IF(OR('Data-Qtr3'!G273="",'Data-Qtr3'!R273),"",COUNTIF('Data-Qtr3'!G273,"Yes"))</f>
        <v/>
      </c>
      <c r="I275" s="55">
        <f>COUNTIF('Data-Qtr3'!C273:G273,"")</f>
        <v>5</v>
      </c>
      <c r="J275" s="125">
        <f>IF('Data-Qtr3'!R273,0,IF((COUNTBLANK(C275)+COUNTBLANK(E275)+COUNTBLANK(F275)+COUNTBLANK(H275))=4,0,1))</f>
        <v>0</v>
      </c>
      <c r="K275" s="125">
        <f t="shared" si="54"/>
        <v>0</v>
      </c>
      <c r="L275" s="125">
        <f t="shared" si="55"/>
        <v>0</v>
      </c>
      <c r="M275" s="1">
        <f t="shared" si="56"/>
        <v>0</v>
      </c>
      <c r="N275" s="125">
        <f t="shared" si="57"/>
        <v>0</v>
      </c>
      <c r="O275" s="126">
        <f t="shared" si="58"/>
        <v>0</v>
      </c>
      <c r="P275" s="125">
        <f t="shared" si="59"/>
        <v>0</v>
      </c>
      <c r="Q275" s="1">
        <f t="shared" si="60"/>
        <v>0</v>
      </c>
      <c r="R275" s="1">
        <f t="shared" si="64"/>
        <v>0</v>
      </c>
      <c r="S275" s="1">
        <f t="shared" si="61"/>
        <v>0</v>
      </c>
      <c r="T275" s="1">
        <f t="shared" si="62"/>
        <v>0</v>
      </c>
      <c r="U275" s="126">
        <f t="shared" si="63"/>
        <v>0</v>
      </c>
    </row>
    <row r="276" spans="2:21" x14ac:dyDescent="0.3">
      <c r="B276" s="125">
        <v>261</v>
      </c>
      <c r="C276" s="33" t="str">
        <f>IF(OR('Data-Qtr3'!C274="",'Data-Qtr3'!R274),"",(COUNTIF('Data-Qtr3'!C274,"Yes")))</f>
        <v/>
      </c>
      <c r="D276" s="33" t="str">
        <f>IF('Data-Qtr3'!D274="","",IF(C276=1,'Data-Qtr3'!D274,""))</f>
        <v/>
      </c>
      <c r="E276" s="33" t="str">
        <f>IF(OR('Data-Qtr3'!E274="",'Data-Qtr3'!R274),"",COUNTIF('Data-Qtr3'!E274,"Yes"))</f>
        <v/>
      </c>
      <c r="F276" s="33" t="str">
        <f>IF(OR('Data-Qtr3'!F274="",'Data-Qtr3'!R274),"",COUNTIF('Data-Qtr3'!F274,"Yes"))</f>
        <v/>
      </c>
      <c r="G276" s="33"/>
      <c r="H276" s="33" t="str">
        <f>IF(OR('Data-Qtr3'!G274="",'Data-Qtr3'!R274),"",COUNTIF('Data-Qtr3'!G274,"Yes"))</f>
        <v/>
      </c>
      <c r="I276" s="54">
        <f>COUNTIF('Data-Qtr3'!C274:G274,"")</f>
        <v>5</v>
      </c>
      <c r="J276" s="125">
        <f>IF('Data-Qtr3'!R274,0,IF((COUNTBLANK(C276)+COUNTBLANK(E276)+COUNTBLANK(F276)+COUNTBLANK(H276))=4,0,1))</f>
        <v>0</v>
      </c>
      <c r="K276" s="125">
        <f t="shared" si="54"/>
        <v>0</v>
      </c>
      <c r="L276" s="125">
        <f t="shared" si="55"/>
        <v>0</v>
      </c>
      <c r="M276" s="1">
        <f t="shared" si="56"/>
        <v>0</v>
      </c>
      <c r="N276" s="125">
        <f t="shared" si="57"/>
        <v>0</v>
      </c>
      <c r="O276" s="126">
        <f t="shared" si="58"/>
        <v>0</v>
      </c>
      <c r="P276" s="125">
        <f t="shared" si="59"/>
        <v>0</v>
      </c>
      <c r="Q276" s="1">
        <f t="shared" si="60"/>
        <v>0</v>
      </c>
      <c r="R276" s="1">
        <f t="shared" si="64"/>
        <v>0</v>
      </c>
      <c r="S276" s="1">
        <f t="shared" si="61"/>
        <v>0</v>
      </c>
      <c r="T276" s="1">
        <f t="shared" si="62"/>
        <v>0</v>
      </c>
      <c r="U276" s="126">
        <f t="shared" si="63"/>
        <v>0</v>
      </c>
    </row>
    <row r="277" spans="2:21" x14ac:dyDescent="0.3">
      <c r="B277" s="125">
        <v>262</v>
      </c>
      <c r="C277" s="53" t="str">
        <f>IF(OR('Data-Qtr3'!C275="",'Data-Qtr3'!R275),"",(COUNTIF('Data-Qtr3'!C275,"Yes")))</f>
        <v/>
      </c>
      <c r="D277" s="53" t="str">
        <f>IF('Data-Qtr3'!D275="","",IF(C277=1,'Data-Qtr3'!D275,""))</f>
        <v/>
      </c>
      <c r="E277" s="53" t="str">
        <f>IF(OR('Data-Qtr3'!E275="",'Data-Qtr3'!R275),"",COUNTIF('Data-Qtr3'!E275,"Yes"))</f>
        <v/>
      </c>
      <c r="F277" s="53" t="str">
        <f>IF(OR('Data-Qtr3'!F275="",'Data-Qtr3'!R275),"",COUNTIF('Data-Qtr3'!F275,"Yes"))</f>
        <v/>
      </c>
      <c r="G277" s="53"/>
      <c r="H277" s="53" t="str">
        <f>IF(OR('Data-Qtr3'!G275="",'Data-Qtr3'!R275),"",COUNTIF('Data-Qtr3'!G275,"Yes"))</f>
        <v/>
      </c>
      <c r="I277" s="55">
        <f>COUNTIF('Data-Qtr3'!C275:G275,"")</f>
        <v>5</v>
      </c>
      <c r="J277" s="125">
        <f>IF('Data-Qtr3'!R275,0,IF((COUNTBLANK(C277)+COUNTBLANK(E277)+COUNTBLANK(F277)+COUNTBLANK(H277))=4,0,1))</f>
        <v>0</v>
      </c>
      <c r="K277" s="125">
        <f t="shared" si="54"/>
        <v>0</v>
      </c>
      <c r="L277" s="125">
        <f t="shared" si="55"/>
        <v>0</v>
      </c>
      <c r="M277" s="1">
        <f t="shared" si="56"/>
        <v>0</v>
      </c>
      <c r="N277" s="125">
        <f t="shared" si="57"/>
        <v>0</v>
      </c>
      <c r="O277" s="126">
        <f t="shared" si="58"/>
        <v>0</v>
      </c>
      <c r="P277" s="125">
        <f t="shared" si="59"/>
        <v>0</v>
      </c>
      <c r="Q277" s="1">
        <f t="shared" si="60"/>
        <v>0</v>
      </c>
      <c r="R277" s="1">
        <f t="shared" si="64"/>
        <v>0</v>
      </c>
      <c r="S277" s="1">
        <f t="shared" si="61"/>
        <v>0</v>
      </c>
      <c r="T277" s="1">
        <f t="shared" si="62"/>
        <v>0</v>
      </c>
      <c r="U277" s="126">
        <f t="shared" si="63"/>
        <v>0</v>
      </c>
    </row>
    <row r="278" spans="2:21" x14ac:dyDescent="0.3">
      <c r="B278" s="125">
        <v>263</v>
      </c>
      <c r="C278" s="53" t="str">
        <f>IF(OR('Data-Qtr3'!C276="",'Data-Qtr3'!R276),"",(COUNTIF('Data-Qtr3'!C276,"Yes")))</f>
        <v/>
      </c>
      <c r="D278" s="53" t="str">
        <f>IF('Data-Qtr3'!D276="","",IF(C278=1,'Data-Qtr3'!D276,""))</f>
        <v/>
      </c>
      <c r="E278" s="53" t="str">
        <f>IF(OR('Data-Qtr3'!E276="",'Data-Qtr3'!R276),"",COUNTIF('Data-Qtr3'!E276,"Yes"))</f>
        <v/>
      </c>
      <c r="F278" s="53" t="str">
        <f>IF(OR('Data-Qtr3'!F276="",'Data-Qtr3'!R276),"",COUNTIF('Data-Qtr3'!F276,"Yes"))</f>
        <v/>
      </c>
      <c r="G278" s="53"/>
      <c r="H278" s="53" t="str">
        <f>IF(OR('Data-Qtr3'!G276="",'Data-Qtr3'!R276),"",COUNTIF('Data-Qtr3'!G276,"Yes"))</f>
        <v/>
      </c>
      <c r="I278" s="55">
        <f>COUNTIF('Data-Qtr3'!C276:G276,"")</f>
        <v>5</v>
      </c>
      <c r="J278" s="125">
        <f>IF('Data-Qtr3'!R276,0,IF((COUNTBLANK(C278)+COUNTBLANK(E278)+COUNTBLANK(F278)+COUNTBLANK(H278))=4,0,1))</f>
        <v>0</v>
      </c>
      <c r="K278" s="125">
        <f t="shared" si="54"/>
        <v>0</v>
      </c>
      <c r="L278" s="125">
        <f t="shared" si="55"/>
        <v>0</v>
      </c>
      <c r="M278" s="1">
        <f t="shared" si="56"/>
        <v>0</v>
      </c>
      <c r="N278" s="125">
        <f t="shared" si="57"/>
        <v>0</v>
      </c>
      <c r="O278" s="126">
        <f t="shared" si="58"/>
        <v>0</v>
      </c>
      <c r="P278" s="125">
        <f t="shared" si="59"/>
        <v>0</v>
      </c>
      <c r="Q278" s="1">
        <f t="shared" si="60"/>
        <v>0</v>
      </c>
      <c r="R278" s="1">
        <f t="shared" si="64"/>
        <v>0</v>
      </c>
      <c r="S278" s="1">
        <f t="shared" si="61"/>
        <v>0</v>
      </c>
      <c r="T278" s="1">
        <f t="shared" si="62"/>
        <v>0</v>
      </c>
      <c r="U278" s="126">
        <f t="shared" si="63"/>
        <v>0</v>
      </c>
    </row>
    <row r="279" spans="2:21" x14ac:dyDescent="0.3">
      <c r="B279" s="125">
        <v>264</v>
      </c>
      <c r="C279" s="53" t="str">
        <f>IF(OR('Data-Qtr3'!C277="",'Data-Qtr3'!R277),"",(COUNTIF('Data-Qtr3'!C277,"Yes")))</f>
        <v/>
      </c>
      <c r="D279" s="53" t="str">
        <f>IF('Data-Qtr3'!D277="","",IF(C279=1,'Data-Qtr3'!D277,""))</f>
        <v/>
      </c>
      <c r="E279" s="53" t="str">
        <f>IF(OR('Data-Qtr3'!E277="",'Data-Qtr3'!R277),"",COUNTIF('Data-Qtr3'!E277,"Yes"))</f>
        <v/>
      </c>
      <c r="F279" s="53" t="str">
        <f>IF(OR('Data-Qtr3'!F277="",'Data-Qtr3'!R277),"",COUNTIF('Data-Qtr3'!F277,"Yes"))</f>
        <v/>
      </c>
      <c r="G279" s="53"/>
      <c r="H279" s="53" t="str">
        <f>IF(OR('Data-Qtr3'!G277="",'Data-Qtr3'!R277),"",COUNTIF('Data-Qtr3'!G277,"Yes"))</f>
        <v/>
      </c>
      <c r="I279" s="55">
        <f>COUNTIF('Data-Qtr3'!C277:G277,"")</f>
        <v>5</v>
      </c>
      <c r="J279" s="125">
        <f>IF('Data-Qtr3'!R277,0,IF((COUNTBLANK(C279)+COUNTBLANK(E279)+COUNTBLANK(F279)+COUNTBLANK(H279))=4,0,1))</f>
        <v>0</v>
      </c>
      <c r="K279" s="125">
        <f t="shared" si="54"/>
        <v>0</v>
      </c>
      <c r="L279" s="125">
        <f t="shared" si="55"/>
        <v>0</v>
      </c>
      <c r="M279" s="1">
        <f t="shared" si="56"/>
        <v>0</v>
      </c>
      <c r="N279" s="125">
        <f t="shared" si="57"/>
        <v>0</v>
      </c>
      <c r="O279" s="126">
        <f t="shared" si="58"/>
        <v>0</v>
      </c>
      <c r="P279" s="125">
        <f t="shared" si="59"/>
        <v>0</v>
      </c>
      <c r="Q279" s="1">
        <f t="shared" si="60"/>
        <v>0</v>
      </c>
      <c r="R279" s="1">
        <f t="shared" si="64"/>
        <v>0</v>
      </c>
      <c r="S279" s="1">
        <f t="shared" si="61"/>
        <v>0</v>
      </c>
      <c r="T279" s="1">
        <f t="shared" si="62"/>
        <v>0</v>
      </c>
      <c r="U279" s="126">
        <f t="shared" si="63"/>
        <v>0</v>
      </c>
    </row>
    <row r="280" spans="2:21" x14ac:dyDescent="0.3">
      <c r="B280" s="125">
        <v>265</v>
      </c>
      <c r="C280" s="53" t="str">
        <f>IF(OR('Data-Qtr3'!C278="",'Data-Qtr3'!R278),"",(COUNTIF('Data-Qtr3'!C278,"Yes")))</f>
        <v/>
      </c>
      <c r="D280" s="53" t="str">
        <f>IF('Data-Qtr3'!D278="","",IF(C280=1,'Data-Qtr3'!D278,""))</f>
        <v/>
      </c>
      <c r="E280" s="53" t="str">
        <f>IF(OR('Data-Qtr3'!E278="",'Data-Qtr3'!R278),"",COUNTIF('Data-Qtr3'!E278,"Yes"))</f>
        <v/>
      </c>
      <c r="F280" s="53" t="str">
        <f>IF(OR('Data-Qtr3'!F278="",'Data-Qtr3'!R278),"",COUNTIF('Data-Qtr3'!F278,"Yes"))</f>
        <v/>
      </c>
      <c r="G280" s="53"/>
      <c r="H280" s="53" t="str">
        <f>IF(OR('Data-Qtr3'!G278="",'Data-Qtr3'!R278),"",COUNTIF('Data-Qtr3'!G278,"Yes"))</f>
        <v/>
      </c>
      <c r="I280" s="55">
        <f>COUNTIF('Data-Qtr3'!C278:G278,"")</f>
        <v>5</v>
      </c>
      <c r="J280" s="125">
        <f>IF('Data-Qtr3'!R278,0,IF((COUNTBLANK(C280)+COUNTBLANK(E280)+COUNTBLANK(F280)+COUNTBLANK(H280))=4,0,1))</f>
        <v>0</v>
      </c>
      <c r="K280" s="125">
        <f t="shared" si="54"/>
        <v>0</v>
      </c>
      <c r="L280" s="125">
        <f t="shared" si="55"/>
        <v>0</v>
      </c>
      <c r="M280" s="1">
        <f t="shared" si="56"/>
        <v>0</v>
      </c>
      <c r="N280" s="125">
        <f t="shared" si="57"/>
        <v>0</v>
      </c>
      <c r="O280" s="126">
        <f t="shared" si="58"/>
        <v>0</v>
      </c>
      <c r="P280" s="125">
        <f t="shared" si="59"/>
        <v>0</v>
      </c>
      <c r="Q280" s="1">
        <f t="shared" si="60"/>
        <v>0</v>
      </c>
      <c r="R280" s="1">
        <f t="shared" si="64"/>
        <v>0</v>
      </c>
      <c r="S280" s="1">
        <f t="shared" si="61"/>
        <v>0</v>
      </c>
      <c r="T280" s="1">
        <f t="shared" si="62"/>
        <v>0</v>
      </c>
      <c r="U280" s="126">
        <f t="shared" si="63"/>
        <v>0</v>
      </c>
    </row>
    <row r="281" spans="2:21" x14ac:dyDescent="0.3">
      <c r="B281" s="125">
        <v>266</v>
      </c>
      <c r="C281" s="53" t="str">
        <f>IF(OR('Data-Qtr3'!C279="",'Data-Qtr3'!R279),"",(COUNTIF('Data-Qtr3'!C279,"Yes")))</f>
        <v/>
      </c>
      <c r="D281" s="53" t="str">
        <f>IF('Data-Qtr3'!D279="","",IF(C281=1,'Data-Qtr3'!D279,""))</f>
        <v/>
      </c>
      <c r="E281" s="53" t="str">
        <f>IF(OR('Data-Qtr3'!E279="",'Data-Qtr3'!R279),"",COUNTIF('Data-Qtr3'!E279,"Yes"))</f>
        <v/>
      </c>
      <c r="F281" s="53" t="str">
        <f>IF(OR('Data-Qtr3'!F279="",'Data-Qtr3'!R279),"",COUNTIF('Data-Qtr3'!F279,"Yes"))</f>
        <v/>
      </c>
      <c r="G281" s="53"/>
      <c r="H281" s="53" t="str">
        <f>IF(OR('Data-Qtr3'!G279="",'Data-Qtr3'!R279),"",COUNTIF('Data-Qtr3'!G279,"Yes"))</f>
        <v/>
      </c>
      <c r="I281" s="55">
        <f>COUNTIF('Data-Qtr3'!C279:G279,"")</f>
        <v>5</v>
      </c>
      <c r="J281" s="125">
        <f>IF('Data-Qtr3'!R279,0,IF((COUNTBLANK(C281)+COUNTBLANK(E281)+COUNTBLANK(F281)+COUNTBLANK(H281))=4,0,1))</f>
        <v>0</v>
      </c>
      <c r="K281" s="125">
        <f t="shared" si="54"/>
        <v>0</v>
      </c>
      <c r="L281" s="125">
        <f t="shared" si="55"/>
        <v>0</v>
      </c>
      <c r="M281" s="1">
        <f t="shared" si="56"/>
        <v>0</v>
      </c>
      <c r="N281" s="125">
        <f t="shared" si="57"/>
        <v>0</v>
      </c>
      <c r="O281" s="126">
        <f t="shared" si="58"/>
        <v>0</v>
      </c>
      <c r="P281" s="125">
        <f t="shared" si="59"/>
        <v>0</v>
      </c>
      <c r="Q281" s="1">
        <f t="shared" si="60"/>
        <v>0</v>
      </c>
      <c r="R281" s="1">
        <f t="shared" si="64"/>
        <v>0</v>
      </c>
      <c r="S281" s="1">
        <f t="shared" si="61"/>
        <v>0</v>
      </c>
      <c r="T281" s="1">
        <f t="shared" si="62"/>
        <v>0</v>
      </c>
      <c r="U281" s="126">
        <f t="shared" si="63"/>
        <v>0</v>
      </c>
    </row>
    <row r="282" spans="2:21" x14ac:dyDescent="0.3">
      <c r="B282" s="125">
        <v>267</v>
      </c>
      <c r="C282" s="53" t="str">
        <f>IF(OR('Data-Qtr3'!C280="",'Data-Qtr3'!R280),"",(COUNTIF('Data-Qtr3'!C280,"Yes")))</f>
        <v/>
      </c>
      <c r="D282" s="53" t="str">
        <f>IF('Data-Qtr3'!D280="","",IF(C282=1,'Data-Qtr3'!D280,""))</f>
        <v/>
      </c>
      <c r="E282" s="53" t="str">
        <f>IF(OR('Data-Qtr3'!E280="",'Data-Qtr3'!R280),"",COUNTIF('Data-Qtr3'!E280,"Yes"))</f>
        <v/>
      </c>
      <c r="F282" s="53" t="str">
        <f>IF(OR('Data-Qtr3'!F280="",'Data-Qtr3'!R280),"",COUNTIF('Data-Qtr3'!F280,"Yes"))</f>
        <v/>
      </c>
      <c r="G282" s="53"/>
      <c r="H282" s="53" t="str">
        <f>IF(OR('Data-Qtr3'!G280="",'Data-Qtr3'!R280),"",COUNTIF('Data-Qtr3'!G280,"Yes"))</f>
        <v/>
      </c>
      <c r="I282" s="55">
        <f>COUNTIF('Data-Qtr3'!C280:G280,"")</f>
        <v>5</v>
      </c>
      <c r="J282" s="125">
        <f>IF('Data-Qtr3'!R280,0,IF((COUNTBLANK(C282)+COUNTBLANK(E282)+COUNTBLANK(F282)+COUNTBLANK(H282))=4,0,1))</f>
        <v>0</v>
      </c>
      <c r="K282" s="125">
        <f t="shared" si="54"/>
        <v>0</v>
      </c>
      <c r="L282" s="125">
        <f t="shared" si="55"/>
        <v>0</v>
      </c>
      <c r="M282" s="1">
        <f t="shared" si="56"/>
        <v>0</v>
      </c>
      <c r="N282" s="125">
        <f t="shared" si="57"/>
        <v>0</v>
      </c>
      <c r="O282" s="126">
        <f t="shared" si="58"/>
        <v>0</v>
      </c>
      <c r="P282" s="125">
        <f t="shared" si="59"/>
        <v>0</v>
      </c>
      <c r="Q282" s="1">
        <f t="shared" si="60"/>
        <v>0</v>
      </c>
      <c r="R282" s="1">
        <f t="shared" si="64"/>
        <v>0</v>
      </c>
      <c r="S282" s="1">
        <f t="shared" si="61"/>
        <v>0</v>
      </c>
      <c r="T282" s="1">
        <f t="shared" si="62"/>
        <v>0</v>
      </c>
      <c r="U282" s="126">
        <f t="shared" si="63"/>
        <v>0</v>
      </c>
    </row>
    <row r="283" spans="2:21" x14ac:dyDescent="0.3">
      <c r="B283" s="125">
        <v>268</v>
      </c>
      <c r="C283" s="53" t="str">
        <f>IF(OR('Data-Qtr3'!C281="",'Data-Qtr3'!R281),"",(COUNTIF('Data-Qtr3'!C281,"Yes")))</f>
        <v/>
      </c>
      <c r="D283" s="53" t="str">
        <f>IF('Data-Qtr3'!D281="","",IF(C283=1,'Data-Qtr3'!D281,""))</f>
        <v/>
      </c>
      <c r="E283" s="53" t="str">
        <f>IF(OR('Data-Qtr3'!E281="",'Data-Qtr3'!R281),"",COUNTIF('Data-Qtr3'!E281,"Yes"))</f>
        <v/>
      </c>
      <c r="F283" s="53" t="str">
        <f>IF(OR('Data-Qtr3'!F281="",'Data-Qtr3'!R281),"",COUNTIF('Data-Qtr3'!F281,"Yes"))</f>
        <v/>
      </c>
      <c r="G283" s="53"/>
      <c r="H283" s="53" t="str">
        <f>IF(OR('Data-Qtr3'!G281="",'Data-Qtr3'!R281),"",COUNTIF('Data-Qtr3'!G281,"Yes"))</f>
        <v/>
      </c>
      <c r="I283" s="55">
        <f>COUNTIF('Data-Qtr3'!C281:G281,"")</f>
        <v>5</v>
      </c>
      <c r="J283" s="125">
        <f>IF('Data-Qtr3'!R281,0,IF((COUNTBLANK(C283)+COUNTBLANK(E283)+COUNTBLANK(F283)+COUNTBLANK(H283))=4,0,1))</f>
        <v>0</v>
      </c>
      <c r="K283" s="125">
        <f t="shared" si="54"/>
        <v>0</v>
      </c>
      <c r="L283" s="125">
        <f t="shared" si="55"/>
        <v>0</v>
      </c>
      <c r="M283" s="1">
        <f t="shared" si="56"/>
        <v>0</v>
      </c>
      <c r="N283" s="125">
        <f t="shared" si="57"/>
        <v>0</v>
      </c>
      <c r="O283" s="126">
        <f t="shared" si="58"/>
        <v>0</v>
      </c>
      <c r="P283" s="125">
        <f t="shared" si="59"/>
        <v>0</v>
      </c>
      <c r="Q283" s="1">
        <f t="shared" si="60"/>
        <v>0</v>
      </c>
      <c r="R283" s="1">
        <f t="shared" si="64"/>
        <v>0</v>
      </c>
      <c r="S283" s="1">
        <f t="shared" si="61"/>
        <v>0</v>
      </c>
      <c r="T283" s="1">
        <f t="shared" si="62"/>
        <v>0</v>
      </c>
      <c r="U283" s="126">
        <f t="shared" si="63"/>
        <v>0</v>
      </c>
    </row>
    <row r="284" spans="2:21" x14ac:dyDescent="0.3">
      <c r="B284" s="125">
        <v>269</v>
      </c>
      <c r="C284" s="53" t="str">
        <f>IF(OR('Data-Qtr3'!C282="",'Data-Qtr3'!R282),"",(COUNTIF('Data-Qtr3'!C282,"Yes")))</f>
        <v/>
      </c>
      <c r="D284" s="53" t="str">
        <f>IF('Data-Qtr3'!D282="","",IF(C284=1,'Data-Qtr3'!D282,""))</f>
        <v/>
      </c>
      <c r="E284" s="53" t="str">
        <f>IF(OR('Data-Qtr3'!E282="",'Data-Qtr3'!R282),"",COUNTIF('Data-Qtr3'!E282,"Yes"))</f>
        <v/>
      </c>
      <c r="F284" s="53" t="str">
        <f>IF(OR('Data-Qtr3'!F282="",'Data-Qtr3'!R282),"",COUNTIF('Data-Qtr3'!F282,"Yes"))</f>
        <v/>
      </c>
      <c r="G284" s="53"/>
      <c r="H284" s="53" t="str">
        <f>IF(OR('Data-Qtr3'!G282="",'Data-Qtr3'!R282),"",COUNTIF('Data-Qtr3'!G282,"Yes"))</f>
        <v/>
      </c>
      <c r="I284" s="55">
        <f>COUNTIF('Data-Qtr3'!C282:G282,"")</f>
        <v>5</v>
      </c>
      <c r="J284" s="125">
        <f>IF('Data-Qtr3'!R282,0,IF((COUNTBLANK(C284)+COUNTBLANK(E284)+COUNTBLANK(F284)+COUNTBLANK(H284))=4,0,1))</f>
        <v>0</v>
      </c>
      <c r="K284" s="125">
        <f t="shared" si="54"/>
        <v>0</v>
      </c>
      <c r="L284" s="125">
        <f t="shared" si="55"/>
        <v>0</v>
      </c>
      <c r="M284" s="1">
        <f t="shared" si="56"/>
        <v>0</v>
      </c>
      <c r="N284" s="125">
        <f t="shared" si="57"/>
        <v>0</v>
      </c>
      <c r="O284" s="126">
        <f t="shared" si="58"/>
        <v>0</v>
      </c>
      <c r="P284" s="125">
        <f t="shared" si="59"/>
        <v>0</v>
      </c>
      <c r="Q284" s="1">
        <f t="shared" si="60"/>
        <v>0</v>
      </c>
      <c r="R284" s="1">
        <f t="shared" si="64"/>
        <v>0</v>
      </c>
      <c r="S284" s="1">
        <f t="shared" si="61"/>
        <v>0</v>
      </c>
      <c r="T284" s="1">
        <f t="shared" si="62"/>
        <v>0</v>
      </c>
      <c r="U284" s="126">
        <f t="shared" si="63"/>
        <v>0</v>
      </c>
    </row>
    <row r="285" spans="2:21" ht="15" thickBot="1" x14ac:dyDescent="0.35">
      <c r="B285" s="127">
        <v>270</v>
      </c>
      <c r="C285" s="36" t="str">
        <f>IF(OR('Data-Qtr3'!C283="",'Data-Qtr3'!R283),"",(COUNTIF('Data-Qtr3'!C283,"Yes")))</f>
        <v/>
      </c>
      <c r="D285" s="36" t="str">
        <f>IF('Data-Qtr3'!D283="","",IF(C285=1,'Data-Qtr3'!D283,""))</f>
        <v/>
      </c>
      <c r="E285" s="36" t="str">
        <f>IF(OR('Data-Qtr3'!E283="",'Data-Qtr3'!R283),"",COUNTIF('Data-Qtr3'!E283,"Yes"))</f>
        <v/>
      </c>
      <c r="F285" s="36" t="str">
        <f>IF(OR('Data-Qtr3'!F283="",'Data-Qtr3'!R283),"",COUNTIF('Data-Qtr3'!F283,"Yes"))</f>
        <v/>
      </c>
      <c r="G285" s="36"/>
      <c r="H285" s="36" t="str">
        <f>IF(OR('Data-Qtr3'!G283="",'Data-Qtr3'!R283),"",COUNTIF('Data-Qtr3'!G283,"Yes"))</f>
        <v/>
      </c>
      <c r="I285" s="56">
        <f>COUNTIF('Data-Qtr3'!C283:G283,"")</f>
        <v>5</v>
      </c>
      <c r="J285" s="125">
        <f>IF('Data-Qtr3'!R283,0,IF((COUNTBLANK(C285)+COUNTBLANK(E285)+COUNTBLANK(F285)+COUNTBLANK(H285))=4,0,1))</f>
        <v>0</v>
      </c>
      <c r="K285" s="125">
        <f t="shared" si="54"/>
        <v>0</v>
      </c>
      <c r="L285" s="125">
        <f t="shared" si="55"/>
        <v>0</v>
      </c>
      <c r="M285" s="1">
        <f t="shared" si="56"/>
        <v>0</v>
      </c>
      <c r="N285" s="125">
        <f t="shared" si="57"/>
        <v>0</v>
      </c>
      <c r="O285" s="126">
        <f t="shared" si="58"/>
        <v>0</v>
      </c>
      <c r="P285" s="125">
        <f t="shared" si="59"/>
        <v>0</v>
      </c>
      <c r="Q285" s="1">
        <f t="shared" si="60"/>
        <v>0</v>
      </c>
      <c r="R285" s="1">
        <f t="shared" si="64"/>
        <v>0</v>
      </c>
      <c r="S285" s="1">
        <f t="shared" si="61"/>
        <v>0</v>
      </c>
      <c r="T285" s="1">
        <f t="shared" si="62"/>
        <v>0</v>
      </c>
      <c r="U285" s="126">
        <f t="shared" si="63"/>
        <v>0</v>
      </c>
    </row>
    <row r="286" spans="2:21" x14ac:dyDescent="0.3">
      <c r="B286" s="125">
        <v>271</v>
      </c>
      <c r="C286" s="33" t="str">
        <f>IF(OR('Data-Qtr3'!C284="",'Data-Qtr3'!R284),"",(COUNTIF('Data-Qtr3'!C284,"Yes")))</f>
        <v/>
      </c>
      <c r="D286" s="33" t="str">
        <f>IF('Data-Qtr3'!D284="","",IF(C286=1,'Data-Qtr3'!D284,""))</f>
        <v/>
      </c>
      <c r="E286" s="33" t="str">
        <f>IF(OR('Data-Qtr3'!E284="",'Data-Qtr3'!R284),"",COUNTIF('Data-Qtr3'!E284,"Yes"))</f>
        <v/>
      </c>
      <c r="F286" s="33" t="str">
        <f>IF(OR('Data-Qtr3'!F284="",'Data-Qtr3'!R284),"",COUNTIF('Data-Qtr3'!F284,"Yes"))</f>
        <v/>
      </c>
      <c r="G286" s="33"/>
      <c r="H286" s="33" t="str">
        <f>IF(OR('Data-Qtr3'!G284="",'Data-Qtr3'!R284),"",COUNTIF('Data-Qtr3'!G284,"Yes"))</f>
        <v/>
      </c>
      <c r="I286" s="54">
        <f>COUNTIF('Data-Qtr3'!C284:G284,"")</f>
        <v>5</v>
      </c>
      <c r="J286" s="125">
        <f>IF('Data-Qtr3'!R284,0,IF((COUNTBLANK(C286)+COUNTBLANK(E286)+COUNTBLANK(F286)+COUNTBLANK(H286))=4,0,1))</f>
        <v>0</v>
      </c>
      <c r="K286" s="125">
        <f t="shared" si="54"/>
        <v>0</v>
      </c>
      <c r="L286" s="125">
        <f t="shared" si="55"/>
        <v>0</v>
      </c>
      <c r="M286" s="1">
        <f t="shared" si="56"/>
        <v>0</v>
      </c>
      <c r="N286" s="125">
        <f t="shared" si="57"/>
        <v>0</v>
      </c>
      <c r="O286" s="126">
        <f t="shared" si="58"/>
        <v>0</v>
      </c>
      <c r="P286" s="125">
        <f t="shared" si="59"/>
        <v>0</v>
      </c>
      <c r="Q286" s="1">
        <f t="shared" si="60"/>
        <v>0</v>
      </c>
      <c r="R286" s="1">
        <f t="shared" si="64"/>
        <v>0</v>
      </c>
      <c r="S286" s="1">
        <f t="shared" si="61"/>
        <v>0</v>
      </c>
      <c r="T286" s="1">
        <f t="shared" si="62"/>
        <v>0</v>
      </c>
      <c r="U286" s="126">
        <f t="shared" si="63"/>
        <v>0</v>
      </c>
    </row>
    <row r="287" spans="2:21" x14ac:dyDescent="0.3">
      <c r="B287" s="125">
        <v>272</v>
      </c>
      <c r="C287" s="53" t="str">
        <f>IF(OR('Data-Qtr3'!C285="",'Data-Qtr3'!R285),"",(COUNTIF('Data-Qtr3'!C285,"Yes")))</f>
        <v/>
      </c>
      <c r="D287" s="53" t="str">
        <f>IF('Data-Qtr3'!D285="","",IF(C287=1,'Data-Qtr3'!D285,""))</f>
        <v/>
      </c>
      <c r="E287" s="53" t="str">
        <f>IF(OR('Data-Qtr3'!E285="",'Data-Qtr3'!R285),"",COUNTIF('Data-Qtr3'!E285,"Yes"))</f>
        <v/>
      </c>
      <c r="F287" s="53" t="str">
        <f>IF(OR('Data-Qtr3'!F285="",'Data-Qtr3'!R285),"",COUNTIF('Data-Qtr3'!F285,"Yes"))</f>
        <v/>
      </c>
      <c r="G287" s="53"/>
      <c r="H287" s="53" t="str">
        <f>IF(OR('Data-Qtr3'!G285="",'Data-Qtr3'!R285),"",COUNTIF('Data-Qtr3'!G285,"Yes"))</f>
        <v/>
      </c>
      <c r="I287" s="55">
        <f>COUNTIF('Data-Qtr3'!C285:G285,"")</f>
        <v>5</v>
      </c>
      <c r="J287" s="125">
        <f>IF('Data-Qtr3'!R285,0,IF((COUNTBLANK(C287)+COUNTBLANK(E287)+COUNTBLANK(F287)+COUNTBLANK(H287))=4,0,1))</f>
        <v>0</v>
      </c>
      <c r="K287" s="125">
        <f t="shared" si="54"/>
        <v>0</v>
      </c>
      <c r="L287" s="125">
        <f t="shared" si="55"/>
        <v>0</v>
      </c>
      <c r="M287" s="1">
        <f t="shared" si="56"/>
        <v>0</v>
      </c>
      <c r="N287" s="125">
        <f t="shared" si="57"/>
        <v>0</v>
      </c>
      <c r="O287" s="126">
        <f t="shared" si="58"/>
        <v>0</v>
      </c>
      <c r="P287" s="125">
        <f t="shared" si="59"/>
        <v>0</v>
      </c>
      <c r="Q287" s="1">
        <f t="shared" si="60"/>
        <v>0</v>
      </c>
      <c r="R287" s="1">
        <f t="shared" si="64"/>
        <v>0</v>
      </c>
      <c r="S287" s="1">
        <f t="shared" si="61"/>
        <v>0</v>
      </c>
      <c r="T287" s="1">
        <f t="shared" si="62"/>
        <v>0</v>
      </c>
      <c r="U287" s="126">
        <f t="shared" si="63"/>
        <v>0</v>
      </c>
    </row>
    <row r="288" spans="2:21" x14ac:dyDescent="0.3">
      <c r="B288" s="125">
        <v>273</v>
      </c>
      <c r="C288" s="53" t="str">
        <f>IF(OR('Data-Qtr3'!C286="",'Data-Qtr3'!R286),"",(COUNTIF('Data-Qtr3'!C286,"Yes")))</f>
        <v/>
      </c>
      <c r="D288" s="53" t="str">
        <f>IF('Data-Qtr3'!D286="","",IF(C288=1,'Data-Qtr3'!D286,""))</f>
        <v/>
      </c>
      <c r="E288" s="53" t="str">
        <f>IF(OR('Data-Qtr3'!E286="",'Data-Qtr3'!R286),"",COUNTIF('Data-Qtr3'!E286,"Yes"))</f>
        <v/>
      </c>
      <c r="F288" s="53" t="str">
        <f>IF(OR('Data-Qtr3'!F286="",'Data-Qtr3'!R286),"",COUNTIF('Data-Qtr3'!F286,"Yes"))</f>
        <v/>
      </c>
      <c r="G288" s="53"/>
      <c r="H288" s="53" t="str">
        <f>IF(OR('Data-Qtr3'!G286="",'Data-Qtr3'!R286),"",COUNTIF('Data-Qtr3'!G286,"Yes"))</f>
        <v/>
      </c>
      <c r="I288" s="55">
        <f>COUNTIF('Data-Qtr3'!C286:G286,"")</f>
        <v>5</v>
      </c>
      <c r="J288" s="125">
        <f>IF('Data-Qtr3'!R286,0,IF((COUNTBLANK(C288)+COUNTBLANK(E288)+COUNTBLANK(F288)+COUNTBLANK(H288))=4,0,1))</f>
        <v>0</v>
      </c>
      <c r="K288" s="125">
        <f t="shared" si="54"/>
        <v>0</v>
      </c>
      <c r="L288" s="125">
        <f t="shared" si="55"/>
        <v>0</v>
      </c>
      <c r="M288" s="1">
        <f t="shared" si="56"/>
        <v>0</v>
      </c>
      <c r="N288" s="125">
        <f t="shared" si="57"/>
        <v>0</v>
      </c>
      <c r="O288" s="126">
        <f t="shared" si="58"/>
        <v>0</v>
      </c>
      <c r="P288" s="125">
        <f t="shared" si="59"/>
        <v>0</v>
      </c>
      <c r="Q288" s="1">
        <f t="shared" si="60"/>
        <v>0</v>
      </c>
      <c r="R288" s="1">
        <f t="shared" si="64"/>
        <v>0</v>
      </c>
      <c r="S288" s="1">
        <f t="shared" si="61"/>
        <v>0</v>
      </c>
      <c r="T288" s="1">
        <f t="shared" si="62"/>
        <v>0</v>
      </c>
      <c r="U288" s="126">
        <f t="shared" si="63"/>
        <v>0</v>
      </c>
    </row>
    <row r="289" spans="2:21" x14ac:dyDescent="0.3">
      <c r="B289" s="125">
        <v>274</v>
      </c>
      <c r="C289" s="53" t="str">
        <f>IF(OR('Data-Qtr3'!C287="",'Data-Qtr3'!R287),"",(COUNTIF('Data-Qtr3'!C287,"Yes")))</f>
        <v/>
      </c>
      <c r="D289" s="53" t="str">
        <f>IF('Data-Qtr3'!D287="","",IF(C289=1,'Data-Qtr3'!D287,""))</f>
        <v/>
      </c>
      <c r="E289" s="53" t="str">
        <f>IF(OR('Data-Qtr3'!E287="",'Data-Qtr3'!R287),"",COUNTIF('Data-Qtr3'!E287,"Yes"))</f>
        <v/>
      </c>
      <c r="F289" s="53" t="str">
        <f>IF(OR('Data-Qtr3'!F287="",'Data-Qtr3'!R287),"",COUNTIF('Data-Qtr3'!F287,"Yes"))</f>
        <v/>
      </c>
      <c r="G289" s="53"/>
      <c r="H289" s="53" t="str">
        <f>IF(OR('Data-Qtr3'!G287="",'Data-Qtr3'!R287),"",COUNTIF('Data-Qtr3'!G287,"Yes"))</f>
        <v/>
      </c>
      <c r="I289" s="55">
        <f>COUNTIF('Data-Qtr3'!C287:G287,"")</f>
        <v>5</v>
      </c>
      <c r="J289" s="125">
        <f>IF('Data-Qtr3'!R287,0,IF((COUNTBLANK(C289)+COUNTBLANK(E289)+COUNTBLANK(F289)+COUNTBLANK(H289))=4,0,1))</f>
        <v>0</v>
      </c>
      <c r="K289" s="125">
        <f t="shared" si="54"/>
        <v>0</v>
      </c>
      <c r="L289" s="125">
        <f t="shared" si="55"/>
        <v>0</v>
      </c>
      <c r="M289" s="1">
        <f t="shared" si="56"/>
        <v>0</v>
      </c>
      <c r="N289" s="125">
        <f t="shared" si="57"/>
        <v>0</v>
      </c>
      <c r="O289" s="126">
        <f t="shared" si="58"/>
        <v>0</v>
      </c>
      <c r="P289" s="125">
        <f t="shared" si="59"/>
        <v>0</v>
      </c>
      <c r="Q289" s="1">
        <f t="shared" si="60"/>
        <v>0</v>
      </c>
      <c r="R289" s="1">
        <f t="shared" si="64"/>
        <v>0</v>
      </c>
      <c r="S289" s="1">
        <f t="shared" si="61"/>
        <v>0</v>
      </c>
      <c r="T289" s="1">
        <f t="shared" si="62"/>
        <v>0</v>
      </c>
      <c r="U289" s="126">
        <f t="shared" si="63"/>
        <v>0</v>
      </c>
    </row>
    <row r="290" spans="2:21" x14ac:dyDescent="0.3">
      <c r="B290" s="125">
        <v>275</v>
      </c>
      <c r="C290" s="53" t="str">
        <f>IF(OR('Data-Qtr3'!C288="",'Data-Qtr3'!R288),"",(COUNTIF('Data-Qtr3'!C288,"Yes")))</f>
        <v/>
      </c>
      <c r="D290" s="53" t="str">
        <f>IF('Data-Qtr3'!D288="","",IF(C290=1,'Data-Qtr3'!D288,""))</f>
        <v/>
      </c>
      <c r="E290" s="53" t="str">
        <f>IF(OR('Data-Qtr3'!E288="",'Data-Qtr3'!R288),"",COUNTIF('Data-Qtr3'!E288,"Yes"))</f>
        <v/>
      </c>
      <c r="F290" s="53" t="str">
        <f>IF(OR('Data-Qtr3'!F288="",'Data-Qtr3'!R288),"",COUNTIF('Data-Qtr3'!F288,"Yes"))</f>
        <v/>
      </c>
      <c r="G290" s="53"/>
      <c r="H290" s="53" t="str">
        <f>IF(OR('Data-Qtr3'!G288="",'Data-Qtr3'!R288),"",COUNTIF('Data-Qtr3'!G288,"Yes"))</f>
        <v/>
      </c>
      <c r="I290" s="55">
        <f>COUNTIF('Data-Qtr3'!C288:G288,"")</f>
        <v>5</v>
      </c>
      <c r="J290" s="125">
        <f>IF('Data-Qtr3'!R288,0,IF((COUNTBLANK(C290)+COUNTBLANK(E290)+COUNTBLANK(F290)+COUNTBLANK(H290))=4,0,1))</f>
        <v>0</v>
      </c>
      <c r="K290" s="125">
        <f t="shared" si="54"/>
        <v>0</v>
      </c>
      <c r="L290" s="125">
        <f t="shared" si="55"/>
        <v>0</v>
      </c>
      <c r="M290" s="1">
        <f t="shared" si="56"/>
        <v>0</v>
      </c>
      <c r="N290" s="125">
        <f t="shared" si="57"/>
        <v>0</v>
      </c>
      <c r="O290" s="126">
        <f t="shared" si="58"/>
        <v>0</v>
      </c>
      <c r="P290" s="125">
        <f t="shared" si="59"/>
        <v>0</v>
      </c>
      <c r="Q290" s="1">
        <f t="shared" si="60"/>
        <v>0</v>
      </c>
      <c r="R290" s="1">
        <f t="shared" si="64"/>
        <v>0</v>
      </c>
      <c r="S290" s="1">
        <f t="shared" si="61"/>
        <v>0</v>
      </c>
      <c r="T290" s="1">
        <f t="shared" si="62"/>
        <v>0</v>
      </c>
      <c r="U290" s="126">
        <f t="shared" si="63"/>
        <v>0</v>
      </c>
    </row>
    <row r="291" spans="2:21" x14ac:dyDescent="0.3">
      <c r="B291" s="125">
        <v>276</v>
      </c>
      <c r="C291" s="53" t="str">
        <f>IF(OR('Data-Qtr3'!C289="",'Data-Qtr3'!R289),"",(COUNTIF('Data-Qtr3'!C289,"Yes")))</f>
        <v/>
      </c>
      <c r="D291" s="53" t="str">
        <f>IF('Data-Qtr3'!D289="","",IF(C291=1,'Data-Qtr3'!D289,""))</f>
        <v/>
      </c>
      <c r="E291" s="53" t="str">
        <f>IF(OR('Data-Qtr3'!E289="",'Data-Qtr3'!R289),"",COUNTIF('Data-Qtr3'!E289,"Yes"))</f>
        <v/>
      </c>
      <c r="F291" s="53" t="str">
        <f>IF(OR('Data-Qtr3'!F289="",'Data-Qtr3'!R289),"",COUNTIF('Data-Qtr3'!F289,"Yes"))</f>
        <v/>
      </c>
      <c r="G291" s="53"/>
      <c r="H291" s="53" t="str">
        <f>IF(OR('Data-Qtr3'!G289="",'Data-Qtr3'!R289),"",COUNTIF('Data-Qtr3'!G289,"Yes"))</f>
        <v/>
      </c>
      <c r="I291" s="55">
        <f>COUNTIF('Data-Qtr3'!C289:G289,"")</f>
        <v>5</v>
      </c>
      <c r="J291" s="125">
        <f>IF('Data-Qtr3'!R289,0,IF((COUNTBLANK(C291)+COUNTBLANK(E291)+COUNTBLANK(F291)+COUNTBLANK(H291))=4,0,1))</f>
        <v>0</v>
      </c>
      <c r="K291" s="125">
        <f t="shared" si="54"/>
        <v>0</v>
      </c>
      <c r="L291" s="125">
        <f t="shared" si="55"/>
        <v>0</v>
      </c>
      <c r="M291" s="1">
        <f t="shared" si="56"/>
        <v>0</v>
      </c>
      <c r="N291" s="125">
        <f t="shared" si="57"/>
        <v>0</v>
      </c>
      <c r="O291" s="126">
        <f t="shared" si="58"/>
        <v>0</v>
      </c>
      <c r="P291" s="125">
        <f t="shared" si="59"/>
        <v>0</v>
      </c>
      <c r="Q291" s="1">
        <f t="shared" si="60"/>
        <v>0</v>
      </c>
      <c r="R291" s="1">
        <f t="shared" si="64"/>
        <v>0</v>
      </c>
      <c r="S291" s="1">
        <f t="shared" si="61"/>
        <v>0</v>
      </c>
      <c r="T291" s="1">
        <f t="shared" si="62"/>
        <v>0</v>
      </c>
      <c r="U291" s="126">
        <f t="shared" si="63"/>
        <v>0</v>
      </c>
    </row>
    <row r="292" spans="2:21" x14ac:dyDescent="0.3">
      <c r="B292" s="125">
        <v>277</v>
      </c>
      <c r="C292" s="53" t="str">
        <f>IF(OR('Data-Qtr3'!C290="",'Data-Qtr3'!R290),"",(COUNTIF('Data-Qtr3'!C290,"Yes")))</f>
        <v/>
      </c>
      <c r="D292" s="53" t="str">
        <f>IF('Data-Qtr3'!D290="","",IF(C292=1,'Data-Qtr3'!D290,""))</f>
        <v/>
      </c>
      <c r="E292" s="53" t="str">
        <f>IF(OR('Data-Qtr3'!E290="",'Data-Qtr3'!R290),"",COUNTIF('Data-Qtr3'!E290,"Yes"))</f>
        <v/>
      </c>
      <c r="F292" s="53" t="str">
        <f>IF(OR('Data-Qtr3'!F290="",'Data-Qtr3'!R290),"",COUNTIF('Data-Qtr3'!F290,"Yes"))</f>
        <v/>
      </c>
      <c r="G292" s="53"/>
      <c r="H292" s="53" t="str">
        <f>IF(OR('Data-Qtr3'!G290="",'Data-Qtr3'!R290),"",COUNTIF('Data-Qtr3'!G290,"Yes"))</f>
        <v/>
      </c>
      <c r="I292" s="55">
        <f>COUNTIF('Data-Qtr3'!C290:G290,"")</f>
        <v>5</v>
      </c>
      <c r="J292" s="125">
        <f>IF('Data-Qtr3'!R290,0,IF((COUNTBLANK(C292)+COUNTBLANK(E292)+COUNTBLANK(F292)+COUNTBLANK(H292))=4,0,1))</f>
        <v>0</v>
      </c>
      <c r="K292" s="125">
        <f t="shared" si="54"/>
        <v>0</v>
      </c>
      <c r="L292" s="125">
        <f t="shared" si="55"/>
        <v>0</v>
      </c>
      <c r="M292" s="1">
        <f t="shared" si="56"/>
        <v>0</v>
      </c>
      <c r="N292" s="125">
        <f t="shared" si="57"/>
        <v>0</v>
      </c>
      <c r="O292" s="126">
        <f t="shared" si="58"/>
        <v>0</v>
      </c>
      <c r="P292" s="125">
        <f t="shared" si="59"/>
        <v>0</v>
      </c>
      <c r="Q292" s="1">
        <f t="shared" si="60"/>
        <v>0</v>
      </c>
      <c r="R292" s="1">
        <f t="shared" si="64"/>
        <v>0</v>
      </c>
      <c r="S292" s="1">
        <f t="shared" si="61"/>
        <v>0</v>
      </c>
      <c r="T292" s="1">
        <f t="shared" si="62"/>
        <v>0</v>
      </c>
      <c r="U292" s="126">
        <f t="shared" si="63"/>
        <v>0</v>
      </c>
    </row>
    <row r="293" spans="2:21" x14ac:dyDescent="0.3">
      <c r="B293" s="125">
        <v>278</v>
      </c>
      <c r="C293" s="53" t="str">
        <f>IF(OR('Data-Qtr3'!C291="",'Data-Qtr3'!R291),"",(COUNTIF('Data-Qtr3'!C291,"Yes")))</f>
        <v/>
      </c>
      <c r="D293" s="53" t="str">
        <f>IF('Data-Qtr3'!D291="","",IF(C293=1,'Data-Qtr3'!D291,""))</f>
        <v/>
      </c>
      <c r="E293" s="53" t="str">
        <f>IF(OR('Data-Qtr3'!E291="",'Data-Qtr3'!R291),"",COUNTIF('Data-Qtr3'!E291,"Yes"))</f>
        <v/>
      </c>
      <c r="F293" s="53" t="str">
        <f>IF(OR('Data-Qtr3'!F291="",'Data-Qtr3'!R291),"",COUNTIF('Data-Qtr3'!F291,"Yes"))</f>
        <v/>
      </c>
      <c r="G293" s="53"/>
      <c r="H293" s="53" t="str">
        <f>IF(OR('Data-Qtr3'!G291="",'Data-Qtr3'!R291),"",COUNTIF('Data-Qtr3'!G291,"Yes"))</f>
        <v/>
      </c>
      <c r="I293" s="55">
        <f>COUNTIF('Data-Qtr3'!C291:G291,"")</f>
        <v>5</v>
      </c>
      <c r="J293" s="125">
        <f>IF('Data-Qtr3'!R291,0,IF((COUNTBLANK(C293)+COUNTBLANK(E293)+COUNTBLANK(F293)+COUNTBLANK(H293))=4,0,1))</f>
        <v>0</v>
      </c>
      <c r="K293" s="125">
        <f t="shared" si="54"/>
        <v>0</v>
      </c>
      <c r="L293" s="125">
        <f t="shared" si="55"/>
        <v>0</v>
      </c>
      <c r="M293" s="1">
        <f t="shared" si="56"/>
        <v>0</v>
      </c>
      <c r="N293" s="125">
        <f t="shared" si="57"/>
        <v>0</v>
      </c>
      <c r="O293" s="126">
        <f t="shared" si="58"/>
        <v>0</v>
      </c>
      <c r="P293" s="125">
        <f t="shared" si="59"/>
        <v>0</v>
      </c>
      <c r="Q293" s="1">
        <f t="shared" si="60"/>
        <v>0</v>
      </c>
      <c r="R293" s="1">
        <f t="shared" si="64"/>
        <v>0</v>
      </c>
      <c r="S293" s="1">
        <f t="shared" si="61"/>
        <v>0</v>
      </c>
      <c r="T293" s="1">
        <f t="shared" si="62"/>
        <v>0</v>
      </c>
      <c r="U293" s="126">
        <f t="shared" si="63"/>
        <v>0</v>
      </c>
    </row>
    <row r="294" spans="2:21" x14ac:dyDescent="0.3">
      <c r="B294" s="125">
        <v>279</v>
      </c>
      <c r="C294" s="53" t="str">
        <f>IF(OR('Data-Qtr3'!C292="",'Data-Qtr3'!R292),"",(COUNTIF('Data-Qtr3'!C292,"Yes")))</f>
        <v/>
      </c>
      <c r="D294" s="53" t="str">
        <f>IF('Data-Qtr3'!D292="","",IF(C294=1,'Data-Qtr3'!D292,""))</f>
        <v/>
      </c>
      <c r="E294" s="53" t="str">
        <f>IF(OR('Data-Qtr3'!E292="",'Data-Qtr3'!R292),"",COUNTIF('Data-Qtr3'!E292,"Yes"))</f>
        <v/>
      </c>
      <c r="F294" s="53" t="str">
        <f>IF(OR('Data-Qtr3'!F292="",'Data-Qtr3'!R292),"",COUNTIF('Data-Qtr3'!F292,"Yes"))</f>
        <v/>
      </c>
      <c r="G294" s="53"/>
      <c r="H294" s="53" t="str">
        <f>IF(OR('Data-Qtr3'!G292="",'Data-Qtr3'!R292),"",COUNTIF('Data-Qtr3'!G292,"Yes"))</f>
        <v/>
      </c>
      <c r="I294" s="55">
        <f>COUNTIF('Data-Qtr3'!C292:G292,"")</f>
        <v>5</v>
      </c>
      <c r="J294" s="125">
        <f>IF('Data-Qtr3'!R292,0,IF((COUNTBLANK(C294)+COUNTBLANK(E294)+COUNTBLANK(F294)+COUNTBLANK(H294))=4,0,1))</f>
        <v>0</v>
      </c>
      <c r="K294" s="125">
        <f t="shared" si="54"/>
        <v>0</v>
      </c>
      <c r="L294" s="125">
        <f t="shared" si="55"/>
        <v>0</v>
      </c>
      <c r="M294" s="1">
        <f t="shared" si="56"/>
        <v>0</v>
      </c>
      <c r="N294" s="125">
        <f t="shared" si="57"/>
        <v>0</v>
      </c>
      <c r="O294" s="126">
        <f t="shared" si="58"/>
        <v>0</v>
      </c>
      <c r="P294" s="125">
        <f t="shared" si="59"/>
        <v>0</v>
      </c>
      <c r="Q294" s="1">
        <f t="shared" si="60"/>
        <v>0</v>
      </c>
      <c r="R294" s="1">
        <f t="shared" si="64"/>
        <v>0</v>
      </c>
      <c r="S294" s="1">
        <f t="shared" si="61"/>
        <v>0</v>
      </c>
      <c r="T294" s="1">
        <f t="shared" si="62"/>
        <v>0</v>
      </c>
      <c r="U294" s="126">
        <f t="shared" si="63"/>
        <v>0</v>
      </c>
    </row>
    <row r="295" spans="2:21" ht="15" thickBot="1" x14ac:dyDescent="0.35">
      <c r="B295" s="125">
        <v>280</v>
      </c>
      <c r="C295" s="36" t="str">
        <f>IF(OR('Data-Qtr3'!C293="",'Data-Qtr3'!R293),"",(COUNTIF('Data-Qtr3'!C293,"Yes")))</f>
        <v/>
      </c>
      <c r="D295" s="36" t="str">
        <f>IF('Data-Qtr3'!D293="","",IF(C295=1,'Data-Qtr3'!D293,""))</f>
        <v/>
      </c>
      <c r="E295" s="36" t="str">
        <f>IF(OR('Data-Qtr3'!E293="",'Data-Qtr3'!R293),"",COUNTIF('Data-Qtr3'!E293,"Yes"))</f>
        <v/>
      </c>
      <c r="F295" s="36" t="str">
        <f>IF(OR('Data-Qtr3'!F293="",'Data-Qtr3'!R293),"",COUNTIF('Data-Qtr3'!F293,"Yes"))</f>
        <v/>
      </c>
      <c r="G295" s="36"/>
      <c r="H295" s="36" t="str">
        <f>IF(OR('Data-Qtr3'!G293="",'Data-Qtr3'!R293),"",COUNTIF('Data-Qtr3'!G293,"Yes"))</f>
        <v/>
      </c>
      <c r="I295" s="55">
        <f>COUNTIF('Data-Qtr3'!C293:G293,"")</f>
        <v>5</v>
      </c>
      <c r="J295" s="125">
        <f>IF('Data-Qtr3'!R293,0,IF((COUNTBLANK(C295)+COUNTBLANK(E295)+COUNTBLANK(F295)+COUNTBLANK(H295))=4,0,1))</f>
        <v>0</v>
      </c>
      <c r="K295" s="125">
        <f t="shared" si="54"/>
        <v>0</v>
      </c>
      <c r="L295" s="125">
        <f t="shared" si="55"/>
        <v>0</v>
      </c>
      <c r="M295" s="1">
        <f t="shared" si="56"/>
        <v>0</v>
      </c>
      <c r="N295" s="125">
        <f t="shared" si="57"/>
        <v>0</v>
      </c>
      <c r="O295" s="126">
        <f t="shared" si="58"/>
        <v>0</v>
      </c>
      <c r="P295" s="125">
        <f t="shared" si="59"/>
        <v>0</v>
      </c>
      <c r="Q295" s="1">
        <f t="shared" si="60"/>
        <v>0</v>
      </c>
      <c r="R295" s="1">
        <f t="shared" si="64"/>
        <v>0</v>
      </c>
      <c r="S295" s="1">
        <f t="shared" si="61"/>
        <v>0</v>
      </c>
      <c r="T295" s="1">
        <f t="shared" si="62"/>
        <v>0</v>
      </c>
      <c r="U295" s="126">
        <f t="shared" si="63"/>
        <v>0</v>
      </c>
    </row>
    <row r="296" spans="2:21" x14ac:dyDescent="0.3">
      <c r="B296" s="125">
        <v>281</v>
      </c>
      <c r="C296" s="33" t="str">
        <f>IF(OR('Data-Qtr3'!C294="",'Data-Qtr3'!R294),"",(COUNTIF('Data-Qtr3'!C294,"Yes")))</f>
        <v/>
      </c>
      <c r="D296" s="33" t="str">
        <f>IF('Data-Qtr3'!D294="","",IF(C296=1,'Data-Qtr3'!D294,""))</f>
        <v/>
      </c>
      <c r="E296" s="33" t="str">
        <f>IF(OR('Data-Qtr3'!E294="",'Data-Qtr3'!R294),"",COUNTIF('Data-Qtr3'!E294,"Yes"))</f>
        <v/>
      </c>
      <c r="F296" s="33" t="str">
        <f>IF(OR('Data-Qtr3'!F294="",'Data-Qtr3'!R294),"",COUNTIF('Data-Qtr3'!F294,"Yes"))</f>
        <v/>
      </c>
      <c r="G296" s="33"/>
      <c r="H296" s="33" t="str">
        <f>IF(OR('Data-Qtr3'!G294="",'Data-Qtr3'!R294),"",COUNTIF('Data-Qtr3'!G294,"Yes"))</f>
        <v/>
      </c>
      <c r="I296" s="54">
        <f>COUNTIF('Data-Qtr3'!C294:G294,"")</f>
        <v>5</v>
      </c>
      <c r="J296" s="125">
        <f>IF('Data-Qtr3'!R294,0,IF((COUNTBLANK(C296)+COUNTBLANK(E296)+COUNTBLANK(F296)+COUNTBLANK(H296))=4,0,1))</f>
        <v>0</v>
      </c>
      <c r="K296" s="125">
        <f t="shared" si="54"/>
        <v>0</v>
      </c>
      <c r="L296" s="125">
        <f t="shared" si="55"/>
        <v>0</v>
      </c>
      <c r="M296" s="1">
        <f t="shared" si="56"/>
        <v>0</v>
      </c>
      <c r="N296" s="125">
        <f t="shared" si="57"/>
        <v>0</v>
      </c>
      <c r="O296" s="126">
        <f t="shared" si="58"/>
        <v>0</v>
      </c>
      <c r="P296" s="125">
        <f t="shared" si="59"/>
        <v>0</v>
      </c>
      <c r="Q296" s="1">
        <f t="shared" si="60"/>
        <v>0</v>
      </c>
      <c r="R296" s="1">
        <f t="shared" si="64"/>
        <v>0</v>
      </c>
      <c r="S296" s="1">
        <f t="shared" si="61"/>
        <v>0</v>
      </c>
      <c r="T296" s="1">
        <f t="shared" si="62"/>
        <v>0</v>
      </c>
      <c r="U296" s="126">
        <f t="shared" si="63"/>
        <v>0</v>
      </c>
    </row>
    <row r="297" spans="2:21" x14ac:dyDescent="0.3">
      <c r="B297" s="125">
        <v>282</v>
      </c>
      <c r="C297" s="53" t="str">
        <f>IF(OR('Data-Qtr3'!C295="",'Data-Qtr3'!R295),"",(COUNTIF('Data-Qtr3'!C295,"Yes")))</f>
        <v/>
      </c>
      <c r="D297" s="53" t="str">
        <f>IF('Data-Qtr3'!D295="","",IF(C297=1,'Data-Qtr3'!D295,""))</f>
        <v/>
      </c>
      <c r="E297" s="53" t="str">
        <f>IF(OR('Data-Qtr3'!E295="",'Data-Qtr3'!R295),"",COUNTIF('Data-Qtr3'!E295,"Yes"))</f>
        <v/>
      </c>
      <c r="F297" s="53" t="str">
        <f>IF(OR('Data-Qtr3'!F295="",'Data-Qtr3'!R295),"",COUNTIF('Data-Qtr3'!F295,"Yes"))</f>
        <v/>
      </c>
      <c r="G297" s="53"/>
      <c r="H297" s="53" t="str">
        <f>IF(OR('Data-Qtr3'!G295="",'Data-Qtr3'!R295),"",COUNTIF('Data-Qtr3'!G295,"Yes"))</f>
        <v/>
      </c>
      <c r="I297" s="55">
        <f>COUNTIF('Data-Qtr3'!C295:G295,"")</f>
        <v>5</v>
      </c>
      <c r="J297" s="125">
        <f>IF('Data-Qtr3'!R295,0,IF((COUNTBLANK(C297)+COUNTBLANK(E297)+COUNTBLANK(F297)+COUNTBLANK(H297))=4,0,1))</f>
        <v>0</v>
      </c>
      <c r="K297" s="125">
        <f t="shared" si="54"/>
        <v>0</v>
      </c>
      <c r="L297" s="125">
        <f t="shared" si="55"/>
        <v>0</v>
      </c>
      <c r="M297" s="1">
        <f t="shared" si="56"/>
        <v>0</v>
      </c>
      <c r="N297" s="125">
        <f t="shared" si="57"/>
        <v>0</v>
      </c>
      <c r="O297" s="126">
        <f t="shared" si="58"/>
        <v>0</v>
      </c>
      <c r="P297" s="125">
        <f t="shared" si="59"/>
        <v>0</v>
      </c>
      <c r="Q297" s="1">
        <f t="shared" si="60"/>
        <v>0</v>
      </c>
      <c r="R297" s="1">
        <f t="shared" si="64"/>
        <v>0</v>
      </c>
      <c r="S297" s="1">
        <f t="shared" si="61"/>
        <v>0</v>
      </c>
      <c r="T297" s="1">
        <f t="shared" si="62"/>
        <v>0</v>
      </c>
      <c r="U297" s="126">
        <f t="shared" si="63"/>
        <v>0</v>
      </c>
    </row>
    <row r="298" spans="2:21" x14ac:dyDescent="0.3">
      <c r="B298" s="125">
        <v>283</v>
      </c>
      <c r="C298" s="53" t="str">
        <f>IF(OR('Data-Qtr3'!C296="",'Data-Qtr3'!R296),"",(COUNTIF('Data-Qtr3'!C296,"Yes")))</f>
        <v/>
      </c>
      <c r="D298" s="53" t="str">
        <f>IF('Data-Qtr3'!D296="","",IF(C298=1,'Data-Qtr3'!D296,""))</f>
        <v/>
      </c>
      <c r="E298" s="53" t="str">
        <f>IF(OR('Data-Qtr3'!E296="",'Data-Qtr3'!R296),"",COUNTIF('Data-Qtr3'!E296,"Yes"))</f>
        <v/>
      </c>
      <c r="F298" s="53" t="str">
        <f>IF(OR('Data-Qtr3'!F296="",'Data-Qtr3'!R296),"",COUNTIF('Data-Qtr3'!F296,"Yes"))</f>
        <v/>
      </c>
      <c r="G298" s="53"/>
      <c r="H298" s="53" t="str">
        <f>IF(OR('Data-Qtr3'!G296="",'Data-Qtr3'!R296),"",COUNTIF('Data-Qtr3'!G296,"Yes"))</f>
        <v/>
      </c>
      <c r="I298" s="55">
        <f>COUNTIF('Data-Qtr3'!C296:G296,"")</f>
        <v>5</v>
      </c>
      <c r="J298" s="125">
        <f>IF('Data-Qtr3'!R296,0,IF((COUNTBLANK(C298)+COUNTBLANK(E298)+COUNTBLANK(F298)+COUNTBLANK(H298))=4,0,1))</f>
        <v>0</v>
      </c>
      <c r="K298" s="125">
        <f t="shared" si="54"/>
        <v>0</v>
      </c>
      <c r="L298" s="125">
        <f t="shared" si="55"/>
        <v>0</v>
      </c>
      <c r="M298" s="1">
        <f t="shared" si="56"/>
        <v>0</v>
      </c>
      <c r="N298" s="125">
        <f t="shared" si="57"/>
        <v>0</v>
      </c>
      <c r="O298" s="126">
        <f t="shared" si="58"/>
        <v>0</v>
      </c>
      <c r="P298" s="125">
        <f t="shared" si="59"/>
        <v>0</v>
      </c>
      <c r="Q298" s="1">
        <f t="shared" si="60"/>
        <v>0</v>
      </c>
      <c r="R298" s="1">
        <f t="shared" si="64"/>
        <v>0</v>
      </c>
      <c r="S298" s="1">
        <f t="shared" si="61"/>
        <v>0</v>
      </c>
      <c r="T298" s="1">
        <f t="shared" si="62"/>
        <v>0</v>
      </c>
      <c r="U298" s="126">
        <f t="shared" si="63"/>
        <v>0</v>
      </c>
    </row>
    <row r="299" spans="2:21" x14ac:dyDescent="0.3">
      <c r="B299" s="125">
        <v>284</v>
      </c>
      <c r="C299" s="53" t="str">
        <f>IF(OR('Data-Qtr3'!C297="",'Data-Qtr3'!R297),"",(COUNTIF('Data-Qtr3'!C297,"Yes")))</f>
        <v/>
      </c>
      <c r="D299" s="53" t="str">
        <f>IF('Data-Qtr3'!D297="","",IF(C299=1,'Data-Qtr3'!D297,""))</f>
        <v/>
      </c>
      <c r="E299" s="53" t="str">
        <f>IF(OR('Data-Qtr3'!E297="",'Data-Qtr3'!R297),"",COUNTIF('Data-Qtr3'!E297,"Yes"))</f>
        <v/>
      </c>
      <c r="F299" s="53" t="str">
        <f>IF(OR('Data-Qtr3'!F297="",'Data-Qtr3'!R297),"",COUNTIF('Data-Qtr3'!F297,"Yes"))</f>
        <v/>
      </c>
      <c r="G299" s="53"/>
      <c r="H299" s="53" t="str">
        <f>IF(OR('Data-Qtr3'!G297="",'Data-Qtr3'!R297),"",COUNTIF('Data-Qtr3'!G297,"Yes"))</f>
        <v/>
      </c>
      <c r="I299" s="55">
        <f>COUNTIF('Data-Qtr3'!C297:G297,"")</f>
        <v>5</v>
      </c>
      <c r="J299" s="125">
        <f>IF('Data-Qtr3'!R297,0,IF((COUNTBLANK(C299)+COUNTBLANK(E299)+COUNTBLANK(F299)+COUNTBLANK(H299))=4,0,1))</f>
        <v>0</v>
      </c>
      <c r="K299" s="125">
        <f t="shared" si="54"/>
        <v>0</v>
      </c>
      <c r="L299" s="125">
        <f t="shared" si="55"/>
        <v>0</v>
      </c>
      <c r="M299" s="1">
        <f t="shared" si="56"/>
        <v>0</v>
      </c>
      <c r="N299" s="125">
        <f t="shared" si="57"/>
        <v>0</v>
      </c>
      <c r="O299" s="126">
        <f t="shared" si="58"/>
        <v>0</v>
      </c>
      <c r="P299" s="125">
        <f t="shared" si="59"/>
        <v>0</v>
      </c>
      <c r="Q299" s="1">
        <f t="shared" si="60"/>
        <v>0</v>
      </c>
      <c r="R299" s="1">
        <f t="shared" si="64"/>
        <v>0</v>
      </c>
      <c r="S299" s="1">
        <f t="shared" si="61"/>
        <v>0</v>
      </c>
      <c r="T299" s="1">
        <f t="shared" si="62"/>
        <v>0</v>
      </c>
      <c r="U299" s="126">
        <f t="shared" si="63"/>
        <v>0</v>
      </c>
    </row>
    <row r="300" spans="2:21" x14ac:dyDescent="0.3">
      <c r="B300" s="125">
        <v>285</v>
      </c>
      <c r="C300" s="53" t="str">
        <f>IF(OR('Data-Qtr3'!C298="",'Data-Qtr3'!R298),"",(COUNTIF('Data-Qtr3'!C298,"Yes")))</f>
        <v/>
      </c>
      <c r="D300" s="53" t="str">
        <f>IF('Data-Qtr3'!D298="","",IF(C300=1,'Data-Qtr3'!D298,""))</f>
        <v/>
      </c>
      <c r="E300" s="53" t="str">
        <f>IF(OR('Data-Qtr3'!E298="",'Data-Qtr3'!R298),"",COUNTIF('Data-Qtr3'!E298,"Yes"))</f>
        <v/>
      </c>
      <c r="F300" s="53" t="str">
        <f>IF(OR('Data-Qtr3'!F298="",'Data-Qtr3'!R298),"",COUNTIF('Data-Qtr3'!F298,"Yes"))</f>
        <v/>
      </c>
      <c r="G300" s="53"/>
      <c r="H300" s="53" t="str">
        <f>IF(OR('Data-Qtr3'!G298="",'Data-Qtr3'!R298),"",COUNTIF('Data-Qtr3'!G298,"Yes"))</f>
        <v/>
      </c>
      <c r="I300" s="55">
        <f>COUNTIF('Data-Qtr3'!C298:G298,"")</f>
        <v>5</v>
      </c>
      <c r="J300" s="125">
        <f>IF('Data-Qtr3'!R298,0,IF((COUNTBLANK(C300)+COUNTBLANK(E300)+COUNTBLANK(F300)+COUNTBLANK(H300))=4,0,1))</f>
        <v>0</v>
      </c>
      <c r="K300" s="125">
        <f t="shared" si="54"/>
        <v>0</v>
      </c>
      <c r="L300" s="125">
        <f t="shared" si="55"/>
        <v>0</v>
      </c>
      <c r="M300" s="1">
        <f t="shared" si="56"/>
        <v>0</v>
      </c>
      <c r="N300" s="125">
        <f t="shared" si="57"/>
        <v>0</v>
      </c>
      <c r="O300" s="126">
        <f t="shared" si="58"/>
        <v>0</v>
      </c>
      <c r="P300" s="125">
        <f t="shared" si="59"/>
        <v>0</v>
      </c>
      <c r="Q300" s="1">
        <f t="shared" si="60"/>
        <v>0</v>
      </c>
      <c r="R300" s="1">
        <f t="shared" si="64"/>
        <v>0</v>
      </c>
      <c r="S300" s="1">
        <f t="shared" si="61"/>
        <v>0</v>
      </c>
      <c r="T300" s="1">
        <f t="shared" si="62"/>
        <v>0</v>
      </c>
      <c r="U300" s="126">
        <f t="shared" si="63"/>
        <v>0</v>
      </c>
    </row>
    <row r="301" spans="2:21" x14ac:dyDescent="0.3">
      <c r="B301" s="125">
        <v>286</v>
      </c>
      <c r="C301" s="53" t="str">
        <f>IF(OR('Data-Qtr3'!C299="",'Data-Qtr3'!R299),"",(COUNTIF('Data-Qtr3'!C299,"Yes")))</f>
        <v/>
      </c>
      <c r="D301" s="53" t="str">
        <f>IF('Data-Qtr3'!D299="","",IF(C301=1,'Data-Qtr3'!D299,""))</f>
        <v/>
      </c>
      <c r="E301" s="53" t="str">
        <f>IF(OR('Data-Qtr3'!E299="",'Data-Qtr3'!R299),"",COUNTIF('Data-Qtr3'!E299,"Yes"))</f>
        <v/>
      </c>
      <c r="F301" s="53" t="str">
        <f>IF(OR('Data-Qtr3'!F299="",'Data-Qtr3'!R299),"",COUNTIF('Data-Qtr3'!F299,"Yes"))</f>
        <v/>
      </c>
      <c r="G301" s="53"/>
      <c r="H301" s="53" t="str">
        <f>IF(OR('Data-Qtr3'!G299="",'Data-Qtr3'!R299),"",COUNTIF('Data-Qtr3'!G299,"Yes"))</f>
        <v/>
      </c>
      <c r="I301" s="55">
        <f>COUNTIF('Data-Qtr3'!C299:G299,"")</f>
        <v>5</v>
      </c>
      <c r="J301" s="125">
        <f>IF('Data-Qtr3'!R299,0,IF((COUNTBLANK(C301)+COUNTBLANK(E301)+COUNTBLANK(F301)+COUNTBLANK(H301))=4,0,1))</f>
        <v>0</v>
      </c>
      <c r="K301" s="125">
        <f t="shared" si="54"/>
        <v>0</v>
      </c>
      <c r="L301" s="125">
        <f t="shared" si="55"/>
        <v>0</v>
      </c>
      <c r="M301" s="1">
        <f t="shared" si="56"/>
        <v>0</v>
      </c>
      <c r="N301" s="125">
        <f t="shared" si="57"/>
        <v>0</v>
      </c>
      <c r="O301" s="126">
        <f t="shared" si="58"/>
        <v>0</v>
      </c>
      <c r="P301" s="125">
        <f t="shared" si="59"/>
        <v>0</v>
      </c>
      <c r="Q301" s="1">
        <f t="shared" si="60"/>
        <v>0</v>
      </c>
      <c r="R301" s="1">
        <f t="shared" si="64"/>
        <v>0</v>
      </c>
      <c r="S301" s="1">
        <f t="shared" si="61"/>
        <v>0</v>
      </c>
      <c r="T301" s="1">
        <f t="shared" si="62"/>
        <v>0</v>
      </c>
      <c r="U301" s="126">
        <f t="shared" si="63"/>
        <v>0</v>
      </c>
    </row>
    <row r="302" spans="2:21" x14ac:dyDescent="0.3">
      <c r="B302" s="125">
        <v>287</v>
      </c>
      <c r="C302" s="53" t="str">
        <f>IF(OR('Data-Qtr3'!C300="",'Data-Qtr3'!R300),"",(COUNTIF('Data-Qtr3'!C300,"Yes")))</f>
        <v/>
      </c>
      <c r="D302" s="53" t="str">
        <f>IF('Data-Qtr3'!D300="","",IF(C302=1,'Data-Qtr3'!D300,""))</f>
        <v/>
      </c>
      <c r="E302" s="53" t="str">
        <f>IF(OR('Data-Qtr3'!E300="",'Data-Qtr3'!R300),"",COUNTIF('Data-Qtr3'!E300,"Yes"))</f>
        <v/>
      </c>
      <c r="F302" s="53" t="str">
        <f>IF(OR('Data-Qtr3'!F300="",'Data-Qtr3'!R300),"",COUNTIF('Data-Qtr3'!F300,"Yes"))</f>
        <v/>
      </c>
      <c r="G302" s="53"/>
      <c r="H302" s="53" t="str">
        <f>IF(OR('Data-Qtr3'!G300="",'Data-Qtr3'!R300),"",COUNTIF('Data-Qtr3'!G300,"Yes"))</f>
        <v/>
      </c>
      <c r="I302" s="55">
        <f>COUNTIF('Data-Qtr3'!C300:G300,"")</f>
        <v>5</v>
      </c>
      <c r="J302" s="125">
        <f>IF('Data-Qtr3'!R300,0,IF((COUNTBLANK(C302)+COUNTBLANK(E302)+COUNTBLANK(F302)+COUNTBLANK(H302))=4,0,1))</f>
        <v>0</v>
      </c>
      <c r="K302" s="125">
        <f t="shared" si="54"/>
        <v>0</v>
      </c>
      <c r="L302" s="125">
        <f t="shared" si="55"/>
        <v>0</v>
      </c>
      <c r="M302" s="1">
        <f t="shared" si="56"/>
        <v>0</v>
      </c>
      <c r="N302" s="125">
        <f t="shared" si="57"/>
        <v>0</v>
      </c>
      <c r="O302" s="126">
        <f t="shared" si="58"/>
        <v>0</v>
      </c>
      <c r="P302" s="125">
        <f t="shared" si="59"/>
        <v>0</v>
      </c>
      <c r="Q302" s="1">
        <f t="shared" si="60"/>
        <v>0</v>
      </c>
      <c r="R302" s="1">
        <f t="shared" si="64"/>
        <v>0</v>
      </c>
      <c r="S302" s="1">
        <f t="shared" si="61"/>
        <v>0</v>
      </c>
      <c r="T302" s="1">
        <f t="shared" si="62"/>
        <v>0</v>
      </c>
      <c r="U302" s="126">
        <f t="shared" si="63"/>
        <v>0</v>
      </c>
    </row>
    <row r="303" spans="2:21" x14ac:dyDescent="0.3">
      <c r="B303" s="125">
        <v>288</v>
      </c>
      <c r="C303" s="53" t="str">
        <f>IF(OR('Data-Qtr3'!C301="",'Data-Qtr3'!R301),"",(COUNTIF('Data-Qtr3'!C301,"Yes")))</f>
        <v/>
      </c>
      <c r="D303" s="53" t="str">
        <f>IF('Data-Qtr3'!D301="","",IF(C303=1,'Data-Qtr3'!D301,""))</f>
        <v/>
      </c>
      <c r="E303" s="53" t="str">
        <f>IF(OR('Data-Qtr3'!E301="",'Data-Qtr3'!R301),"",COUNTIF('Data-Qtr3'!E301,"Yes"))</f>
        <v/>
      </c>
      <c r="F303" s="53" t="str">
        <f>IF(OR('Data-Qtr3'!F301="",'Data-Qtr3'!R301),"",COUNTIF('Data-Qtr3'!F301,"Yes"))</f>
        <v/>
      </c>
      <c r="G303" s="53"/>
      <c r="H303" s="53" t="str">
        <f>IF(OR('Data-Qtr3'!G301="",'Data-Qtr3'!R301),"",COUNTIF('Data-Qtr3'!G301,"Yes"))</f>
        <v/>
      </c>
      <c r="I303" s="55">
        <f>COUNTIF('Data-Qtr3'!C301:G301,"")</f>
        <v>5</v>
      </c>
      <c r="J303" s="125">
        <f>IF('Data-Qtr3'!R301,0,IF((COUNTBLANK(C303)+COUNTBLANK(E303)+COUNTBLANK(F303)+COUNTBLANK(H303))=4,0,1))</f>
        <v>0</v>
      </c>
      <c r="K303" s="125">
        <f t="shared" si="54"/>
        <v>0</v>
      </c>
      <c r="L303" s="125">
        <f t="shared" si="55"/>
        <v>0</v>
      </c>
      <c r="M303" s="1">
        <f t="shared" si="56"/>
        <v>0</v>
      </c>
      <c r="N303" s="125">
        <f t="shared" si="57"/>
        <v>0</v>
      </c>
      <c r="O303" s="126">
        <f t="shared" si="58"/>
        <v>0</v>
      </c>
      <c r="P303" s="125">
        <f t="shared" si="59"/>
        <v>0</v>
      </c>
      <c r="Q303" s="1">
        <f t="shared" si="60"/>
        <v>0</v>
      </c>
      <c r="R303" s="1">
        <f t="shared" si="64"/>
        <v>0</v>
      </c>
      <c r="S303" s="1">
        <f t="shared" si="61"/>
        <v>0</v>
      </c>
      <c r="T303" s="1">
        <f t="shared" si="62"/>
        <v>0</v>
      </c>
      <c r="U303" s="126">
        <f t="shared" si="63"/>
        <v>0</v>
      </c>
    </row>
    <row r="304" spans="2:21" x14ac:dyDescent="0.3">
      <c r="B304" s="125">
        <v>289</v>
      </c>
      <c r="C304" s="53" t="str">
        <f>IF(OR('Data-Qtr3'!C302="",'Data-Qtr3'!R302),"",(COUNTIF('Data-Qtr3'!C302,"Yes")))</f>
        <v/>
      </c>
      <c r="D304" s="53" t="str">
        <f>IF('Data-Qtr3'!D302="","",IF(C304=1,'Data-Qtr3'!D302,""))</f>
        <v/>
      </c>
      <c r="E304" s="53" t="str">
        <f>IF(OR('Data-Qtr3'!E302="",'Data-Qtr3'!R302),"",COUNTIF('Data-Qtr3'!E302,"Yes"))</f>
        <v/>
      </c>
      <c r="F304" s="53" t="str">
        <f>IF(OR('Data-Qtr3'!F302="",'Data-Qtr3'!R302),"",COUNTIF('Data-Qtr3'!F302,"Yes"))</f>
        <v/>
      </c>
      <c r="G304" s="53"/>
      <c r="H304" s="53" t="str">
        <f>IF(OR('Data-Qtr3'!G302="",'Data-Qtr3'!R302),"",COUNTIF('Data-Qtr3'!G302,"Yes"))</f>
        <v/>
      </c>
      <c r="I304" s="55">
        <f>COUNTIF('Data-Qtr3'!C302:G302,"")</f>
        <v>5</v>
      </c>
      <c r="J304" s="125">
        <f>IF('Data-Qtr3'!R302,0,IF((COUNTBLANK(C304)+COUNTBLANK(E304)+COUNTBLANK(F304)+COUNTBLANK(H304))=4,0,1))</f>
        <v>0</v>
      </c>
      <c r="K304" s="125">
        <f t="shared" si="54"/>
        <v>0</v>
      </c>
      <c r="L304" s="125">
        <f t="shared" si="55"/>
        <v>0</v>
      </c>
      <c r="M304" s="1">
        <f t="shared" si="56"/>
        <v>0</v>
      </c>
      <c r="N304" s="125">
        <f t="shared" si="57"/>
        <v>0</v>
      </c>
      <c r="O304" s="126">
        <f t="shared" si="58"/>
        <v>0</v>
      </c>
      <c r="P304" s="125">
        <f t="shared" si="59"/>
        <v>0</v>
      </c>
      <c r="Q304" s="1">
        <f t="shared" si="60"/>
        <v>0</v>
      </c>
      <c r="R304" s="1">
        <f t="shared" si="64"/>
        <v>0</v>
      </c>
      <c r="S304" s="1">
        <f t="shared" si="61"/>
        <v>0</v>
      </c>
      <c r="T304" s="1">
        <f t="shared" si="62"/>
        <v>0</v>
      </c>
      <c r="U304" s="126">
        <f t="shared" si="63"/>
        <v>0</v>
      </c>
    </row>
    <row r="305" spans="2:21" ht="15" thickBot="1" x14ac:dyDescent="0.35">
      <c r="B305" s="127">
        <v>290</v>
      </c>
      <c r="C305" s="36" t="str">
        <f>IF(OR('Data-Qtr3'!C303="",'Data-Qtr3'!R303),"",(COUNTIF('Data-Qtr3'!C303,"Yes")))</f>
        <v/>
      </c>
      <c r="D305" s="36" t="str">
        <f>IF('Data-Qtr3'!D303="","",IF(C305=1,'Data-Qtr3'!D303,""))</f>
        <v/>
      </c>
      <c r="E305" s="36" t="str">
        <f>IF(OR('Data-Qtr3'!E303="",'Data-Qtr3'!R303),"",COUNTIF('Data-Qtr3'!E303,"Yes"))</f>
        <v/>
      </c>
      <c r="F305" s="36" t="str">
        <f>IF(OR('Data-Qtr3'!F303="",'Data-Qtr3'!R303),"",COUNTIF('Data-Qtr3'!F303,"Yes"))</f>
        <v/>
      </c>
      <c r="G305" s="36"/>
      <c r="H305" s="36" t="str">
        <f>IF(OR('Data-Qtr3'!G303="",'Data-Qtr3'!R303),"",COUNTIF('Data-Qtr3'!G303,"Yes"))</f>
        <v/>
      </c>
      <c r="I305" s="56">
        <f>COUNTIF('Data-Qtr3'!C303:G303,"")</f>
        <v>5</v>
      </c>
      <c r="J305" s="125">
        <f>IF('Data-Qtr3'!R303,0,IF((COUNTBLANK(C305)+COUNTBLANK(E305)+COUNTBLANK(F305)+COUNTBLANK(H305))=4,0,1))</f>
        <v>0</v>
      </c>
      <c r="K305" s="125">
        <f t="shared" si="54"/>
        <v>0</v>
      </c>
      <c r="L305" s="125">
        <f t="shared" si="55"/>
        <v>0</v>
      </c>
      <c r="M305" s="1">
        <f t="shared" si="56"/>
        <v>0</v>
      </c>
      <c r="N305" s="125">
        <f t="shared" si="57"/>
        <v>0</v>
      </c>
      <c r="O305" s="126">
        <f t="shared" si="58"/>
        <v>0</v>
      </c>
      <c r="P305" s="125">
        <f t="shared" si="59"/>
        <v>0</v>
      </c>
      <c r="Q305" s="1">
        <f t="shared" si="60"/>
        <v>0</v>
      </c>
      <c r="R305" s="1">
        <f t="shared" si="64"/>
        <v>0</v>
      </c>
      <c r="S305" s="1">
        <f t="shared" si="61"/>
        <v>0</v>
      </c>
      <c r="T305" s="1">
        <f t="shared" si="62"/>
        <v>0</v>
      </c>
      <c r="U305" s="126">
        <f t="shared" si="63"/>
        <v>0</v>
      </c>
    </row>
    <row r="306" spans="2:21" x14ac:dyDescent="0.3">
      <c r="B306" s="125">
        <v>291</v>
      </c>
      <c r="C306" s="33" t="str">
        <f>IF(OR('Data-Qtr3'!C304="",'Data-Qtr3'!R304),"",(COUNTIF('Data-Qtr3'!C304,"Yes")))</f>
        <v/>
      </c>
      <c r="D306" s="33" t="str">
        <f>IF('Data-Qtr3'!D304="","",IF(C306=1,'Data-Qtr3'!D304,""))</f>
        <v/>
      </c>
      <c r="E306" s="33" t="str">
        <f>IF(OR('Data-Qtr3'!E304="",'Data-Qtr3'!R304),"",COUNTIF('Data-Qtr3'!E304,"Yes"))</f>
        <v/>
      </c>
      <c r="F306" s="33" t="str">
        <f>IF(OR('Data-Qtr3'!F304="",'Data-Qtr3'!R304),"",COUNTIF('Data-Qtr3'!F304,"Yes"))</f>
        <v/>
      </c>
      <c r="G306" s="33"/>
      <c r="H306" s="33" t="str">
        <f>IF(OR('Data-Qtr3'!G304="",'Data-Qtr3'!R304),"",COUNTIF('Data-Qtr3'!G304,"Yes"))</f>
        <v/>
      </c>
      <c r="I306" s="54">
        <f>COUNTIF('Data-Qtr3'!C304:G304,"")</f>
        <v>5</v>
      </c>
      <c r="J306" s="125">
        <f>IF('Data-Qtr3'!R304,0,IF((COUNTBLANK(C306)+COUNTBLANK(E306)+COUNTBLANK(F306)+COUNTBLANK(H306))=4,0,1))</f>
        <v>0</v>
      </c>
      <c r="K306" s="125">
        <f t="shared" si="54"/>
        <v>0</v>
      </c>
      <c r="L306" s="125">
        <f t="shared" si="55"/>
        <v>0</v>
      </c>
      <c r="M306" s="1">
        <f t="shared" si="56"/>
        <v>0</v>
      </c>
      <c r="N306" s="125">
        <f t="shared" si="57"/>
        <v>0</v>
      </c>
      <c r="O306" s="126">
        <f t="shared" si="58"/>
        <v>0</v>
      </c>
      <c r="P306" s="125">
        <f t="shared" si="59"/>
        <v>0</v>
      </c>
      <c r="Q306" s="1">
        <f t="shared" si="60"/>
        <v>0</v>
      </c>
      <c r="R306" s="1">
        <f t="shared" si="64"/>
        <v>0</v>
      </c>
      <c r="S306" s="1">
        <f t="shared" si="61"/>
        <v>0</v>
      </c>
      <c r="T306" s="1">
        <f t="shared" si="62"/>
        <v>0</v>
      </c>
      <c r="U306" s="126">
        <f t="shared" si="63"/>
        <v>0</v>
      </c>
    </row>
    <row r="307" spans="2:21" x14ac:dyDescent="0.3">
      <c r="B307" s="125">
        <v>292</v>
      </c>
      <c r="C307" s="53" t="str">
        <f>IF(OR('Data-Qtr3'!C305="",'Data-Qtr3'!R305),"",(COUNTIF('Data-Qtr3'!C305,"Yes")))</f>
        <v/>
      </c>
      <c r="D307" s="53" t="str">
        <f>IF('Data-Qtr3'!D305="","",IF(C307=1,'Data-Qtr3'!D305,""))</f>
        <v/>
      </c>
      <c r="E307" s="53" t="str">
        <f>IF(OR('Data-Qtr3'!E305="",'Data-Qtr3'!R305),"",COUNTIF('Data-Qtr3'!E305,"Yes"))</f>
        <v/>
      </c>
      <c r="F307" s="53" t="str">
        <f>IF(OR('Data-Qtr3'!F305="",'Data-Qtr3'!R305),"",COUNTIF('Data-Qtr3'!F305,"Yes"))</f>
        <v/>
      </c>
      <c r="G307" s="53"/>
      <c r="H307" s="53" t="str">
        <f>IF(OR('Data-Qtr3'!G305="",'Data-Qtr3'!R305),"",COUNTIF('Data-Qtr3'!G305,"Yes"))</f>
        <v/>
      </c>
      <c r="I307" s="55">
        <f>COUNTIF('Data-Qtr3'!C305:G305,"")</f>
        <v>5</v>
      </c>
      <c r="J307" s="125">
        <f>IF('Data-Qtr3'!R305,0,IF((COUNTBLANK(C307)+COUNTBLANK(E307)+COUNTBLANK(F307)+COUNTBLANK(H307))=4,0,1))</f>
        <v>0</v>
      </c>
      <c r="K307" s="125">
        <f t="shared" si="54"/>
        <v>0</v>
      </c>
      <c r="L307" s="125">
        <f t="shared" si="55"/>
        <v>0</v>
      </c>
      <c r="M307" s="1">
        <f t="shared" si="56"/>
        <v>0</v>
      </c>
      <c r="N307" s="125">
        <f t="shared" si="57"/>
        <v>0</v>
      </c>
      <c r="O307" s="126">
        <f t="shared" si="58"/>
        <v>0</v>
      </c>
      <c r="P307" s="125">
        <f t="shared" si="59"/>
        <v>0</v>
      </c>
      <c r="Q307" s="1">
        <f t="shared" si="60"/>
        <v>0</v>
      </c>
      <c r="R307" s="1">
        <f t="shared" si="64"/>
        <v>0</v>
      </c>
      <c r="S307" s="1">
        <f t="shared" si="61"/>
        <v>0</v>
      </c>
      <c r="T307" s="1">
        <f t="shared" si="62"/>
        <v>0</v>
      </c>
      <c r="U307" s="126">
        <f t="shared" si="63"/>
        <v>0</v>
      </c>
    </row>
    <row r="308" spans="2:21" x14ac:dyDescent="0.3">
      <c r="B308" s="125">
        <v>293</v>
      </c>
      <c r="C308" s="53" t="str">
        <f>IF(OR('Data-Qtr3'!C306="",'Data-Qtr3'!R306),"",(COUNTIF('Data-Qtr3'!C306,"Yes")))</f>
        <v/>
      </c>
      <c r="D308" s="53" t="str">
        <f>IF('Data-Qtr3'!D306="","",IF(C308=1,'Data-Qtr3'!D306,""))</f>
        <v/>
      </c>
      <c r="E308" s="53" t="str">
        <f>IF(OR('Data-Qtr3'!E306="",'Data-Qtr3'!R306),"",COUNTIF('Data-Qtr3'!E306,"Yes"))</f>
        <v/>
      </c>
      <c r="F308" s="53" t="str">
        <f>IF(OR('Data-Qtr3'!F306="",'Data-Qtr3'!R306),"",COUNTIF('Data-Qtr3'!F306,"Yes"))</f>
        <v/>
      </c>
      <c r="G308" s="53"/>
      <c r="H308" s="53" t="str">
        <f>IF(OR('Data-Qtr3'!G306="",'Data-Qtr3'!R306),"",COUNTIF('Data-Qtr3'!G306,"Yes"))</f>
        <v/>
      </c>
      <c r="I308" s="55">
        <f>COUNTIF('Data-Qtr3'!C306:G306,"")</f>
        <v>5</v>
      </c>
      <c r="J308" s="125">
        <f>IF('Data-Qtr3'!R306,0,IF((COUNTBLANK(C308)+COUNTBLANK(E308)+COUNTBLANK(F308)+COUNTBLANK(H308))=4,0,1))</f>
        <v>0</v>
      </c>
      <c r="K308" s="125">
        <f t="shared" si="54"/>
        <v>0</v>
      </c>
      <c r="L308" s="125">
        <f t="shared" si="55"/>
        <v>0</v>
      </c>
      <c r="M308" s="1">
        <f t="shared" si="56"/>
        <v>0</v>
      </c>
      <c r="N308" s="125">
        <f t="shared" si="57"/>
        <v>0</v>
      </c>
      <c r="O308" s="126">
        <f t="shared" si="58"/>
        <v>0</v>
      </c>
      <c r="P308" s="125">
        <f t="shared" si="59"/>
        <v>0</v>
      </c>
      <c r="Q308" s="1">
        <f t="shared" si="60"/>
        <v>0</v>
      </c>
      <c r="R308" s="1">
        <f t="shared" si="64"/>
        <v>0</v>
      </c>
      <c r="S308" s="1">
        <f t="shared" si="61"/>
        <v>0</v>
      </c>
      <c r="T308" s="1">
        <f t="shared" si="62"/>
        <v>0</v>
      </c>
      <c r="U308" s="126">
        <f t="shared" si="63"/>
        <v>0</v>
      </c>
    </row>
    <row r="309" spans="2:21" x14ac:dyDescent="0.3">
      <c r="B309" s="125">
        <v>294</v>
      </c>
      <c r="C309" s="53" t="str">
        <f>IF(OR('Data-Qtr3'!C307="",'Data-Qtr3'!R307),"",(COUNTIF('Data-Qtr3'!C307,"Yes")))</f>
        <v/>
      </c>
      <c r="D309" s="53" t="str">
        <f>IF('Data-Qtr3'!D307="","",IF(C309=1,'Data-Qtr3'!D307,""))</f>
        <v/>
      </c>
      <c r="E309" s="53" t="str">
        <f>IF(OR('Data-Qtr3'!E307="",'Data-Qtr3'!R307),"",COUNTIF('Data-Qtr3'!E307,"Yes"))</f>
        <v/>
      </c>
      <c r="F309" s="53" t="str">
        <f>IF(OR('Data-Qtr3'!F307="",'Data-Qtr3'!R307),"",COUNTIF('Data-Qtr3'!F307,"Yes"))</f>
        <v/>
      </c>
      <c r="G309" s="53"/>
      <c r="H309" s="53" t="str">
        <f>IF(OR('Data-Qtr3'!G307="",'Data-Qtr3'!R307),"",COUNTIF('Data-Qtr3'!G307,"Yes"))</f>
        <v/>
      </c>
      <c r="I309" s="55">
        <f>COUNTIF('Data-Qtr3'!C307:G307,"")</f>
        <v>5</v>
      </c>
      <c r="J309" s="125">
        <f>IF('Data-Qtr3'!R307,0,IF((COUNTBLANK(C309)+COUNTBLANK(E309)+COUNTBLANK(F309)+COUNTBLANK(H309))=4,0,1))</f>
        <v>0</v>
      </c>
      <c r="K309" s="125">
        <f t="shared" si="54"/>
        <v>0</v>
      </c>
      <c r="L309" s="125">
        <f t="shared" si="55"/>
        <v>0</v>
      </c>
      <c r="M309" s="1">
        <f t="shared" si="56"/>
        <v>0</v>
      </c>
      <c r="N309" s="125">
        <f t="shared" si="57"/>
        <v>0</v>
      </c>
      <c r="O309" s="126">
        <f t="shared" si="58"/>
        <v>0</v>
      </c>
      <c r="P309" s="125">
        <f t="shared" si="59"/>
        <v>0</v>
      </c>
      <c r="Q309" s="1">
        <f t="shared" si="60"/>
        <v>0</v>
      </c>
      <c r="R309" s="1">
        <f t="shared" si="64"/>
        <v>0</v>
      </c>
      <c r="S309" s="1">
        <f t="shared" si="61"/>
        <v>0</v>
      </c>
      <c r="T309" s="1">
        <f t="shared" si="62"/>
        <v>0</v>
      </c>
      <c r="U309" s="126">
        <f t="shared" si="63"/>
        <v>0</v>
      </c>
    </row>
    <row r="310" spans="2:21" x14ac:dyDescent="0.3">
      <c r="B310" s="125">
        <v>295</v>
      </c>
      <c r="C310" s="53" t="str">
        <f>IF(OR('Data-Qtr3'!C308="",'Data-Qtr3'!R308),"",(COUNTIF('Data-Qtr3'!C308,"Yes")))</f>
        <v/>
      </c>
      <c r="D310" s="53" t="str">
        <f>IF('Data-Qtr3'!D308="","",IF(C310=1,'Data-Qtr3'!D308,""))</f>
        <v/>
      </c>
      <c r="E310" s="53" t="str">
        <f>IF(OR('Data-Qtr3'!E308="",'Data-Qtr3'!R308),"",COUNTIF('Data-Qtr3'!E308,"Yes"))</f>
        <v/>
      </c>
      <c r="F310" s="53" t="str">
        <f>IF(OR('Data-Qtr3'!F308="",'Data-Qtr3'!R308),"",COUNTIF('Data-Qtr3'!F308,"Yes"))</f>
        <v/>
      </c>
      <c r="G310" s="53"/>
      <c r="H310" s="53" t="str">
        <f>IF(OR('Data-Qtr3'!G308="",'Data-Qtr3'!R308),"",COUNTIF('Data-Qtr3'!G308,"Yes"))</f>
        <v/>
      </c>
      <c r="I310" s="55">
        <f>COUNTIF('Data-Qtr3'!C308:G308,"")</f>
        <v>5</v>
      </c>
      <c r="J310" s="125">
        <f>IF('Data-Qtr3'!R308,0,IF((COUNTBLANK(C310)+COUNTBLANK(E310)+COUNTBLANK(F310)+COUNTBLANK(H310))=4,0,1))</f>
        <v>0</v>
      </c>
      <c r="K310" s="125">
        <f t="shared" si="54"/>
        <v>0</v>
      </c>
      <c r="L310" s="125">
        <f t="shared" si="55"/>
        <v>0</v>
      </c>
      <c r="M310" s="1">
        <f t="shared" si="56"/>
        <v>0</v>
      </c>
      <c r="N310" s="125">
        <f t="shared" si="57"/>
        <v>0</v>
      </c>
      <c r="O310" s="126">
        <f t="shared" si="58"/>
        <v>0</v>
      </c>
      <c r="P310" s="125">
        <f t="shared" si="59"/>
        <v>0</v>
      </c>
      <c r="Q310" s="1">
        <f t="shared" si="60"/>
        <v>0</v>
      </c>
      <c r="R310" s="1">
        <f t="shared" si="64"/>
        <v>0</v>
      </c>
      <c r="S310" s="1">
        <f t="shared" si="61"/>
        <v>0</v>
      </c>
      <c r="T310" s="1">
        <f t="shared" si="62"/>
        <v>0</v>
      </c>
      <c r="U310" s="126">
        <f t="shared" si="63"/>
        <v>0</v>
      </c>
    </row>
    <row r="311" spans="2:21" x14ac:dyDescent="0.3">
      <c r="B311" s="125">
        <v>296</v>
      </c>
      <c r="C311" s="53" t="str">
        <f>IF(OR('Data-Qtr3'!C309="",'Data-Qtr3'!R309),"",(COUNTIF('Data-Qtr3'!C309,"Yes")))</f>
        <v/>
      </c>
      <c r="D311" s="53" t="str">
        <f>IF('Data-Qtr3'!D309="","",IF(C311=1,'Data-Qtr3'!D309,""))</f>
        <v/>
      </c>
      <c r="E311" s="53" t="str">
        <f>IF(OR('Data-Qtr3'!E309="",'Data-Qtr3'!R309),"",COUNTIF('Data-Qtr3'!E309,"Yes"))</f>
        <v/>
      </c>
      <c r="F311" s="53" t="str">
        <f>IF(OR('Data-Qtr3'!F309="",'Data-Qtr3'!R309),"",COUNTIF('Data-Qtr3'!F309,"Yes"))</f>
        <v/>
      </c>
      <c r="G311" s="53"/>
      <c r="H311" s="53" t="str">
        <f>IF(OR('Data-Qtr3'!G309="",'Data-Qtr3'!R309),"",COUNTIF('Data-Qtr3'!G309,"Yes"))</f>
        <v/>
      </c>
      <c r="I311" s="55">
        <f>COUNTIF('Data-Qtr3'!C309:G309,"")</f>
        <v>5</v>
      </c>
      <c r="J311" s="125">
        <f>IF('Data-Qtr3'!R309,0,IF((COUNTBLANK(C311)+COUNTBLANK(E311)+COUNTBLANK(F311)+COUNTBLANK(H311))=4,0,1))</f>
        <v>0</v>
      </c>
      <c r="K311" s="125">
        <f t="shared" si="54"/>
        <v>0</v>
      </c>
      <c r="L311" s="125">
        <f t="shared" si="55"/>
        <v>0</v>
      </c>
      <c r="M311" s="1">
        <f t="shared" si="56"/>
        <v>0</v>
      </c>
      <c r="N311" s="125">
        <f t="shared" si="57"/>
        <v>0</v>
      </c>
      <c r="O311" s="126">
        <f t="shared" si="58"/>
        <v>0</v>
      </c>
      <c r="P311" s="125">
        <f t="shared" si="59"/>
        <v>0</v>
      </c>
      <c r="Q311" s="1">
        <f t="shared" si="60"/>
        <v>0</v>
      </c>
      <c r="R311" s="1">
        <f t="shared" si="64"/>
        <v>0</v>
      </c>
      <c r="S311" s="1">
        <f t="shared" si="61"/>
        <v>0</v>
      </c>
      <c r="T311" s="1">
        <f t="shared" si="62"/>
        <v>0</v>
      </c>
      <c r="U311" s="126">
        <f t="shared" si="63"/>
        <v>0</v>
      </c>
    </row>
    <row r="312" spans="2:21" x14ac:dyDescent="0.3">
      <c r="B312" s="125">
        <v>297</v>
      </c>
      <c r="C312" s="53" t="str">
        <f>IF(OR('Data-Qtr3'!C310="",'Data-Qtr3'!R310),"",(COUNTIF('Data-Qtr3'!C310,"Yes")))</f>
        <v/>
      </c>
      <c r="D312" s="53" t="str">
        <f>IF('Data-Qtr3'!D310="","",IF(C312=1,'Data-Qtr3'!D310,""))</f>
        <v/>
      </c>
      <c r="E312" s="53" t="str">
        <f>IF(OR('Data-Qtr3'!E310="",'Data-Qtr3'!R310),"",COUNTIF('Data-Qtr3'!E310,"Yes"))</f>
        <v/>
      </c>
      <c r="F312" s="53" t="str">
        <f>IF(OR('Data-Qtr3'!F310="",'Data-Qtr3'!R310),"",COUNTIF('Data-Qtr3'!F310,"Yes"))</f>
        <v/>
      </c>
      <c r="G312" s="53"/>
      <c r="H312" s="53" t="str">
        <f>IF(OR('Data-Qtr3'!G310="",'Data-Qtr3'!R310),"",COUNTIF('Data-Qtr3'!G310,"Yes"))</f>
        <v/>
      </c>
      <c r="I312" s="55">
        <f>COUNTIF('Data-Qtr3'!C310:G310,"")</f>
        <v>5</v>
      </c>
      <c r="J312" s="125">
        <f>IF('Data-Qtr3'!R310,0,IF((COUNTBLANK(C312)+COUNTBLANK(E312)+COUNTBLANK(F312)+COUNTBLANK(H312))=4,0,1))</f>
        <v>0</v>
      </c>
      <c r="K312" s="125">
        <f t="shared" si="54"/>
        <v>0</v>
      </c>
      <c r="L312" s="125">
        <f t="shared" si="55"/>
        <v>0</v>
      </c>
      <c r="M312" s="1">
        <f t="shared" si="56"/>
        <v>0</v>
      </c>
      <c r="N312" s="125">
        <f t="shared" si="57"/>
        <v>0</v>
      </c>
      <c r="O312" s="126">
        <f t="shared" si="58"/>
        <v>0</v>
      </c>
      <c r="P312" s="125">
        <f t="shared" si="59"/>
        <v>0</v>
      </c>
      <c r="Q312" s="1">
        <f t="shared" si="60"/>
        <v>0</v>
      </c>
      <c r="R312" s="1">
        <f t="shared" si="64"/>
        <v>0</v>
      </c>
      <c r="S312" s="1">
        <f t="shared" si="61"/>
        <v>0</v>
      </c>
      <c r="T312" s="1">
        <f t="shared" si="62"/>
        <v>0</v>
      </c>
      <c r="U312" s="126">
        <f t="shared" si="63"/>
        <v>0</v>
      </c>
    </row>
    <row r="313" spans="2:21" x14ac:dyDescent="0.3">
      <c r="B313" s="125">
        <v>298</v>
      </c>
      <c r="C313" s="53" t="str">
        <f>IF(OR('Data-Qtr3'!C311="",'Data-Qtr3'!R311),"",(COUNTIF('Data-Qtr3'!C311,"Yes")))</f>
        <v/>
      </c>
      <c r="D313" s="53" t="str">
        <f>IF('Data-Qtr3'!D311="","",IF(C313=1,'Data-Qtr3'!D311,""))</f>
        <v/>
      </c>
      <c r="E313" s="53" t="str">
        <f>IF(OR('Data-Qtr3'!E311="",'Data-Qtr3'!R311),"",COUNTIF('Data-Qtr3'!E311,"Yes"))</f>
        <v/>
      </c>
      <c r="F313" s="53" t="str">
        <f>IF(OR('Data-Qtr3'!F311="",'Data-Qtr3'!R311),"",COUNTIF('Data-Qtr3'!F311,"Yes"))</f>
        <v/>
      </c>
      <c r="G313" s="53"/>
      <c r="H313" s="53" t="str">
        <f>IF(OR('Data-Qtr3'!G311="",'Data-Qtr3'!R311),"",COUNTIF('Data-Qtr3'!G311,"Yes"))</f>
        <v/>
      </c>
      <c r="I313" s="55">
        <f>COUNTIF('Data-Qtr3'!C311:G311,"")</f>
        <v>5</v>
      </c>
      <c r="J313" s="125">
        <f>IF('Data-Qtr3'!R311,0,IF((COUNTBLANK(C313)+COUNTBLANK(E313)+COUNTBLANK(F313)+COUNTBLANK(H313))=4,0,1))</f>
        <v>0</v>
      </c>
      <c r="K313" s="125">
        <f t="shared" si="54"/>
        <v>0</v>
      </c>
      <c r="L313" s="125">
        <f t="shared" si="55"/>
        <v>0</v>
      </c>
      <c r="M313" s="1">
        <f t="shared" si="56"/>
        <v>0</v>
      </c>
      <c r="N313" s="125">
        <f t="shared" si="57"/>
        <v>0</v>
      </c>
      <c r="O313" s="126">
        <f t="shared" si="58"/>
        <v>0</v>
      </c>
      <c r="P313" s="125">
        <f t="shared" si="59"/>
        <v>0</v>
      </c>
      <c r="Q313" s="1">
        <f t="shared" si="60"/>
        <v>0</v>
      </c>
      <c r="R313" s="1">
        <f t="shared" si="64"/>
        <v>0</v>
      </c>
      <c r="S313" s="1">
        <f t="shared" si="61"/>
        <v>0</v>
      </c>
      <c r="T313" s="1">
        <f t="shared" si="62"/>
        <v>0</v>
      </c>
      <c r="U313" s="126">
        <f t="shared" si="63"/>
        <v>0</v>
      </c>
    </row>
    <row r="314" spans="2:21" x14ac:dyDescent="0.3">
      <c r="B314" s="125">
        <v>299</v>
      </c>
      <c r="C314" s="53" t="str">
        <f>IF(OR('Data-Qtr3'!C312="",'Data-Qtr3'!R312),"",(COUNTIF('Data-Qtr3'!C312,"Yes")))</f>
        <v/>
      </c>
      <c r="D314" s="53" t="str">
        <f>IF('Data-Qtr3'!D312="","",IF(C314=1,'Data-Qtr3'!D312,""))</f>
        <v/>
      </c>
      <c r="E314" s="53" t="str">
        <f>IF(OR('Data-Qtr3'!E312="",'Data-Qtr3'!R312),"",COUNTIF('Data-Qtr3'!E312,"Yes"))</f>
        <v/>
      </c>
      <c r="F314" s="53" t="str">
        <f>IF(OR('Data-Qtr3'!F312="",'Data-Qtr3'!R312),"",COUNTIF('Data-Qtr3'!F312,"Yes"))</f>
        <v/>
      </c>
      <c r="G314" s="53"/>
      <c r="H314" s="53" t="str">
        <f>IF(OR('Data-Qtr3'!G312="",'Data-Qtr3'!R312),"",COUNTIF('Data-Qtr3'!G312,"Yes"))</f>
        <v/>
      </c>
      <c r="I314" s="55">
        <f>COUNTIF('Data-Qtr3'!C312:G312,"")</f>
        <v>5</v>
      </c>
      <c r="J314" s="125">
        <f>IF('Data-Qtr3'!R312,0,IF((COUNTBLANK(C314)+COUNTBLANK(E314)+COUNTBLANK(F314)+COUNTBLANK(H314))=4,0,1))</f>
        <v>0</v>
      </c>
      <c r="K314" s="125">
        <f t="shared" si="54"/>
        <v>0</v>
      </c>
      <c r="L314" s="125">
        <f t="shared" si="55"/>
        <v>0</v>
      </c>
      <c r="M314" s="1">
        <f t="shared" si="56"/>
        <v>0</v>
      </c>
      <c r="N314" s="125">
        <f t="shared" si="57"/>
        <v>0</v>
      </c>
      <c r="O314" s="126">
        <f t="shared" si="58"/>
        <v>0</v>
      </c>
      <c r="P314" s="125">
        <f t="shared" si="59"/>
        <v>0</v>
      </c>
      <c r="Q314" s="1">
        <f t="shared" si="60"/>
        <v>0</v>
      </c>
      <c r="R314" s="1">
        <f t="shared" si="64"/>
        <v>0</v>
      </c>
      <c r="S314" s="1">
        <f t="shared" si="61"/>
        <v>0</v>
      </c>
      <c r="T314" s="1">
        <f t="shared" si="62"/>
        <v>0</v>
      </c>
      <c r="U314" s="126">
        <f t="shared" si="63"/>
        <v>0</v>
      </c>
    </row>
    <row r="315" spans="2:21" ht="15" thickBot="1" x14ac:dyDescent="0.35">
      <c r="B315" s="125">
        <v>300</v>
      </c>
      <c r="C315" s="36" t="str">
        <f>IF(OR('Data-Qtr3'!C313="",'Data-Qtr3'!R313),"",(COUNTIF('Data-Qtr3'!C313,"Yes")))</f>
        <v/>
      </c>
      <c r="D315" s="36" t="str">
        <f>IF('Data-Qtr3'!D313="","",IF(C315=1,'Data-Qtr3'!D313,""))</f>
        <v/>
      </c>
      <c r="E315" s="36" t="str">
        <f>IF(OR('Data-Qtr3'!E313="",'Data-Qtr3'!R313),"",COUNTIF('Data-Qtr3'!E313,"Yes"))</f>
        <v/>
      </c>
      <c r="F315" s="36" t="str">
        <f>IF(OR('Data-Qtr3'!F313="",'Data-Qtr3'!R313),"",COUNTIF('Data-Qtr3'!F313,"Yes"))</f>
        <v/>
      </c>
      <c r="G315" s="36"/>
      <c r="H315" s="36" t="str">
        <f>IF(OR('Data-Qtr3'!G313="",'Data-Qtr3'!R313),"",COUNTIF('Data-Qtr3'!G313,"Yes"))</f>
        <v/>
      </c>
      <c r="I315" s="55">
        <f>COUNTIF('Data-Qtr3'!C313:G313,"")</f>
        <v>5</v>
      </c>
      <c r="J315" s="125">
        <f>IF('Data-Qtr3'!R313,0,IF((COUNTBLANK(C315)+COUNTBLANK(E315)+COUNTBLANK(F315)+COUNTBLANK(H315))=4,0,1))</f>
        <v>0</v>
      </c>
      <c r="K315" s="125">
        <f t="shared" si="54"/>
        <v>0</v>
      </c>
      <c r="L315" s="125">
        <f t="shared" si="55"/>
        <v>0</v>
      </c>
      <c r="M315" s="1">
        <f t="shared" si="56"/>
        <v>0</v>
      </c>
      <c r="N315" s="125">
        <f t="shared" si="57"/>
        <v>0</v>
      </c>
      <c r="O315" s="126">
        <f t="shared" si="58"/>
        <v>0</v>
      </c>
      <c r="P315" s="125">
        <f t="shared" si="59"/>
        <v>0</v>
      </c>
      <c r="Q315" s="1">
        <f t="shared" si="60"/>
        <v>0</v>
      </c>
      <c r="R315" s="1">
        <f t="shared" si="64"/>
        <v>0</v>
      </c>
      <c r="S315" s="1">
        <f t="shared" si="61"/>
        <v>0</v>
      </c>
      <c r="T315" s="1">
        <f t="shared" si="62"/>
        <v>0</v>
      </c>
      <c r="U315" s="126">
        <f t="shared" si="63"/>
        <v>0</v>
      </c>
    </row>
    <row r="316" spans="2:21" ht="15" thickBot="1" x14ac:dyDescent="0.35">
      <c r="B316" s="128" t="s">
        <v>32</v>
      </c>
      <c r="C316" s="51">
        <f>SUM(C16:C315)</f>
        <v>0</v>
      </c>
      <c r="D316" s="259">
        <f>SUM(D16:D315)</f>
        <v>0</v>
      </c>
      <c r="E316" s="50">
        <f>SUM(E16:E315)</f>
        <v>0</v>
      </c>
      <c r="F316" s="50">
        <f>SUM(F16:F315)</f>
        <v>0</v>
      </c>
      <c r="G316" s="50"/>
      <c r="H316" s="50">
        <f t="shared" ref="H316:U316" si="65">SUM(H16:H315)</f>
        <v>0</v>
      </c>
      <c r="I316" s="45">
        <f t="shared" si="65"/>
        <v>1500</v>
      </c>
      <c r="J316" s="45">
        <f t="shared" si="65"/>
        <v>0</v>
      </c>
      <c r="K316" s="59">
        <f t="shared" si="65"/>
        <v>0</v>
      </c>
      <c r="L316" s="129">
        <f t="shared" si="65"/>
        <v>0</v>
      </c>
      <c r="M316" s="129">
        <f t="shared" si="65"/>
        <v>0</v>
      </c>
      <c r="N316" s="130">
        <f t="shared" si="65"/>
        <v>0</v>
      </c>
      <c r="O316" s="131">
        <f t="shared" si="65"/>
        <v>0</v>
      </c>
      <c r="P316" s="132">
        <f t="shared" si="65"/>
        <v>0</v>
      </c>
      <c r="Q316" s="132">
        <f t="shared" si="65"/>
        <v>0</v>
      </c>
      <c r="R316" s="133">
        <f t="shared" si="65"/>
        <v>0</v>
      </c>
      <c r="S316" s="134">
        <f t="shared" si="65"/>
        <v>0</v>
      </c>
      <c r="T316" s="199">
        <f t="shared" si="65"/>
        <v>0</v>
      </c>
      <c r="U316" s="199">
        <f t="shared" si="65"/>
        <v>0</v>
      </c>
    </row>
    <row r="317" spans="2:21" ht="15" thickBot="1" x14ac:dyDescent="0.35">
      <c r="B317" s="1" t="s">
        <v>42</v>
      </c>
      <c r="C317" s="137"/>
      <c r="D317" s="137"/>
      <c r="E317" s="137"/>
      <c r="F317" s="137"/>
      <c r="G317" s="137"/>
      <c r="H317" s="137"/>
      <c r="I317" s="138"/>
      <c r="J317" s="138"/>
      <c r="K317" s="139">
        <f>SUM(J16:J315)</f>
        <v>0</v>
      </c>
      <c r="R317" s="133"/>
      <c r="S317" s="140"/>
      <c r="T317" s="135"/>
      <c r="U317" s="141"/>
    </row>
    <row r="318" spans="2:21" x14ac:dyDescent="0.3">
      <c r="C318" s="44"/>
      <c r="D318" s="44"/>
      <c r="E318" s="44"/>
      <c r="F318" s="44"/>
      <c r="G318" s="44"/>
      <c r="H318" s="44"/>
    </row>
    <row r="320" spans="2:21" x14ac:dyDescent="0.3">
      <c r="G320" s="28"/>
    </row>
    <row r="321" spans="7:8" x14ac:dyDescent="0.3">
      <c r="G321" s="28"/>
    </row>
    <row r="322" spans="7:8" x14ac:dyDescent="0.3">
      <c r="G322" s="28"/>
    </row>
    <row r="323" spans="7:8" x14ac:dyDescent="0.3">
      <c r="G323" s="28"/>
    </row>
    <row r="324" spans="7:8" x14ac:dyDescent="0.3">
      <c r="G324" s="28"/>
    </row>
    <row r="328" spans="7:8" x14ac:dyDescent="0.3">
      <c r="G328" s="28"/>
      <c r="H328" s="5"/>
    </row>
    <row r="329" spans="7:8" x14ac:dyDescent="0.3">
      <c r="G329" s="28"/>
      <c r="H329" s="5"/>
    </row>
    <row r="330" spans="7:8" x14ac:dyDescent="0.3">
      <c r="G330" s="28"/>
      <c r="H330" s="5"/>
    </row>
  </sheetData>
  <sheetProtection algorithmName="SHA-512" hashValue="NNvgmwvxUca08r3HLxyORekuv291qEdI8FPZ8zBTWBH5DCkH6UPmNADy/ClTYnyquZw3S8tmMWgqqxvC2sAVZQ==" saltValue="JO6qXqrisYM5A91alWJ7Dg==" spinCount="100000" sheet="1" selectLockedCells="1" selectUnlockedCells="1"/>
  <mergeCells count="2">
    <mergeCell ref="I5:I12"/>
    <mergeCell ref="G8:G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8F10-15F4-4921-8A93-5C664B0D0AF2}">
  <sheetPr codeName="Sheet15"/>
  <dimension ref="A1:U330"/>
  <sheetViews>
    <sheetView topLeftCell="H1" zoomScale="85" zoomScaleNormal="85" workbookViewId="0">
      <selection activeCell="S23" sqref="S23"/>
    </sheetView>
  </sheetViews>
  <sheetFormatPr defaultColWidth="8.88671875" defaultRowHeight="14.4" x14ac:dyDescent="0.3"/>
  <cols>
    <col min="1" max="1" width="22.33203125" style="1" customWidth="1"/>
    <col min="2" max="2" width="67.6640625" style="1" customWidth="1"/>
    <col min="3" max="3" width="26.44140625" style="1" customWidth="1"/>
    <col min="4" max="4" width="28" style="1" customWidth="1"/>
    <col min="5" max="5" width="24.6640625" style="1" customWidth="1"/>
    <col min="6" max="6" width="15.44140625" style="1" customWidth="1"/>
    <col min="7" max="7" width="26" style="1" customWidth="1"/>
    <col min="8" max="8" width="20.33203125" style="1" customWidth="1"/>
    <col min="9" max="9" width="15.6640625" style="1" customWidth="1"/>
    <col min="10" max="10" width="38" style="1" customWidth="1"/>
    <col min="11" max="11" width="31.44140625" style="1" customWidth="1"/>
    <col min="12" max="12" width="34.44140625" style="1" bestFit="1" customWidth="1"/>
    <col min="13" max="13" width="36.6640625" style="1" bestFit="1" customWidth="1"/>
    <col min="14" max="14" width="34.44140625" style="1" bestFit="1" customWidth="1"/>
    <col min="15" max="15" width="37" style="1" bestFit="1" customWidth="1"/>
    <col min="16" max="16" width="34.44140625" style="1" bestFit="1" customWidth="1"/>
    <col min="17" max="17" width="37" style="1" bestFit="1" customWidth="1"/>
    <col min="18" max="18" width="35.33203125" style="1" customWidth="1"/>
    <col min="19" max="19" width="35.5546875" style="1" customWidth="1"/>
    <col min="20" max="20" width="26.88671875" style="1" bestFit="1" customWidth="1"/>
    <col min="21" max="21" width="29.44140625" style="1" bestFit="1" customWidth="1"/>
    <col min="22" max="16384" width="8.88671875" style="1"/>
  </cols>
  <sheetData>
    <row r="1" spans="1:21" x14ac:dyDescent="0.3">
      <c r="A1" s="2" t="s">
        <v>1</v>
      </c>
    </row>
    <row r="3" spans="1:21" ht="18" x14ac:dyDescent="0.35">
      <c r="A3" s="3" t="s">
        <v>2</v>
      </c>
    </row>
    <row r="4" spans="1:21" ht="24.75" customHeight="1" x14ac:dyDescent="0.35">
      <c r="A4" s="3"/>
      <c r="K4" s="300"/>
      <c r="L4" s="300"/>
      <c r="M4" s="300"/>
      <c r="N4" s="300"/>
    </row>
    <row r="5" spans="1:21" ht="24" customHeight="1" x14ac:dyDescent="0.3">
      <c r="A5" s="1" t="s">
        <v>3</v>
      </c>
      <c r="I5" s="374"/>
      <c r="J5" s="302"/>
      <c r="K5" s="303"/>
      <c r="L5" s="303"/>
      <c r="M5" s="303"/>
      <c r="N5" s="302"/>
    </row>
    <row r="6" spans="1:21" ht="28.5" customHeight="1" x14ac:dyDescent="0.3">
      <c r="A6" s="1" t="s">
        <v>4</v>
      </c>
      <c r="I6" s="374"/>
      <c r="J6" s="302"/>
      <c r="K6" s="303"/>
      <c r="L6" s="303"/>
      <c r="M6" s="303"/>
      <c r="N6" s="302"/>
    </row>
    <row r="7" spans="1:21" ht="30.75" customHeight="1" thickBot="1" x14ac:dyDescent="0.35">
      <c r="I7" s="374"/>
      <c r="J7" s="302"/>
      <c r="K7" s="303"/>
      <c r="L7" s="303"/>
      <c r="M7" s="303"/>
      <c r="N7" s="302"/>
    </row>
    <row r="8" spans="1:21" ht="34.5" customHeight="1" x14ac:dyDescent="0.3">
      <c r="A8" s="9" t="s">
        <v>5</v>
      </c>
      <c r="B8" s="10"/>
      <c r="D8" s="9" t="s">
        <v>6</v>
      </c>
      <c r="E8" s="10"/>
      <c r="G8" s="372" t="s">
        <v>7</v>
      </c>
      <c r="H8" s="6" t="s">
        <v>8</v>
      </c>
      <c r="I8" s="374"/>
      <c r="J8" s="302"/>
      <c r="K8" s="303"/>
      <c r="L8" s="303"/>
      <c r="M8" s="303"/>
      <c r="N8" s="302"/>
    </row>
    <row r="9" spans="1:21" ht="38.25" customHeight="1" thickBot="1" x14ac:dyDescent="0.35">
      <c r="A9" s="11" t="s">
        <v>9</v>
      </c>
      <c r="B9" s="13" t="s">
        <v>38</v>
      </c>
      <c r="D9" s="11" t="s">
        <v>0</v>
      </c>
      <c r="E9" s="63" t="str">
        <f>IF(ISBLANK('Data-Qtr4'!C8), "", 'Data-Qtr4'!C8)</f>
        <v>Enter RCH name in Data-Qtr1 RCH Name field</v>
      </c>
      <c r="G9" s="373"/>
      <c r="H9" s="7" t="s">
        <v>10</v>
      </c>
      <c r="I9" s="374"/>
      <c r="J9" s="302"/>
      <c r="K9" s="303"/>
      <c r="L9" s="303"/>
      <c r="M9" s="303"/>
      <c r="N9" s="302"/>
    </row>
    <row r="10" spans="1:21" ht="40.5" customHeight="1" thickBot="1" x14ac:dyDescent="0.35">
      <c r="A10" s="11" t="s">
        <v>11</v>
      </c>
      <c r="B10" s="118" t="s">
        <v>37</v>
      </c>
      <c r="D10" s="12" t="s">
        <v>18</v>
      </c>
      <c r="E10" s="64">
        <f>IF(ISBLANK('Data-Qtr4'!G6), "", 'Data-Qtr4'!G6)</f>
        <v>300</v>
      </c>
      <c r="G10" s="8" t="s">
        <v>12</v>
      </c>
      <c r="H10" s="62" t="s">
        <v>13</v>
      </c>
      <c r="I10" s="374"/>
      <c r="J10" s="302"/>
      <c r="K10" s="303"/>
      <c r="L10" s="303"/>
      <c r="M10" s="303"/>
      <c r="N10" s="302"/>
    </row>
    <row r="11" spans="1:21" ht="40.5" customHeight="1" x14ac:dyDescent="0.3">
      <c r="A11" s="29" t="s">
        <v>20</v>
      </c>
      <c r="B11" s="119">
        <v>4</v>
      </c>
      <c r="D11" s="48" t="s">
        <v>49</v>
      </c>
      <c r="E11" s="49">
        <f>SUM(J16:J315)</f>
        <v>0</v>
      </c>
      <c r="G11" s="27" t="s">
        <v>51</v>
      </c>
      <c r="H11" s="1" t="e">
        <f>last_antipsych_audit_date</f>
        <v>#REF!</v>
      </c>
      <c r="I11" s="374"/>
      <c r="J11" s="304"/>
      <c r="K11" s="305"/>
      <c r="L11" s="305"/>
      <c r="M11" s="305"/>
      <c r="N11" s="304"/>
    </row>
    <row r="12" spans="1:21" ht="33" customHeight="1" thickBot="1" x14ac:dyDescent="0.35">
      <c r="A12" s="12" t="s">
        <v>19</v>
      </c>
      <c r="B12" s="65" t="s">
        <v>13</v>
      </c>
      <c r="D12" s="4" t="s">
        <v>50</v>
      </c>
      <c r="E12" s="5" t="str">
        <f xml:space="preserve"> last_polypharm_audit_date</f>
        <v xml:space="preserve"> MMM – MMM 202x</v>
      </c>
      <c r="I12" s="374"/>
      <c r="J12" s="304"/>
      <c r="K12" s="305"/>
      <c r="L12" s="305"/>
      <c r="M12" s="305"/>
      <c r="N12" s="304"/>
    </row>
    <row r="13" spans="1:21" ht="15" thickBot="1" x14ac:dyDescent="0.35">
      <c r="G13" s="28"/>
      <c r="R13" s="1" t="s">
        <v>96</v>
      </c>
    </row>
    <row r="14" spans="1:21" ht="90.75" customHeight="1" thickBot="1" x14ac:dyDescent="0.35">
      <c r="B14" s="30" t="s">
        <v>17</v>
      </c>
      <c r="C14" s="39" t="s">
        <v>23</v>
      </c>
      <c r="D14" s="40" t="s">
        <v>21</v>
      </c>
      <c r="E14" s="52">
        <v>2</v>
      </c>
      <c r="F14" s="41">
        <v>3</v>
      </c>
      <c r="G14" s="41"/>
      <c r="H14" s="41">
        <v>4</v>
      </c>
      <c r="I14" s="47" t="s">
        <v>31</v>
      </c>
      <c r="J14" s="47" t="s">
        <v>30</v>
      </c>
      <c r="K14" s="58" t="s">
        <v>41</v>
      </c>
      <c r="L14" s="46" t="s">
        <v>27</v>
      </c>
      <c r="M14" s="46" t="s">
        <v>93</v>
      </c>
      <c r="N14" s="60" t="s">
        <v>28</v>
      </c>
      <c r="O14" s="61" t="s">
        <v>29</v>
      </c>
      <c r="P14" s="42" t="s">
        <v>94</v>
      </c>
      <c r="Q14" s="42" t="s">
        <v>95</v>
      </c>
      <c r="R14" s="43" t="s">
        <v>91</v>
      </c>
      <c r="S14" s="43" t="s">
        <v>92</v>
      </c>
      <c r="T14" s="198" t="s">
        <v>86</v>
      </c>
      <c r="U14" s="198" t="s">
        <v>82</v>
      </c>
    </row>
    <row r="15" spans="1:21" ht="130.19999999999999" thickBot="1" x14ac:dyDescent="0.35">
      <c r="A15" s="4" t="s">
        <v>26</v>
      </c>
      <c r="B15" s="120" t="s">
        <v>25</v>
      </c>
      <c r="C15" s="38" t="s">
        <v>36</v>
      </c>
      <c r="D15" s="37" t="s">
        <v>54</v>
      </c>
      <c r="E15" s="37" t="s">
        <v>39</v>
      </c>
      <c r="F15" s="37" t="s">
        <v>67</v>
      </c>
      <c r="G15" s="57"/>
      <c r="H15" s="37" t="s">
        <v>66</v>
      </c>
      <c r="I15" s="31"/>
      <c r="J15" s="117" t="s">
        <v>68</v>
      </c>
      <c r="K15" s="121" t="s">
        <v>40</v>
      </c>
      <c r="L15" s="121" t="s">
        <v>44</v>
      </c>
      <c r="M15" s="121" t="s">
        <v>43</v>
      </c>
      <c r="N15" s="121" t="s">
        <v>48</v>
      </c>
      <c r="O15" s="122" t="s">
        <v>47</v>
      </c>
      <c r="P15" s="123" t="s">
        <v>46</v>
      </c>
      <c r="Q15" s="123" t="s">
        <v>45</v>
      </c>
      <c r="R15" s="121" t="s">
        <v>58</v>
      </c>
      <c r="S15" s="122" t="s">
        <v>59</v>
      </c>
      <c r="T15" s="122" t="s">
        <v>87</v>
      </c>
      <c r="U15" s="122" t="s">
        <v>88</v>
      </c>
    </row>
    <row r="16" spans="1:21" x14ac:dyDescent="0.3">
      <c r="B16" s="124">
        <v>1</v>
      </c>
      <c r="C16" s="33" t="str">
        <f>IF(OR('Data-Qtr4'!C14="",'Data-Qtr4'!R14),"",(COUNTIF('Data-Qtr4'!C14,"Yes")))</f>
        <v/>
      </c>
      <c r="D16" s="268" t="str">
        <f>IF('Data-Qtr4'!D14="","",IF(C16=1,'Data-Qtr4'!D14,""))</f>
        <v/>
      </c>
      <c r="E16" s="33" t="str">
        <f>IF(OR('Data-Qtr4'!E14="",'Data-Qtr4'!R14),"",COUNTIF('Data-Qtr4'!E14,"Yes"))</f>
        <v/>
      </c>
      <c r="F16" s="33" t="str">
        <f>IF(OR('Data-Qtr4'!F14="",'Data-Qtr4'!R14),"",COUNTIF('Data-Qtr4'!F14,"Yes"))</f>
        <v/>
      </c>
      <c r="G16" s="33"/>
      <c r="H16" s="269" t="str">
        <f>IF(OR('Data-Qtr4'!G14="",'Data-Qtr4'!R14),"",COUNTIF('Data-Qtr4'!G14,"Yes"))</f>
        <v/>
      </c>
      <c r="I16" s="54">
        <f>COUNTIF('Data-Qtr4'!C14:G14,"")</f>
        <v>5</v>
      </c>
      <c r="J16" s="125">
        <f>IF('Data-Qtr4'!R14,0,IF((COUNTBLANK(C16)+COUNTBLANK(E16)+COUNTBLANK(F16)+COUNTBLANK(H16))=4,0,1))</f>
        <v>0</v>
      </c>
      <c r="K16" s="125">
        <f>IF(J16=1,C16,0)</f>
        <v>0</v>
      </c>
      <c r="L16" s="125">
        <f>IF(J16=1,IF((COUNTIF(C16,1)+COUNTIF(E16,1))=2,1,0),0)</f>
        <v>0</v>
      </c>
      <c r="M16" s="1">
        <f>IF(J16=1,COUNTIF(E16,1),0)</f>
        <v>0</v>
      </c>
      <c r="N16" s="125">
        <f>IF(J16=1,IF((COUNTIF(C16,1)+COUNTIF(F16,1))=2,1,0),0)</f>
        <v>0</v>
      </c>
      <c r="O16" s="126">
        <f>IF(J16=1,COUNTIF(F16,1),0)</f>
        <v>0</v>
      </c>
      <c r="P16" s="125">
        <f>IF(J16=1,IF((COUNTIF(C16,1)+COUNTIF(H16,1))=2,1,0),0)</f>
        <v>0</v>
      </c>
      <c r="Q16" s="1">
        <f>IF(J16=1,COUNTIF(H16,1),0)</f>
        <v>0</v>
      </c>
      <c r="R16" s="1">
        <f t="shared" ref="R16:R79" si="0">IF(J16=1,IF(D16="","",IF(AND(D16&gt;=beg_date_qtr4,D16&lt;=end_date_qtr4),1,0)),0)</f>
        <v>0</v>
      </c>
      <c r="S16" s="1">
        <f>IF(J16=1,COUNTIF(C16,1),0)</f>
        <v>0</v>
      </c>
      <c r="T16" s="1">
        <f>IF(AND(C16=1,F16=1),1,0)</f>
        <v>0</v>
      </c>
      <c r="U16" s="126">
        <f>IF(AND(C16=1,H16=1),1,0)</f>
        <v>0</v>
      </c>
    </row>
    <row r="17" spans="2:21" x14ac:dyDescent="0.3">
      <c r="B17" s="125">
        <v>2</v>
      </c>
      <c r="C17" s="53" t="str">
        <f>IF(OR('Data-Qtr4'!C15="",'Data-Qtr4'!R15),"",(COUNTIF('Data-Qtr4'!C15,"Yes")))</f>
        <v/>
      </c>
      <c r="D17" s="267" t="str">
        <f>IF('Data-Qtr4'!D15="","",IF(C17=1,'Data-Qtr4'!D15,""))</f>
        <v/>
      </c>
      <c r="E17" s="53" t="str">
        <f>IF(OR('Data-Qtr4'!E15="",'Data-Qtr4'!R15),"",COUNTIF('Data-Qtr4'!E15,"Yes"))</f>
        <v/>
      </c>
      <c r="F17" s="53" t="str">
        <f>IF(OR('Data-Qtr4'!F15="",'Data-Qtr4'!R15),"",COUNTIF('Data-Qtr4'!F15,"Yes"))</f>
        <v/>
      </c>
      <c r="G17" s="53"/>
      <c r="H17" s="270" t="str">
        <f>IF(OR('Data-Qtr4'!G15="",'Data-Qtr4'!R15),"",COUNTIF('Data-Qtr4'!G15,"Yes"))</f>
        <v/>
      </c>
      <c r="I17" s="55">
        <f>COUNTIF('Data-Qtr4'!C15:G15,"")</f>
        <v>5</v>
      </c>
      <c r="J17" s="125">
        <f>IF('Data-Qtr4'!R15,0,IF((COUNTBLANK(C17)+COUNTBLANK(E17)+COUNTBLANK(F17)+COUNTBLANK(H17))=4,0,1))</f>
        <v>0</v>
      </c>
      <c r="K17" s="125">
        <f t="shared" ref="K17:K80" si="1">IF(J17=1,C17,0)</f>
        <v>0</v>
      </c>
      <c r="L17" s="125">
        <f t="shared" ref="L17:L80" si="2">IF(J17=1,IF((COUNTIF(C17,1)+COUNTIF(E17,1))=2,1,0),0)</f>
        <v>0</v>
      </c>
      <c r="M17" s="1">
        <f t="shared" ref="M17:M80" si="3">IF(J17=1,COUNTIF(E17,1),0)</f>
        <v>0</v>
      </c>
      <c r="N17" s="125">
        <f t="shared" ref="N17:N80" si="4">IF(J17=1,IF((COUNTIF(C17,1)+COUNTIF(F17,1))=2,1,0),0)</f>
        <v>0</v>
      </c>
      <c r="O17" s="126">
        <f t="shared" ref="O17:O80" si="5">IF(J17=1,COUNTIF(F17,1),0)</f>
        <v>0</v>
      </c>
      <c r="P17" s="125">
        <f t="shared" ref="P17:P80" si="6">IF(J17=1,IF((COUNTIF(C17,1)+COUNTIF(H17,1))=2,1,0),0)</f>
        <v>0</v>
      </c>
      <c r="Q17" s="1">
        <f t="shared" ref="Q17:Q80" si="7">IF(J17=1,COUNTIF(H17,1),0)</f>
        <v>0</v>
      </c>
      <c r="R17" s="1">
        <f t="shared" si="0"/>
        <v>0</v>
      </c>
      <c r="S17" s="1">
        <f t="shared" ref="S17:S80" si="8">IF(J17=1,COUNTIF(C17,1),0)</f>
        <v>0</v>
      </c>
      <c r="T17" s="1">
        <f t="shared" ref="T17:T80" si="9">IF(AND(C17=1,F17=1),1,0)</f>
        <v>0</v>
      </c>
      <c r="U17" s="126">
        <f t="shared" ref="U17:U80" si="10">IF(AND(C17=1,H17=1),1,0)</f>
        <v>0</v>
      </c>
    </row>
    <row r="18" spans="2:21" x14ac:dyDescent="0.3">
      <c r="B18" s="125">
        <v>3</v>
      </c>
      <c r="C18" s="53" t="str">
        <f>IF(OR('Data-Qtr4'!C16="",'Data-Qtr4'!R16),"",(COUNTIF('Data-Qtr4'!C16,"Yes")))</f>
        <v/>
      </c>
      <c r="D18" s="267" t="str">
        <f>IF('Data-Qtr4'!D16="","",IF(C18=1,'Data-Qtr4'!D16,""))</f>
        <v/>
      </c>
      <c r="E18" s="53" t="str">
        <f>IF(OR('Data-Qtr4'!E16="",'Data-Qtr4'!R16),"",COUNTIF('Data-Qtr4'!E16,"Yes"))</f>
        <v/>
      </c>
      <c r="F18" s="53" t="str">
        <f>IF(OR('Data-Qtr4'!F16="",'Data-Qtr4'!R16),"",COUNTIF('Data-Qtr4'!F16,"Yes"))</f>
        <v/>
      </c>
      <c r="G18" s="53"/>
      <c r="H18" s="270" t="str">
        <f>IF(OR('Data-Qtr4'!G16="",'Data-Qtr4'!R16),"",COUNTIF('Data-Qtr4'!G16,"Yes"))</f>
        <v/>
      </c>
      <c r="I18" s="55">
        <f>COUNTIF('Data-Qtr4'!C16:G16,"")</f>
        <v>5</v>
      </c>
      <c r="J18" s="125">
        <f>IF('Data-Qtr4'!R16,0,IF((COUNTBLANK(C18)+COUNTBLANK(E18)+COUNTBLANK(F18)+COUNTBLANK(H18))=4,0,1))</f>
        <v>0</v>
      </c>
      <c r="K18" s="125">
        <f t="shared" si="1"/>
        <v>0</v>
      </c>
      <c r="L18" s="125">
        <f t="shared" si="2"/>
        <v>0</v>
      </c>
      <c r="M18" s="1">
        <f t="shared" si="3"/>
        <v>0</v>
      </c>
      <c r="N18" s="125">
        <f t="shared" si="4"/>
        <v>0</v>
      </c>
      <c r="O18" s="126">
        <f t="shared" si="5"/>
        <v>0</v>
      </c>
      <c r="P18" s="125">
        <f t="shared" si="6"/>
        <v>0</v>
      </c>
      <c r="Q18" s="1">
        <f t="shared" si="7"/>
        <v>0</v>
      </c>
      <c r="R18" s="1">
        <f t="shared" si="0"/>
        <v>0</v>
      </c>
      <c r="S18" s="1">
        <f t="shared" si="8"/>
        <v>0</v>
      </c>
      <c r="T18" s="1">
        <f t="shared" si="9"/>
        <v>0</v>
      </c>
      <c r="U18" s="126">
        <f t="shared" si="10"/>
        <v>0</v>
      </c>
    </row>
    <row r="19" spans="2:21" x14ac:dyDescent="0.3">
      <c r="B19" s="125">
        <v>4</v>
      </c>
      <c r="C19" s="53" t="str">
        <f>IF(OR('Data-Qtr4'!C17="",'Data-Qtr4'!R17),"",(COUNTIF('Data-Qtr4'!C17,"Yes")))</f>
        <v/>
      </c>
      <c r="D19" s="267" t="str">
        <f>IF('Data-Qtr4'!D17="","",IF(C19=1,'Data-Qtr4'!D17,""))</f>
        <v/>
      </c>
      <c r="E19" s="53" t="str">
        <f>IF(OR('Data-Qtr4'!E17="",'Data-Qtr4'!R17),"",COUNTIF('Data-Qtr4'!E17,"Yes"))</f>
        <v/>
      </c>
      <c r="F19" s="53" t="str">
        <f>IF(OR('Data-Qtr4'!F17="",'Data-Qtr4'!R17),"",COUNTIF('Data-Qtr4'!F17,"Yes"))</f>
        <v/>
      </c>
      <c r="G19" s="53"/>
      <c r="H19" s="270" t="str">
        <f>IF(OR('Data-Qtr4'!G17="",'Data-Qtr4'!R17),"",COUNTIF('Data-Qtr4'!G17,"Yes"))</f>
        <v/>
      </c>
      <c r="I19" s="55">
        <f>COUNTIF('Data-Qtr4'!C17:G17,"")</f>
        <v>5</v>
      </c>
      <c r="J19" s="125">
        <f>IF('Data-Qtr4'!R17,0,IF((COUNTBLANK(C19)+COUNTBLANK(E19)+COUNTBLANK(F19)+COUNTBLANK(H19))=4,0,1))</f>
        <v>0</v>
      </c>
      <c r="K19" s="125">
        <f t="shared" si="1"/>
        <v>0</v>
      </c>
      <c r="L19" s="125">
        <f t="shared" si="2"/>
        <v>0</v>
      </c>
      <c r="M19" s="1">
        <f t="shared" si="3"/>
        <v>0</v>
      </c>
      <c r="N19" s="125">
        <f t="shared" si="4"/>
        <v>0</v>
      </c>
      <c r="O19" s="126">
        <f t="shared" si="5"/>
        <v>0</v>
      </c>
      <c r="P19" s="125">
        <f t="shared" si="6"/>
        <v>0</v>
      </c>
      <c r="Q19" s="1">
        <f t="shared" si="7"/>
        <v>0</v>
      </c>
      <c r="R19" s="1">
        <f t="shared" si="0"/>
        <v>0</v>
      </c>
      <c r="S19" s="1">
        <f t="shared" si="8"/>
        <v>0</v>
      </c>
      <c r="T19" s="1">
        <f t="shared" si="9"/>
        <v>0</v>
      </c>
      <c r="U19" s="126">
        <f t="shared" si="10"/>
        <v>0</v>
      </c>
    </row>
    <row r="20" spans="2:21" x14ac:dyDescent="0.3">
      <c r="B20" s="125">
        <v>5</v>
      </c>
      <c r="C20" s="53" t="str">
        <f>IF(OR('Data-Qtr4'!C18="",'Data-Qtr4'!R18),"",(COUNTIF('Data-Qtr4'!C18,"Yes")))</f>
        <v/>
      </c>
      <c r="D20" s="267" t="str">
        <f>IF('Data-Qtr4'!D18="","",IF(C20=1,'Data-Qtr4'!D18,""))</f>
        <v/>
      </c>
      <c r="E20" s="53" t="str">
        <f>IF(OR('Data-Qtr4'!E18="",'Data-Qtr4'!R18),"",COUNTIF('Data-Qtr4'!E18,"Yes"))</f>
        <v/>
      </c>
      <c r="F20" s="53" t="str">
        <f>IF(OR('Data-Qtr4'!F18="",'Data-Qtr4'!R18),"",COUNTIF('Data-Qtr4'!F18,"Yes"))</f>
        <v/>
      </c>
      <c r="G20" s="53"/>
      <c r="H20" s="270" t="str">
        <f>IF(OR('Data-Qtr4'!G18="",'Data-Qtr4'!R18),"",COUNTIF('Data-Qtr4'!G18,"Yes"))</f>
        <v/>
      </c>
      <c r="I20" s="55">
        <f>COUNTIF('Data-Qtr4'!C18:G18,"")</f>
        <v>5</v>
      </c>
      <c r="J20" s="125">
        <f>IF('Data-Qtr4'!R18,0,IF((COUNTBLANK(C20)+COUNTBLANK(E20)+COUNTBLANK(F20)+COUNTBLANK(H20))=4,0,1))</f>
        <v>0</v>
      </c>
      <c r="K20" s="125">
        <f t="shared" si="1"/>
        <v>0</v>
      </c>
      <c r="L20" s="125">
        <f t="shared" si="2"/>
        <v>0</v>
      </c>
      <c r="M20" s="1">
        <f t="shared" si="3"/>
        <v>0</v>
      </c>
      <c r="N20" s="125">
        <f t="shared" si="4"/>
        <v>0</v>
      </c>
      <c r="O20" s="126">
        <f t="shared" si="5"/>
        <v>0</v>
      </c>
      <c r="P20" s="125">
        <f t="shared" si="6"/>
        <v>0</v>
      </c>
      <c r="Q20" s="1">
        <f t="shared" si="7"/>
        <v>0</v>
      </c>
      <c r="R20" s="1">
        <f t="shared" si="0"/>
        <v>0</v>
      </c>
      <c r="S20" s="1">
        <f t="shared" si="8"/>
        <v>0</v>
      </c>
      <c r="T20" s="1">
        <f t="shared" si="9"/>
        <v>0</v>
      </c>
      <c r="U20" s="126">
        <f t="shared" si="10"/>
        <v>0</v>
      </c>
    </row>
    <row r="21" spans="2:21" x14ac:dyDescent="0.3">
      <c r="B21" s="125">
        <v>6</v>
      </c>
      <c r="C21" s="53" t="str">
        <f>IF(OR('Data-Qtr4'!C19="",'Data-Qtr4'!R19),"",(COUNTIF('Data-Qtr4'!C19,"Yes")))</f>
        <v/>
      </c>
      <c r="D21" s="267" t="str">
        <f>IF('Data-Qtr4'!D19="","",IF(C21=1,'Data-Qtr4'!D19,""))</f>
        <v/>
      </c>
      <c r="E21" s="53" t="str">
        <f>IF(OR('Data-Qtr4'!E19="",'Data-Qtr4'!R19),"",COUNTIF('Data-Qtr4'!E19,"Yes"))</f>
        <v/>
      </c>
      <c r="F21" s="53" t="str">
        <f>IF(OR('Data-Qtr4'!F19="",'Data-Qtr4'!R19),"",COUNTIF('Data-Qtr4'!F19,"Yes"))</f>
        <v/>
      </c>
      <c r="G21" s="53"/>
      <c r="H21" s="270" t="str">
        <f>IF(OR('Data-Qtr4'!G19="",'Data-Qtr4'!R19),"",COUNTIF('Data-Qtr4'!G19,"Yes"))</f>
        <v/>
      </c>
      <c r="I21" s="55">
        <f>COUNTIF('Data-Qtr4'!C19:G19,"")</f>
        <v>5</v>
      </c>
      <c r="J21" s="125">
        <f>IF('Data-Qtr4'!R19,0,IF((COUNTBLANK(C21)+COUNTBLANK(E21)+COUNTBLANK(F21)+COUNTBLANK(H21))=4,0,1))</f>
        <v>0</v>
      </c>
      <c r="K21" s="125">
        <f t="shared" si="1"/>
        <v>0</v>
      </c>
      <c r="L21" s="125">
        <f t="shared" si="2"/>
        <v>0</v>
      </c>
      <c r="M21" s="1">
        <f t="shared" si="3"/>
        <v>0</v>
      </c>
      <c r="N21" s="125">
        <f t="shared" si="4"/>
        <v>0</v>
      </c>
      <c r="O21" s="126">
        <f t="shared" si="5"/>
        <v>0</v>
      </c>
      <c r="P21" s="125">
        <f t="shared" si="6"/>
        <v>0</v>
      </c>
      <c r="Q21" s="1">
        <f t="shared" si="7"/>
        <v>0</v>
      </c>
      <c r="R21" s="1">
        <f t="shared" si="0"/>
        <v>0</v>
      </c>
      <c r="S21" s="1">
        <f t="shared" si="8"/>
        <v>0</v>
      </c>
      <c r="T21" s="1">
        <f t="shared" si="9"/>
        <v>0</v>
      </c>
      <c r="U21" s="126">
        <f t="shared" si="10"/>
        <v>0</v>
      </c>
    </row>
    <row r="22" spans="2:21" x14ac:dyDescent="0.3">
      <c r="B22" s="125">
        <v>7</v>
      </c>
      <c r="C22" s="53" t="str">
        <f>IF(OR('Data-Qtr4'!C20="",'Data-Qtr4'!R20),"",(COUNTIF('Data-Qtr4'!C20,"Yes")))</f>
        <v/>
      </c>
      <c r="D22" s="267" t="str">
        <f>IF('Data-Qtr4'!D20="","",IF(C22=1,'Data-Qtr4'!D20,""))</f>
        <v/>
      </c>
      <c r="E22" s="53" t="str">
        <f>IF(OR('Data-Qtr4'!E20="",'Data-Qtr4'!R20),"",COUNTIF('Data-Qtr4'!E20,"Yes"))</f>
        <v/>
      </c>
      <c r="F22" s="53" t="str">
        <f>IF(OR('Data-Qtr4'!F20="",'Data-Qtr4'!R20),"",COUNTIF('Data-Qtr4'!F20,"Yes"))</f>
        <v/>
      </c>
      <c r="G22" s="53"/>
      <c r="H22" s="270" t="str">
        <f>IF(OR('Data-Qtr4'!G20="",'Data-Qtr4'!R20),"",COUNTIF('Data-Qtr4'!G20,"Yes"))</f>
        <v/>
      </c>
      <c r="I22" s="55">
        <f>COUNTIF('Data-Qtr4'!C20:G20,"")</f>
        <v>5</v>
      </c>
      <c r="J22" s="125">
        <f>IF('Data-Qtr4'!R20,0,IF((COUNTBLANK(C22)+COUNTBLANK(E22)+COUNTBLANK(F22)+COUNTBLANK(H22))=4,0,1))</f>
        <v>0</v>
      </c>
      <c r="K22" s="125">
        <f t="shared" si="1"/>
        <v>0</v>
      </c>
      <c r="L22" s="125">
        <f t="shared" si="2"/>
        <v>0</v>
      </c>
      <c r="M22" s="1">
        <f t="shared" si="3"/>
        <v>0</v>
      </c>
      <c r="N22" s="125">
        <f t="shared" si="4"/>
        <v>0</v>
      </c>
      <c r="O22" s="126">
        <f t="shared" si="5"/>
        <v>0</v>
      </c>
      <c r="P22" s="125">
        <f t="shared" si="6"/>
        <v>0</v>
      </c>
      <c r="Q22" s="1">
        <f t="shared" si="7"/>
        <v>0</v>
      </c>
      <c r="R22" s="1">
        <f t="shared" si="0"/>
        <v>0</v>
      </c>
      <c r="S22" s="1">
        <f t="shared" si="8"/>
        <v>0</v>
      </c>
      <c r="T22" s="1">
        <f t="shared" si="9"/>
        <v>0</v>
      </c>
      <c r="U22" s="126">
        <f t="shared" si="10"/>
        <v>0</v>
      </c>
    </row>
    <row r="23" spans="2:21" x14ac:dyDescent="0.3">
      <c r="B23" s="125">
        <v>8</v>
      </c>
      <c r="C23" s="53" t="str">
        <f>IF(OR('Data-Qtr4'!C21="",'Data-Qtr4'!R21),"",(COUNTIF('Data-Qtr4'!C21,"Yes")))</f>
        <v/>
      </c>
      <c r="D23" s="267" t="str">
        <f>IF('Data-Qtr4'!D21="","",IF(C23=1,'Data-Qtr4'!D21,""))</f>
        <v/>
      </c>
      <c r="E23" s="53" t="str">
        <f>IF(OR('Data-Qtr4'!E21="",'Data-Qtr4'!R21),"",COUNTIF('Data-Qtr4'!E21,"Yes"))</f>
        <v/>
      </c>
      <c r="F23" s="53" t="str">
        <f>IF(OR('Data-Qtr4'!F21="",'Data-Qtr4'!R21),"",COUNTIF('Data-Qtr4'!F21,"Yes"))</f>
        <v/>
      </c>
      <c r="G23" s="53"/>
      <c r="H23" s="270" t="str">
        <f>IF(OR('Data-Qtr4'!G21="",'Data-Qtr4'!R21),"",COUNTIF('Data-Qtr4'!G21,"Yes"))</f>
        <v/>
      </c>
      <c r="I23" s="55">
        <f>COUNTIF('Data-Qtr4'!C21:G21,"")</f>
        <v>5</v>
      </c>
      <c r="J23" s="125">
        <f>IF('Data-Qtr4'!R21,0,IF((COUNTBLANK(C23)+COUNTBLANK(E23)+COUNTBLANK(F23)+COUNTBLANK(H23))=4,0,1))</f>
        <v>0</v>
      </c>
      <c r="K23" s="125">
        <f t="shared" si="1"/>
        <v>0</v>
      </c>
      <c r="L23" s="125">
        <f t="shared" si="2"/>
        <v>0</v>
      </c>
      <c r="M23" s="1">
        <f t="shared" si="3"/>
        <v>0</v>
      </c>
      <c r="N23" s="125">
        <f t="shared" si="4"/>
        <v>0</v>
      </c>
      <c r="O23" s="126">
        <f t="shared" si="5"/>
        <v>0</v>
      </c>
      <c r="P23" s="125">
        <f t="shared" si="6"/>
        <v>0</v>
      </c>
      <c r="Q23" s="1">
        <f t="shared" si="7"/>
        <v>0</v>
      </c>
      <c r="R23" s="1">
        <f t="shared" si="0"/>
        <v>0</v>
      </c>
      <c r="S23" s="1">
        <f t="shared" si="8"/>
        <v>0</v>
      </c>
      <c r="T23" s="1">
        <f t="shared" si="9"/>
        <v>0</v>
      </c>
      <c r="U23" s="126">
        <f t="shared" si="10"/>
        <v>0</v>
      </c>
    </row>
    <row r="24" spans="2:21" x14ac:dyDescent="0.3">
      <c r="B24" s="125">
        <v>9</v>
      </c>
      <c r="C24" s="53" t="str">
        <f>IF(OR('Data-Qtr4'!C22="",'Data-Qtr4'!R22),"",(COUNTIF('Data-Qtr4'!C22,"Yes")))</f>
        <v/>
      </c>
      <c r="D24" s="267" t="str">
        <f>IF('Data-Qtr4'!D22="","",IF(C24=1,'Data-Qtr4'!D22,""))</f>
        <v/>
      </c>
      <c r="E24" s="53" t="str">
        <f>IF(OR('Data-Qtr4'!E22="",'Data-Qtr4'!R22),"",COUNTIF('Data-Qtr4'!E22,"Yes"))</f>
        <v/>
      </c>
      <c r="F24" s="53" t="str">
        <f>IF(OR('Data-Qtr4'!F22="",'Data-Qtr4'!R22),"",COUNTIF('Data-Qtr4'!F22,"Yes"))</f>
        <v/>
      </c>
      <c r="G24" s="53"/>
      <c r="H24" s="270" t="str">
        <f>IF(OR('Data-Qtr4'!G22="",'Data-Qtr4'!R22),"",COUNTIF('Data-Qtr4'!G22,"Yes"))</f>
        <v/>
      </c>
      <c r="I24" s="55">
        <f>COUNTIF('Data-Qtr4'!C22:G22,"")</f>
        <v>5</v>
      </c>
      <c r="J24" s="125">
        <f>IF('Data-Qtr4'!R22,0,IF((COUNTBLANK(C24)+COUNTBLANK(E24)+COUNTBLANK(F24)+COUNTBLANK(H24))=4,0,1))</f>
        <v>0</v>
      </c>
      <c r="K24" s="125">
        <f t="shared" si="1"/>
        <v>0</v>
      </c>
      <c r="L24" s="125">
        <f t="shared" si="2"/>
        <v>0</v>
      </c>
      <c r="M24" s="1">
        <f t="shared" si="3"/>
        <v>0</v>
      </c>
      <c r="N24" s="125">
        <f t="shared" si="4"/>
        <v>0</v>
      </c>
      <c r="O24" s="126">
        <f t="shared" si="5"/>
        <v>0</v>
      </c>
      <c r="P24" s="125">
        <f t="shared" si="6"/>
        <v>0</v>
      </c>
      <c r="Q24" s="1">
        <f t="shared" si="7"/>
        <v>0</v>
      </c>
      <c r="R24" s="1">
        <f t="shared" si="0"/>
        <v>0</v>
      </c>
      <c r="S24" s="1">
        <f t="shared" si="8"/>
        <v>0</v>
      </c>
      <c r="T24" s="1">
        <f t="shared" si="9"/>
        <v>0</v>
      </c>
      <c r="U24" s="126">
        <f t="shared" si="10"/>
        <v>0</v>
      </c>
    </row>
    <row r="25" spans="2:21" ht="15" thickBot="1" x14ac:dyDescent="0.35">
      <c r="B25" s="127">
        <v>10</v>
      </c>
      <c r="C25" s="36" t="str">
        <f>IF(OR('Data-Qtr4'!C23="",'Data-Qtr4'!R23),"",(COUNTIF('Data-Qtr4'!C23,"Yes")))</f>
        <v/>
      </c>
      <c r="D25" s="271" t="str">
        <f>IF('Data-Qtr4'!D23="","",IF(C25=1,'Data-Qtr4'!D23,""))</f>
        <v/>
      </c>
      <c r="E25" s="36" t="str">
        <f>IF(OR('Data-Qtr4'!E23="",'Data-Qtr4'!R23),"",COUNTIF('Data-Qtr4'!E23,"Yes"))</f>
        <v/>
      </c>
      <c r="F25" s="36" t="str">
        <f>IF(OR('Data-Qtr4'!F23="",'Data-Qtr4'!R23),"",COUNTIF('Data-Qtr4'!F23,"Yes"))</f>
        <v/>
      </c>
      <c r="G25" s="36"/>
      <c r="H25" s="272" t="str">
        <f>IF(OR('Data-Qtr4'!G23="",'Data-Qtr4'!R23),"",COUNTIF('Data-Qtr4'!G23,"Yes"))</f>
        <v/>
      </c>
      <c r="I25" s="56">
        <f>COUNTIF('Data-Qtr4'!C23:G23,"")</f>
        <v>5</v>
      </c>
      <c r="J25" s="125">
        <f>IF('Data-Qtr4'!R23,0,IF((COUNTBLANK(C25)+COUNTBLANK(E25)+COUNTBLANK(F25)+COUNTBLANK(H25))=4,0,1))</f>
        <v>0</v>
      </c>
      <c r="K25" s="125">
        <f t="shared" si="1"/>
        <v>0</v>
      </c>
      <c r="L25" s="125">
        <f t="shared" si="2"/>
        <v>0</v>
      </c>
      <c r="M25" s="1">
        <f t="shared" si="3"/>
        <v>0</v>
      </c>
      <c r="N25" s="125">
        <f t="shared" si="4"/>
        <v>0</v>
      </c>
      <c r="O25" s="126">
        <f t="shared" si="5"/>
        <v>0</v>
      </c>
      <c r="P25" s="125">
        <f t="shared" si="6"/>
        <v>0</v>
      </c>
      <c r="Q25" s="1">
        <f t="shared" si="7"/>
        <v>0</v>
      </c>
      <c r="R25" s="1">
        <f t="shared" si="0"/>
        <v>0</v>
      </c>
      <c r="S25" s="1">
        <f t="shared" si="8"/>
        <v>0</v>
      </c>
      <c r="T25" s="1">
        <f t="shared" si="9"/>
        <v>0</v>
      </c>
      <c r="U25" s="126">
        <f t="shared" si="10"/>
        <v>0</v>
      </c>
    </row>
    <row r="26" spans="2:21" x14ac:dyDescent="0.3">
      <c r="B26" s="125">
        <v>11</v>
      </c>
      <c r="C26" s="33" t="str">
        <f>IF(OR('Data-Qtr4'!C24="",'Data-Qtr4'!R24),"",(COUNTIF('Data-Qtr4'!C24,"Yes")))</f>
        <v/>
      </c>
      <c r="D26" s="268" t="str">
        <f>IF('Data-Qtr4'!D24="","",IF(C26=1,'Data-Qtr4'!D24,""))</f>
        <v/>
      </c>
      <c r="E26" s="33" t="str">
        <f>IF(OR('Data-Qtr4'!E24="",'Data-Qtr4'!R24),"",COUNTIF('Data-Qtr4'!E24,"Yes"))</f>
        <v/>
      </c>
      <c r="F26" s="33" t="str">
        <f>IF(OR('Data-Qtr4'!F24="",'Data-Qtr4'!R24),"",COUNTIF('Data-Qtr4'!F24,"Yes"))</f>
        <v/>
      </c>
      <c r="G26" s="33"/>
      <c r="H26" s="269" t="str">
        <f>IF(OR('Data-Qtr4'!G24="",'Data-Qtr4'!R24),"",COUNTIF('Data-Qtr4'!G24,"Yes"))</f>
        <v/>
      </c>
      <c r="I26" s="54">
        <f>COUNTIF('Data-Qtr4'!C24:G24,"")</f>
        <v>5</v>
      </c>
      <c r="J26" s="125">
        <f>IF('Data-Qtr4'!R24,0,IF((COUNTBLANK(C26)+COUNTBLANK(E26)+COUNTBLANK(F26)+COUNTBLANK(H26))=4,0,1))</f>
        <v>0</v>
      </c>
      <c r="K26" s="125">
        <f t="shared" si="1"/>
        <v>0</v>
      </c>
      <c r="L26" s="125">
        <f t="shared" si="2"/>
        <v>0</v>
      </c>
      <c r="M26" s="1">
        <f t="shared" si="3"/>
        <v>0</v>
      </c>
      <c r="N26" s="125">
        <f t="shared" si="4"/>
        <v>0</v>
      </c>
      <c r="O26" s="126">
        <f t="shared" si="5"/>
        <v>0</v>
      </c>
      <c r="P26" s="125">
        <f t="shared" si="6"/>
        <v>0</v>
      </c>
      <c r="Q26" s="1">
        <f t="shared" si="7"/>
        <v>0</v>
      </c>
      <c r="R26" s="1">
        <f t="shared" si="0"/>
        <v>0</v>
      </c>
      <c r="S26" s="1">
        <f t="shared" si="8"/>
        <v>0</v>
      </c>
      <c r="T26" s="1">
        <f t="shared" si="9"/>
        <v>0</v>
      </c>
      <c r="U26" s="126">
        <f t="shared" si="10"/>
        <v>0</v>
      </c>
    </row>
    <row r="27" spans="2:21" x14ac:dyDescent="0.3">
      <c r="B27" s="125">
        <v>12</v>
      </c>
      <c r="C27" s="53" t="str">
        <f>IF(OR('Data-Qtr4'!C25="",'Data-Qtr4'!R25),"",(COUNTIF('Data-Qtr4'!C25,"Yes")))</f>
        <v/>
      </c>
      <c r="D27" s="267" t="str">
        <f>IF('Data-Qtr4'!D25="","",IF(C27=1,'Data-Qtr4'!D25,""))</f>
        <v/>
      </c>
      <c r="E27" s="53" t="str">
        <f>IF(OR('Data-Qtr4'!E25="",'Data-Qtr4'!R25),"",COUNTIF('Data-Qtr4'!E25,"Yes"))</f>
        <v/>
      </c>
      <c r="F27" s="53" t="str">
        <f>IF(OR('Data-Qtr4'!F25="",'Data-Qtr4'!R25),"",COUNTIF('Data-Qtr4'!F25,"Yes"))</f>
        <v/>
      </c>
      <c r="G27" s="53"/>
      <c r="H27" s="270" t="str">
        <f>IF(OR('Data-Qtr4'!G25="",'Data-Qtr4'!R25),"",COUNTIF('Data-Qtr4'!G25,"Yes"))</f>
        <v/>
      </c>
      <c r="I27" s="55">
        <f>COUNTIF('Data-Qtr4'!C25:G25,"")</f>
        <v>5</v>
      </c>
      <c r="J27" s="125">
        <f>IF('Data-Qtr4'!R25,0,IF((COUNTBLANK(C27)+COUNTBLANK(E27)+COUNTBLANK(F27)+COUNTBLANK(H27))=4,0,1))</f>
        <v>0</v>
      </c>
      <c r="K27" s="125">
        <f t="shared" si="1"/>
        <v>0</v>
      </c>
      <c r="L27" s="125">
        <f t="shared" si="2"/>
        <v>0</v>
      </c>
      <c r="M27" s="1">
        <f t="shared" si="3"/>
        <v>0</v>
      </c>
      <c r="N27" s="125">
        <f t="shared" si="4"/>
        <v>0</v>
      </c>
      <c r="O27" s="126">
        <f t="shared" si="5"/>
        <v>0</v>
      </c>
      <c r="P27" s="125">
        <f t="shared" si="6"/>
        <v>0</v>
      </c>
      <c r="Q27" s="1">
        <f t="shared" si="7"/>
        <v>0</v>
      </c>
      <c r="R27" s="1">
        <f t="shared" si="0"/>
        <v>0</v>
      </c>
      <c r="S27" s="1">
        <f t="shared" si="8"/>
        <v>0</v>
      </c>
      <c r="T27" s="1">
        <f t="shared" si="9"/>
        <v>0</v>
      </c>
      <c r="U27" s="126">
        <f t="shared" si="10"/>
        <v>0</v>
      </c>
    </row>
    <row r="28" spans="2:21" x14ac:dyDescent="0.3">
      <c r="B28" s="125">
        <v>13</v>
      </c>
      <c r="C28" s="53" t="str">
        <f>IF(OR('Data-Qtr4'!C26="",'Data-Qtr4'!R26),"",(COUNTIF('Data-Qtr4'!C26,"Yes")))</f>
        <v/>
      </c>
      <c r="D28" s="267" t="str">
        <f>IF('Data-Qtr4'!D26="","",IF(C28=1,'Data-Qtr4'!D26,""))</f>
        <v/>
      </c>
      <c r="E28" s="53" t="str">
        <f>IF(OR('Data-Qtr4'!E26="",'Data-Qtr4'!R26),"",COUNTIF('Data-Qtr4'!E26,"Yes"))</f>
        <v/>
      </c>
      <c r="F28" s="53" t="str">
        <f>IF(OR('Data-Qtr4'!F26="",'Data-Qtr4'!R26),"",COUNTIF('Data-Qtr4'!F26,"Yes"))</f>
        <v/>
      </c>
      <c r="G28" s="53"/>
      <c r="H28" s="270" t="str">
        <f>IF(OR('Data-Qtr4'!G26="",'Data-Qtr4'!R26),"",COUNTIF('Data-Qtr4'!G26,"Yes"))</f>
        <v/>
      </c>
      <c r="I28" s="55">
        <f>COUNTIF('Data-Qtr4'!C26:G26,"")</f>
        <v>5</v>
      </c>
      <c r="J28" s="125">
        <f>IF('Data-Qtr4'!R26,0,IF((COUNTBLANK(C28)+COUNTBLANK(E28)+COUNTBLANK(F28)+COUNTBLANK(H28))=4,0,1))</f>
        <v>0</v>
      </c>
      <c r="K28" s="125">
        <f t="shared" si="1"/>
        <v>0</v>
      </c>
      <c r="L28" s="125">
        <f t="shared" si="2"/>
        <v>0</v>
      </c>
      <c r="M28" s="1">
        <f t="shared" si="3"/>
        <v>0</v>
      </c>
      <c r="N28" s="125">
        <f t="shared" si="4"/>
        <v>0</v>
      </c>
      <c r="O28" s="126">
        <f t="shared" si="5"/>
        <v>0</v>
      </c>
      <c r="P28" s="125">
        <f t="shared" si="6"/>
        <v>0</v>
      </c>
      <c r="Q28" s="1">
        <f t="shared" si="7"/>
        <v>0</v>
      </c>
      <c r="R28" s="1">
        <f t="shared" si="0"/>
        <v>0</v>
      </c>
      <c r="S28" s="1">
        <f t="shared" si="8"/>
        <v>0</v>
      </c>
      <c r="T28" s="1">
        <f t="shared" si="9"/>
        <v>0</v>
      </c>
      <c r="U28" s="126">
        <f t="shared" si="10"/>
        <v>0</v>
      </c>
    </row>
    <row r="29" spans="2:21" x14ac:dyDescent="0.3">
      <c r="B29" s="125">
        <v>14</v>
      </c>
      <c r="C29" s="53" t="str">
        <f>IF(OR('Data-Qtr4'!C27="",'Data-Qtr4'!R27),"",(COUNTIF('Data-Qtr4'!C27,"Yes")))</f>
        <v/>
      </c>
      <c r="D29" s="267" t="str">
        <f>IF('Data-Qtr4'!D27="","",IF(C29=1,'Data-Qtr4'!D27,""))</f>
        <v/>
      </c>
      <c r="E29" s="53" t="str">
        <f>IF(OR('Data-Qtr4'!E27="",'Data-Qtr4'!R27),"",COUNTIF('Data-Qtr4'!E27,"Yes"))</f>
        <v/>
      </c>
      <c r="F29" s="53" t="str">
        <f>IF(OR('Data-Qtr4'!F27="",'Data-Qtr4'!R27),"",COUNTIF('Data-Qtr4'!F27,"Yes"))</f>
        <v/>
      </c>
      <c r="G29" s="53"/>
      <c r="H29" s="270" t="str">
        <f>IF(OR('Data-Qtr4'!G27="",'Data-Qtr4'!R27),"",COUNTIF('Data-Qtr4'!G27,"Yes"))</f>
        <v/>
      </c>
      <c r="I29" s="55">
        <f>COUNTIF('Data-Qtr4'!C27:G27,"")</f>
        <v>5</v>
      </c>
      <c r="J29" s="125">
        <f>IF('Data-Qtr4'!R27,0,IF((COUNTBLANK(C29)+COUNTBLANK(E29)+COUNTBLANK(F29)+COUNTBLANK(H29))=4,0,1))</f>
        <v>0</v>
      </c>
      <c r="K29" s="125">
        <f t="shared" si="1"/>
        <v>0</v>
      </c>
      <c r="L29" s="125">
        <f t="shared" si="2"/>
        <v>0</v>
      </c>
      <c r="M29" s="1">
        <f t="shared" si="3"/>
        <v>0</v>
      </c>
      <c r="N29" s="125">
        <f t="shared" si="4"/>
        <v>0</v>
      </c>
      <c r="O29" s="126">
        <f t="shared" si="5"/>
        <v>0</v>
      </c>
      <c r="P29" s="125">
        <f t="shared" si="6"/>
        <v>0</v>
      </c>
      <c r="Q29" s="1">
        <f t="shared" si="7"/>
        <v>0</v>
      </c>
      <c r="R29" s="1">
        <f t="shared" si="0"/>
        <v>0</v>
      </c>
      <c r="S29" s="1">
        <f t="shared" si="8"/>
        <v>0</v>
      </c>
      <c r="T29" s="1">
        <f t="shared" si="9"/>
        <v>0</v>
      </c>
      <c r="U29" s="126">
        <f t="shared" si="10"/>
        <v>0</v>
      </c>
    </row>
    <row r="30" spans="2:21" x14ac:dyDescent="0.3">
      <c r="B30" s="125">
        <v>15</v>
      </c>
      <c r="C30" s="53" t="str">
        <f>IF(OR('Data-Qtr4'!C28="",'Data-Qtr4'!R28),"",(COUNTIF('Data-Qtr4'!C28,"Yes")))</f>
        <v/>
      </c>
      <c r="D30" s="267" t="str">
        <f>IF('Data-Qtr4'!D28="","",IF(C30=1,'Data-Qtr4'!D28,""))</f>
        <v/>
      </c>
      <c r="E30" s="53" t="str">
        <f>IF(OR('Data-Qtr4'!E28="",'Data-Qtr4'!R28),"",COUNTIF('Data-Qtr4'!E28,"Yes"))</f>
        <v/>
      </c>
      <c r="F30" s="53" t="str">
        <f>IF(OR('Data-Qtr4'!F28="",'Data-Qtr4'!R28),"",COUNTIF('Data-Qtr4'!F28,"Yes"))</f>
        <v/>
      </c>
      <c r="G30" s="53"/>
      <c r="H30" s="270" t="str">
        <f>IF(OR('Data-Qtr4'!G28="",'Data-Qtr4'!R28),"",COUNTIF('Data-Qtr4'!G28,"Yes"))</f>
        <v/>
      </c>
      <c r="I30" s="55">
        <f>COUNTIF('Data-Qtr4'!C28:G28,"")</f>
        <v>5</v>
      </c>
      <c r="J30" s="125">
        <f>IF('Data-Qtr4'!R28,0,IF((COUNTBLANK(C30)+COUNTBLANK(E30)+COUNTBLANK(F30)+COUNTBLANK(H30))=4,0,1))</f>
        <v>0</v>
      </c>
      <c r="K30" s="125">
        <f t="shared" si="1"/>
        <v>0</v>
      </c>
      <c r="L30" s="125">
        <f t="shared" si="2"/>
        <v>0</v>
      </c>
      <c r="M30" s="1">
        <f t="shared" si="3"/>
        <v>0</v>
      </c>
      <c r="N30" s="125">
        <f t="shared" si="4"/>
        <v>0</v>
      </c>
      <c r="O30" s="126">
        <f t="shared" si="5"/>
        <v>0</v>
      </c>
      <c r="P30" s="125">
        <f t="shared" si="6"/>
        <v>0</v>
      </c>
      <c r="Q30" s="1">
        <f t="shared" si="7"/>
        <v>0</v>
      </c>
      <c r="R30" s="1">
        <f t="shared" si="0"/>
        <v>0</v>
      </c>
      <c r="S30" s="1">
        <f t="shared" si="8"/>
        <v>0</v>
      </c>
      <c r="T30" s="1">
        <f t="shared" si="9"/>
        <v>0</v>
      </c>
      <c r="U30" s="126">
        <f t="shared" si="10"/>
        <v>0</v>
      </c>
    </row>
    <row r="31" spans="2:21" x14ac:dyDescent="0.3">
      <c r="B31" s="125">
        <v>16</v>
      </c>
      <c r="C31" s="53" t="str">
        <f>IF(OR('Data-Qtr4'!C29="",'Data-Qtr4'!R29),"",(COUNTIF('Data-Qtr4'!C29,"Yes")))</f>
        <v/>
      </c>
      <c r="D31" s="267" t="str">
        <f>IF('Data-Qtr4'!D29="","",IF(C31=1,'Data-Qtr4'!D29,""))</f>
        <v/>
      </c>
      <c r="E31" s="53" t="str">
        <f>IF(OR('Data-Qtr4'!E29="",'Data-Qtr4'!R29),"",COUNTIF('Data-Qtr4'!E29,"Yes"))</f>
        <v/>
      </c>
      <c r="F31" s="53" t="str">
        <f>IF(OR('Data-Qtr4'!F29="",'Data-Qtr4'!R29),"",COUNTIF('Data-Qtr4'!F29,"Yes"))</f>
        <v/>
      </c>
      <c r="G31" s="53"/>
      <c r="H31" s="270" t="str">
        <f>IF(OR('Data-Qtr4'!G29="",'Data-Qtr4'!R29),"",COUNTIF('Data-Qtr4'!G29,"Yes"))</f>
        <v/>
      </c>
      <c r="I31" s="55">
        <f>COUNTIF('Data-Qtr4'!C29:G29,"")</f>
        <v>5</v>
      </c>
      <c r="J31" s="125">
        <f>IF('Data-Qtr4'!R29,0,IF((COUNTBLANK(C31)+COUNTBLANK(E31)+COUNTBLANK(F31)+COUNTBLANK(H31))=4,0,1))</f>
        <v>0</v>
      </c>
      <c r="K31" s="125">
        <f t="shared" si="1"/>
        <v>0</v>
      </c>
      <c r="L31" s="125">
        <f t="shared" si="2"/>
        <v>0</v>
      </c>
      <c r="M31" s="1">
        <f t="shared" si="3"/>
        <v>0</v>
      </c>
      <c r="N31" s="125">
        <f t="shared" si="4"/>
        <v>0</v>
      </c>
      <c r="O31" s="126">
        <f t="shared" si="5"/>
        <v>0</v>
      </c>
      <c r="P31" s="125">
        <f t="shared" si="6"/>
        <v>0</v>
      </c>
      <c r="Q31" s="1">
        <f t="shared" si="7"/>
        <v>0</v>
      </c>
      <c r="R31" s="1">
        <f t="shared" si="0"/>
        <v>0</v>
      </c>
      <c r="S31" s="1">
        <f t="shared" si="8"/>
        <v>0</v>
      </c>
      <c r="T31" s="1">
        <f t="shared" si="9"/>
        <v>0</v>
      </c>
      <c r="U31" s="126">
        <f t="shared" si="10"/>
        <v>0</v>
      </c>
    </row>
    <row r="32" spans="2:21" x14ac:dyDescent="0.3">
      <c r="B32" s="125">
        <v>17</v>
      </c>
      <c r="C32" s="53" t="str">
        <f>IF(OR('Data-Qtr4'!C30="",'Data-Qtr4'!R30),"",(COUNTIF('Data-Qtr4'!C30,"Yes")))</f>
        <v/>
      </c>
      <c r="D32" s="267" t="str">
        <f>IF('Data-Qtr4'!D30="","",IF(C32=1,'Data-Qtr4'!D30,""))</f>
        <v/>
      </c>
      <c r="E32" s="53" t="str">
        <f>IF(OR('Data-Qtr4'!E30="",'Data-Qtr4'!R30),"",COUNTIF('Data-Qtr4'!E30,"Yes"))</f>
        <v/>
      </c>
      <c r="F32" s="53" t="str">
        <f>IF(OR('Data-Qtr4'!F30="",'Data-Qtr4'!R30),"",COUNTIF('Data-Qtr4'!F30,"Yes"))</f>
        <v/>
      </c>
      <c r="G32" s="53"/>
      <c r="H32" s="270" t="str">
        <f>IF(OR('Data-Qtr4'!G30="",'Data-Qtr4'!R30),"",COUNTIF('Data-Qtr4'!G30,"Yes"))</f>
        <v/>
      </c>
      <c r="I32" s="55">
        <f>COUNTIF('Data-Qtr4'!C30:G30,"")</f>
        <v>5</v>
      </c>
      <c r="J32" s="125">
        <f>IF('Data-Qtr4'!R30,0,IF((COUNTBLANK(C32)+COUNTBLANK(E32)+COUNTBLANK(F32)+COUNTBLANK(H32))=4,0,1))</f>
        <v>0</v>
      </c>
      <c r="K32" s="125">
        <f t="shared" si="1"/>
        <v>0</v>
      </c>
      <c r="L32" s="125">
        <f t="shared" si="2"/>
        <v>0</v>
      </c>
      <c r="M32" s="1">
        <f t="shared" si="3"/>
        <v>0</v>
      </c>
      <c r="N32" s="125">
        <f t="shared" si="4"/>
        <v>0</v>
      </c>
      <c r="O32" s="126">
        <f t="shared" si="5"/>
        <v>0</v>
      </c>
      <c r="P32" s="125">
        <f t="shared" si="6"/>
        <v>0</v>
      </c>
      <c r="Q32" s="1">
        <f t="shared" si="7"/>
        <v>0</v>
      </c>
      <c r="R32" s="1">
        <f t="shared" si="0"/>
        <v>0</v>
      </c>
      <c r="S32" s="1">
        <f t="shared" si="8"/>
        <v>0</v>
      </c>
      <c r="T32" s="1">
        <f t="shared" si="9"/>
        <v>0</v>
      </c>
      <c r="U32" s="126">
        <f t="shared" si="10"/>
        <v>0</v>
      </c>
    </row>
    <row r="33" spans="2:21" x14ac:dyDescent="0.3">
      <c r="B33" s="125">
        <v>18</v>
      </c>
      <c r="C33" s="53" t="str">
        <f>IF(OR('Data-Qtr4'!C31="",'Data-Qtr4'!R31),"",(COUNTIF('Data-Qtr4'!C31,"Yes")))</f>
        <v/>
      </c>
      <c r="D33" s="267" t="str">
        <f>IF('Data-Qtr4'!D31="","",IF(C33=1,'Data-Qtr4'!D31,""))</f>
        <v/>
      </c>
      <c r="E33" s="53" t="str">
        <f>IF(OR('Data-Qtr4'!E31="",'Data-Qtr4'!R31),"",COUNTIF('Data-Qtr4'!E31,"Yes"))</f>
        <v/>
      </c>
      <c r="F33" s="53" t="str">
        <f>IF(OR('Data-Qtr4'!F31="",'Data-Qtr4'!R31),"",COUNTIF('Data-Qtr4'!F31,"Yes"))</f>
        <v/>
      </c>
      <c r="G33" s="53"/>
      <c r="H33" s="270" t="str">
        <f>IF(OR('Data-Qtr4'!G31="",'Data-Qtr4'!R31),"",COUNTIF('Data-Qtr4'!G31,"Yes"))</f>
        <v/>
      </c>
      <c r="I33" s="55">
        <f>COUNTIF('Data-Qtr4'!C31:G31,"")</f>
        <v>5</v>
      </c>
      <c r="J33" s="125">
        <f>IF('Data-Qtr4'!R31,0,IF((COUNTBLANK(C33)+COUNTBLANK(E33)+COUNTBLANK(F33)+COUNTBLANK(H33))=4,0,1))</f>
        <v>0</v>
      </c>
      <c r="K33" s="125">
        <f t="shared" si="1"/>
        <v>0</v>
      </c>
      <c r="L33" s="125">
        <f t="shared" si="2"/>
        <v>0</v>
      </c>
      <c r="M33" s="1">
        <f t="shared" si="3"/>
        <v>0</v>
      </c>
      <c r="N33" s="125">
        <f t="shared" si="4"/>
        <v>0</v>
      </c>
      <c r="O33" s="126">
        <f t="shared" si="5"/>
        <v>0</v>
      </c>
      <c r="P33" s="125">
        <f t="shared" si="6"/>
        <v>0</v>
      </c>
      <c r="Q33" s="1">
        <f t="shared" si="7"/>
        <v>0</v>
      </c>
      <c r="R33" s="1">
        <f t="shared" si="0"/>
        <v>0</v>
      </c>
      <c r="S33" s="1">
        <f t="shared" si="8"/>
        <v>0</v>
      </c>
      <c r="T33" s="1">
        <f t="shared" si="9"/>
        <v>0</v>
      </c>
      <c r="U33" s="126">
        <f t="shared" si="10"/>
        <v>0</v>
      </c>
    </row>
    <row r="34" spans="2:21" x14ac:dyDescent="0.3">
      <c r="B34" s="125">
        <v>19</v>
      </c>
      <c r="C34" s="53" t="str">
        <f>IF(OR('Data-Qtr4'!C32="",'Data-Qtr4'!R32),"",(COUNTIF('Data-Qtr4'!C32,"Yes")))</f>
        <v/>
      </c>
      <c r="D34" s="267" t="str">
        <f>IF('Data-Qtr4'!D32="","",IF(C34=1,'Data-Qtr4'!D32,""))</f>
        <v/>
      </c>
      <c r="E34" s="53" t="str">
        <f>IF(OR('Data-Qtr4'!E32="",'Data-Qtr4'!R32),"",COUNTIF('Data-Qtr4'!E32,"Yes"))</f>
        <v/>
      </c>
      <c r="F34" s="53" t="str">
        <f>IF(OR('Data-Qtr4'!F32="",'Data-Qtr4'!R32),"",COUNTIF('Data-Qtr4'!F32,"Yes"))</f>
        <v/>
      </c>
      <c r="G34" s="53"/>
      <c r="H34" s="270" t="str">
        <f>IF(OR('Data-Qtr4'!G32="",'Data-Qtr4'!R32),"",COUNTIF('Data-Qtr4'!G32,"Yes"))</f>
        <v/>
      </c>
      <c r="I34" s="55">
        <f>COUNTIF('Data-Qtr4'!C32:G32,"")</f>
        <v>5</v>
      </c>
      <c r="J34" s="125">
        <f>IF('Data-Qtr4'!R32,0,IF((COUNTBLANK(C34)+COUNTBLANK(E34)+COUNTBLANK(F34)+COUNTBLANK(H34))=4,0,1))</f>
        <v>0</v>
      </c>
      <c r="K34" s="125">
        <f t="shared" si="1"/>
        <v>0</v>
      </c>
      <c r="L34" s="125">
        <f t="shared" si="2"/>
        <v>0</v>
      </c>
      <c r="M34" s="1">
        <f t="shared" si="3"/>
        <v>0</v>
      </c>
      <c r="N34" s="125">
        <f t="shared" si="4"/>
        <v>0</v>
      </c>
      <c r="O34" s="126">
        <f t="shared" si="5"/>
        <v>0</v>
      </c>
      <c r="P34" s="125">
        <f t="shared" si="6"/>
        <v>0</v>
      </c>
      <c r="Q34" s="1">
        <f t="shared" si="7"/>
        <v>0</v>
      </c>
      <c r="R34" s="1">
        <f t="shared" si="0"/>
        <v>0</v>
      </c>
      <c r="S34" s="1">
        <f t="shared" si="8"/>
        <v>0</v>
      </c>
      <c r="T34" s="1">
        <f t="shared" si="9"/>
        <v>0</v>
      </c>
      <c r="U34" s="126">
        <f t="shared" si="10"/>
        <v>0</v>
      </c>
    </row>
    <row r="35" spans="2:21" ht="15" thickBot="1" x14ac:dyDescent="0.35">
      <c r="B35" s="125">
        <v>20</v>
      </c>
      <c r="C35" s="36" t="str">
        <f>IF(OR('Data-Qtr4'!C33="",'Data-Qtr4'!R33),"",(COUNTIF('Data-Qtr4'!C33,"Yes")))</f>
        <v/>
      </c>
      <c r="D35" s="271" t="str">
        <f>IF('Data-Qtr4'!D33="","",IF(C35=1,'Data-Qtr4'!D33,""))</f>
        <v/>
      </c>
      <c r="E35" s="36" t="str">
        <f>IF(OR('Data-Qtr4'!E33="",'Data-Qtr4'!R33),"",COUNTIF('Data-Qtr4'!E33,"Yes"))</f>
        <v/>
      </c>
      <c r="F35" s="36" t="str">
        <f>IF(OR('Data-Qtr4'!F33="",'Data-Qtr4'!R33),"",COUNTIF('Data-Qtr4'!F33,"Yes"))</f>
        <v/>
      </c>
      <c r="G35" s="36"/>
      <c r="H35" s="272" t="str">
        <f>IF(OR('Data-Qtr4'!G33="",'Data-Qtr4'!R33),"",COUNTIF('Data-Qtr4'!G33,"Yes"))</f>
        <v/>
      </c>
      <c r="I35" s="55">
        <f>COUNTIF('Data-Qtr4'!C33:G33,"")</f>
        <v>5</v>
      </c>
      <c r="J35" s="125">
        <f>IF('Data-Qtr4'!R33,0,IF((COUNTBLANK(C35)+COUNTBLANK(E35)+COUNTBLANK(F35)+COUNTBLANK(H35))=4,0,1))</f>
        <v>0</v>
      </c>
      <c r="K35" s="125">
        <f t="shared" si="1"/>
        <v>0</v>
      </c>
      <c r="L35" s="125">
        <f t="shared" si="2"/>
        <v>0</v>
      </c>
      <c r="M35" s="1">
        <f t="shared" si="3"/>
        <v>0</v>
      </c>
      <c r="N35" s="125">
        <f t="shared" si="4"/>
        <v>0</v>
      </c>
      <c r="O35" s="126">
        <f t="shared" si="5"/>
        <v>0</v>
      </c>
      <c r="P35" s="125">
        <f t="shared" si="6"/>
        <v>0</v>
      </c>
      <c r="Q35" s="1">
        <f t="shared" si="7"/>
        <v>0</v>
      </c>
      <c r="R35" s="1">
        <f t="shared" si="0"/>
        <v>0</v>
      </c>
      <c r="S35" s="1">
        <f t="shared" si="8"/>
        <v>0</v>
      </c>
      <c r="T35" s="1">
        <f t="shared" si="9"/>
        <v>0</v>
      </c>
      <c r="U35" s="126">
        <f t="shared" si="10"/>
        <v>0</v>
      </c>
    </row>
    <row r="36" spans="2:21" x14ac:dyDescent="0.3">
      <c r="B36" s="124">
        <v>21</v>
      </c>
      <c r="C36" s="33" t="str">
        <f>IF(OR('Data-Qtr4'!C34="",'Data-Qtr4'!R34),"",(COUNTIF('Data-Qtr4'!C34,"Yes")))</f>
        <v/>
      </c>
      <c r="D36" s="268" t="str">
        <f>IF('Data-Qtr4'!D34="","",IF(C36=1,'Data-Qtr4'!D34,""))</f>
        <v/>
      </c>
      <c r="E36" s="33" t="str">
        <f>IF(OR('Data-Qtr4'!E34="",'Data-Qtr4'!R34),"",COUNTIF('Data-Qtr4'!E34,"Yes"))</f>
        <v/>
      </c>
      <c r="F36" s="33" t="str">
        <f>IF(OR('Data-Qtr4'!F34="",'Data-Qtr4'!R34),"",COUNTIF('Data-Qtr4'!F34,"Yes"))</f>
        <v/>
      </c>
      <c r="G36" s="33"/>
      <c r="H36" s="269" t="str">
        <f>IF(OR('Data-Qtr4'!G34="",'Data-Qtr4'!R34),"",COUNTIF('Data-Qtr4'!G34,"Yes"))</f>
        <v/>
      </c>
      <c r="I36" s="54">
        <f>COUNTIF('Data-Qtr4'!C34:G34,"")</f>
        <v>5</v>
      </c>
      <c r="J36" s="125">
        <f>IF('Data-Qtr4'!R34,0,IF((COUNTBLANK(C36)+COUNTBLANK(E36)+COUNTBLANK(F36)+COUNTBLANK(H36))=4,0,1))</f>
        <v>0</v>
      </c>
      <c r="K36" s="125">
        <f t="shared" si="1"/>
        <v>0</v>
      </c>
      <c r="L36" s="125">
        <f t="shared" si="2"/>
        <v>0</v>
      </c>
      <c r="M36" s="1">
        <f t="shared" si="3"/>
        <v>0</v>
      </c>
      <c r="N36" s="125">
        <f t="shared" si="4"/>
        <v>0</v>
      </c>
      <c r="O36" s="126">
        <f t="shared" si="5"/>
        <v>0</v>
      </c>
      <c r="P36" s="125">
        <f t="shared" si="6"/>
        <v>0</v>
      </c>
      <c r="Q36" s="1">
        <f t="shared" si="7"/>
        <v>0</v>
      </c>
      <c r="R36" s="1">
        <f t="shared" si="0"/>
        <v>0</v>
      </c>
      <c r="S36" s="1">
        <f t="shared" si="8"/>
        <v>0</v>
      </c>
      <c r="T36" s="1">
        <f t="shared" si="9"/>
        <v>0</v>
      </c>
      <c r="U36" s="126">
        <f t="shared" si="10"/>
        <v>0</v>
      </c>
    </row>
    <row r="37" spans="2:21" x14ac:dyDescent="0.3">
      <c r="B37" s="125">
        <v>22</v>
      </c>
      <c r="C37" s="53" t="str">
        <f>IF(OR('Data-Qtr4'!C35="",'Data-Qtr4'!R35),"",(COUNTIF('Data-Qtr4'!C35,"Yes")))</f>
        <v/>
      </c>
      <c r="D37" s="267" t="str">
        <f>IF('Data-Qtr4'!D35="","",IF(C37=1,'Data-Qtr4'!D35,""))</f>
        <v/>
      </c>
      <c r="E37" s="53" t="str">
        <f>IF(OR('Data-Qtr4'!E35="",'Data-Qtr4'!R35),"",COUNTIF('Data-Qtr4'!E35,"Yes"))</f>
        <v/>
      </c>
      <c r="F37" s="53" t="str">
        <f>IF(OR('Data-Qtr4'!F35="",'Data-Qtr4'!R35),"",COUNTIF('Data-Qtr4'!F35,"Yes"))</f>
        <v/>
      </c>
      <c r="G37" s="53"/>
      <c r="H37" s="270" t="str">
        <f>IF(OR('Data-Qtr4'!G35="",'Data-Qtr4'!R35),"",COUNTIF('Data-Qtr4'!G35,"Yes"))</f>
        <v/>
      </c>
      <c r="I37" s="55">
        <f>COUNTIF('Data-Qtr4'!C35:G35,"")</f>
        <v>5</v>
      </c>
      <c r="J37" s="125">
        <f>IF('Data-Qtr4'!R35,0,IF((COUNTBLANK(C37)+COUNTBLANK(E37)+COUNTBLANK(F37)+COUNTBLANK(H37))=4,0,1))</f>
        <v>0</v>
      </c>
      <c r="K37" s="125">
        <f t="shared" si="1"/>
        <v>0</v>
      </c>
      <c r="L37" s="125">
        <f t="shared" si="2"/>
        <v>0</v>
      </c>
      <c r="M37" s="1">
        <f t="shared" si="3"/>
        <v>0</v>
      </c>
      <c r="N37" s="125">
        <f t="shared" si="4"/>
        <v>0</v>
      </c>
      <c r="O37" s="126">
        <f t="shared" si="5"/>
        <v>0</v>
      </c>
      <c r="P37" s="125">
        <f t="shared" si="6"/>
        <v>0</v>
      </c>
      <c r="Q37" s="1">
        <f t="shared" si="7"/>
        <v>0</v>
      </c>
      <c r="R37" s="1">
        <f t="shared" si="0"/>
        <v>0</v>
      </c>
      <c r="S37" s="1">
        <f t="shared" si="8"/>
        <v>0</v>
      </c>
      <c r="T37" s="1">
        <f t="shared" si="9"/>
        <v>0</v>
      </c>
      <c r="U37" s="126">
        <f t="shared" si="10"/>
        <v>0</v>
      </c>
    </row>
    <row r="38" spans="2:21" x14ac:dyDescent="0.3">
      <c r="B38" s="125">
        <v>23</v>
      </c>
      <c r="C38" s="53" t="str">
        <f>IF(OR('Data-Qtr4'!C36="",'Data-Qtr4'!R36),"",(COUNTIF('Data-Qtr4'!C36,"Yes")))</f>
        <v/>
      </c>
      <c r="D38" s="267" t="str">
        <f>IF('Data-Qtr4'!D36="","",IF(C38=1,'Data-Qtr4'!D36,""))</f>
        <v/>
      </c>
      <c r="E38" s="53" t="str">
        <f>IF(OR('Data-Qtr4'!E36="",'Data-Qtr4'!R36),"",COUNTIF('Data-Qtr4'!E36,"Yes"))</f>
        <v/>
      </c>
      <c r="F38" s="53" t="str">
        <f>IF(OR('Data-Qtr4'!F36="",'Data-Qtr4'!R36),"",COUNTIF('Data-Qtr4'!F36,"Yes"))</f>
        <v/>
      </c>
      <c r="G38" s="53"/>
      <c r="H38" s="270" t="str">
        <f>IF(OR('Data-Qtr4'!G36="",'Data-Qtr4'!R36),"",COUNTIF('Data-Qtr4'!G36,"Yes"))</f>
        <v/>
      </c>
      <c r="I38" s="55">
        <f>COUNTIF('Data-Qtr4'!C36:G36,"")</f>
        <v>5</v>
      </c>
      <c r="J38" s="125">
        <f>IF('Data-Qtr4'!R36,0,IF((COUNTBLANK(C38)+COUNTBLANK(E38)+COUNTBLANK(F38)+COUNTBLANK(H38))=4,0,1))</f>
        <v>0</v>
      </c>
      <c r="K38" s="125">
        <f t="shared" si="1"/>
        <v>0</v>
      </c>
      <c r="L38" s="125">
        <f t="shared" si="2"/>
        <v>0</v>
      </c>
      <c r="M38" s="1">
        <f t="shared" si="3"/>
        <v>0</v>
      </c>
      <c r="N38" s="125">
        <f t="shared" si="4"/>
        <v>0</v>
      </c>
      <c r="O38" s="126">
        <f t="shared" si="5"/>
        <v>0</v>
      </c>
      <c r="P38" s="125">
        <f t="shared" si="6"/>
        <v>0</v>
      </c>
      <c r="Q38" s="1">
        <f t="shared" si="7"/>
        <v>0</v>
      </c>
      <c r="R38" s="1">
        <f t="shared" si="0"/>
        <v>0</v>
      </c>
      <c r="S38" s="1">
        <f t="shared" si="8"/>
        <v>0</v>
      </c>
      <c r="T38" s="1">
        <f t="shared" si="9"/>
        <v>0</v>
      </c>
      <c r="U38" s="126">
        <f t="shared" si="10"/>
        <v>0</v>
      </c>
    </row>
    <row r="39" spans="2:21" x14ac:dyDescent="0.3">
      <c r="B39" s="125">
        <v>24</v>
      </c>
      <c r="C39" s="53" t="str">
        <f>IF(OR('Data-Qtr4'!C37="",'Data-Qtr4'!R37),"",(COUNTIF('Data-Qtr4'!C37,"Yes")))</f>
        <v/>
      </c>
      <c r="D39" s="267" t="str">
        <f>IF('Data-Qtr4'!D37="","",IF(C39=1,'Data-Qtr4'!D37,""))</f>
        <v/>
      </c>
      <c r="E39" s="53" t="str">
        <f>IF(OR('Data-Qtr4'!E37="",'Data-Qtr4'!R37),"",COUNTIF('Data-Qtr4'!E37,"Yes"))</f>
        <v/>
      </c>
      <c r="F39" s="53" t="str">
        <f>IF(OR('Data-Qtr4'!F37="",'Data-Qtr4'!R37),"",COUNTIF('Data-Qtr4'!F37,"Yes"))</f>
        <v/>
      </c>
      <c r="G39" s="53"/>
      <c r="H39" s="270" t="str">
        <f>IF(OR('Data-Qtr4'!G37="",'Data-Qtr4'!R37),"",COUNTIF('Data-Qtr4'!G37,"Yes"))</f>
        <v/>
      </c>
      <c r="I39" s="55">
        <f>COUNTIF('Data-Qtr4'!C37:G37,"")</f>
        <v>5</v>
      </c>
      <c r="J39" s="125">
        <f>IF('Data-Qtr4'!R37,0,IF((COUNTBLANK(C39)+COUNTBLANK(E39)+COUNTBLANK(F39)+COUNTBLANK(H39))=4,0,1))</f>
        <v>0</v>
      </c>
      <c r="K39" s="125">
        <f t="shared" si="1"/>
        <v>0</v>
      </c>
      <c r="L39" s="125">
        <f t="shared" si="2"/>
        <v>0</v>
      </c>
      <c r="M39" s="1">
        <f t="shared" si="3"/>
        <v>0</v>
      </c>
      <c r="N39" s="125">
        <f t="shared" si="4"/>
        <v>0</v>
      </c>
      <c r="O39" s="126">
        <f t="shared" si="5"/>
        <v>0</v>
      </c>
      <c r="P39" s="125">
        <f t="shared" si="6"/>
        <v>0</v>
      </c>
      <c r="Q39" s="1">
        <f t="shared" si="7"/>
        <v>0</v>
      </c>
      <c r="R39" s="1">
        <f t="shared" si="0"/>
        <v>0</v>
      </c>
      <c r="S39" s="1">
        <f t="shared" si="8"/>
        <v>0</v>
      </c>
      <c r="T39" s="1">
        <f t="shared" si="9"/>
        <v>0</v>
      </c>
      <c r="U39" s="126">
        <f t="shared" si="10"/>
        <v>0</v>
      </c>
    </row>
    <row r="40" spans="2:21" x14ac:dyDescent="0.3">
      <c r="B40" s="125">
        <v>25</v>
      </c>
      <c r="C40" s="53" t="str">
        <f>IF(OR('Data-Qtr4'!C38="",'Data-Qtr4'!R38),"",(COUNTIF('Data-Qtr4'!C38,"Yes")))</f>
        <v/>
      </c>
      <c r="D40" s="267" t="str">
        <f>IF('Data-Qtr4'!D38="","",IF(C40=1,'Data-Qtr4'!D38,""))</f>
        <v/>
      </c>
      <c r="E40" s="53" t="str">
        <f>IF(OR('Data-Qtr4'!E38="",'Data-Qtr4'!R38),"",COUNTIF('Data-Qtr4'!E38,"Yes"))</f>
        <v/>
      </c>
      <c r="F40" s="53" t="str">
        <f>IF(OR('Data-Qtr4'!F38="",'Data-Qtr4'!R38),"",COUNTIF('Data-Qtr4'!F38,"Yes"))</f>
        <v/>
      </c>
      <c r="G40" s="53"/>
      <c r="H40" s="270" t="str">
        <f>IF(OR('Data-Qtr4'!G38="",'Data-Qtr4'!R38),"",COUNTIF('Data-Qtr4'!G38,"Yes"))</f>
        <v/>
      </c>
      <c r="I40" s="55">
        <f>COUNTIF('Data-Qtr4'!C38:G38,"")</f>
        <v>5</v>
      </c>
      <c r="J40" s="125">
        <f>IF('Data-Qtr4'!R38,0,IF((COUNTBLANK(C40)+COUNTBLANK(E40)+COUNTBLANK(F40)+COUNTBLANK(H40))=4,0,1))</f>
        <v>0</v>
      </c>
      <c r="K40" s="125">
        <f t="shared" si="1"/>
        <v>0</v>
      </c>
      <c r="L40" s="125">
        <f t="shared" si="2"/>
        <v>0</v>
      </c>
      <c r="M40" s="1">
        <f t="shared" si="3"/>
        <v>0</v>
      </c>
      <c r="N40" s="125">
        <f t="shared" si="4"/>
        <v>0</v>
      </c>
      <c r="O40" s="126">
        <f t="shared" si="5"/>
        <v>0</v>
      </c>
      <c r="P40" s="125">
        <f t="shared" si="6"/>
        <v>0</v>
      </c>
      <c r="Q40" s="1">
        <f t="shared" si="7"/>
        <v>0</v>
      </c>
      <c r="R40" s="1">
        <f t="shared" si="0"/>
        <v>0</v>
      </c>
      <c r="S40" s="1">
        <f t="shared" si="8"/>
        <v>0</v>
      </c>
      <c r="T40" s="1">
        <f t="shared" si="9"/>
        <v>0</v>
      </c>
      <c r="U40" s="126">
        <f t="shared" si="10"/>
        <v>0</v>
      </c>
    </row>
    <row r="41" spans="2:21" x14ac:dyDescent="0.3">
      <c r="B41" s="125">
        <v>26</v>
      </c>
      <c r="C41" s="53" t="str">
        <f>IF(OR('Data-Qtr4'!C39="",'Data-Qtr4'!R39),"",(COUNTIF('Data-Qtr4'!C39,"Yes")))</f>
        <v/>
      </c>
      <c r="D41" s="267" t="str">
        <f>IF('Data-Qtr4'!D39="","",IF(C41=1,'Data-Qtr4'!D39,""))</f>
        <v/>
      </c>
      <c r="E41" s="53" t="str">
        <f>IF(OR('Data-Qtr4'!E39="",'Data-Qtr4'!R39),"",COUNTIF('Data-Qtr4'!E39,"Yes"))</f>
        <v/>
      </c>
      <c r="F41" s="53" t="str">
        <f>IF(OR('Data-Qtr4'!F39="",'Data-Qtr4'!R39),"",COUNTIF('Data-Qtr4'!F39,"Yes"))</f>
        <v/>
      </c>
      <c r="G41" s="53"/>
      <c r="H41" s="270" t="str">
        <f>IF(OR('Data-Qtr4'!G39="",'Data-Qtr4'!R39),"",COUNTIF('Data-Qtr4'!G39,"Yes"))</f>
        <v/>
      </c>
      <c r="I41" s="55">
        <f>COUNTIF('Data-Qtr4'!C39:G39,"")</f>
        <v>5</v>
      </c>
      <c r="J41" s="125">
        <f>IF('Data-Qtr4'!R39,0,IF((COUNTBLANK(C41)+COUNTBLANK(E41)+COUNTBLANK(F41)+COUNTBLANK(H41))=4,0,1))</f>
        <v>0</v>
      </c>
      <c r="K41" s="125">
        <f t="shared" si="1"/>
        <v>0</v>
      </c>
      <c r="L41" s="125">
        <f t="shared" si="2"/>
        <v>0</v>
      </c>
      <c r="M41" s="1">
        <f t="shared" si="3"/>
        <v>0</v>
      </c>
      <c r="N41" s="125">
        <f t="shared" si="4"/>
        <v>0</v>
      </c>
      <c r="O41" s="126">
        <f t="shared" si="5"/>
        <v>0</v>
      </c>
      <c r="P41" s="125">
        <f t="shared" si="6"/>
        <v>0</v>
      </c>
      <c r="Q41" s="1">
        <f t="shared" si="7"/>
        <v>0</v>
      </c>
      <c r="R41" s="1">
        <f t="shared" si="0"/>
        <v>0</v>
      </c>
      <c r="S41" s="1">
        <f t="shared" si="8"/>
        <v>0</v>
      </c>
      <c r="T41" s="1">
        <f t="shared" si="9"/>
        <v>0</v>
      </c>
      <c r="U41" s="126">
        <f t="shared" si="10"/>
        <v>0</v>
      </c>
    </row>
    <row r="42" spans="2:21" x14ac:dyDescent="0.3">
      <c r="B42" s="125">
        <v>27</v>
      </c>
      <c r="C42" s="53" t="str">
        <f>IF(OR('Data-Qtr4'!C40="",'Data-Qtr4'!R40),"",(COUNTIF('Data-Qtr4'!C40,"Yes")))</f>
        <v/>
      </c>
      <c r="D42" s="267" t="str">
        <f>IF('Data-Qtr4'!D40="","",IF(C42=1,'Data-Qtr4'!D40,""))</f>
        <v/>
      </c>
      <c r="E42" s="53" t="str">
        <f>IF(OR('Data-Qtr4'!E40="",'Data-Qtr4'!R40),"",COUNTIF('Data-Qtr4'!E40,"Yes"))</f>
        <v/>
      </c>
      <c r="F42" s="53" t="str">
        <f>IF(OR('Data-Qtr4'!F40="",'Data-Qtr4'!R40),"",COUNTIF('Data-Qtr4'!F40,"Yes"))</f>
        <v/>
      </c>
      <c r="G42" s="53"/>
      <c r="H42" s="270" t="str">
        <f>IF(OR('Data-Qtr4'!G40="",'Data-Qtr4'!R40),"",COUNTIF('Data-Qtr4'!G40,"Yes"))</f>
        <v/>
      </c>
      <c r="I42" s="55">
        <f>COUNTIF('Data-Qtr4'!C40:G40,"")</f>
        <v>5</v>
      </c>
      <c r="J42" s="125">
        <f>IF('Data-Qtr4'!R40,0,IF((COUNTBLANK(C42)+COUNTBLANK(E42)+COUNTBLANK(F42)+COUNTBLANK(H42))=4,0,1))</f>
        <v>0</v>
      </c>
      <c r="K42" s="125">
        <f t="shared" si="1"/>
        <v>0</v>
      </c>
      <c r="L42" s="125">
        <f t="shared" si="2"/>
        <v>0</v>
      </c>
      <c r="M42" s="1">
        <f t="shared" si="3"/>
        <v>0</v>
      </c>
      <c r="N42" s="125">
        <f t="shared" si="4"/>
        <v>0</v>
      </c>
      <c r="O42" s="126">
        <f t="shared" si="5"/>
        <v>0</v>
      </c>
      <c r="P42" s="125">
        <f t="shared" si="6"/>
        <v>0</v>
      </c>
      <c r="Q42" s="1">
        <f t="shared" si="7"/>
        <v>0</v>
      </c>
      <c r="R42" s="1">
        <f t="shared" si="0"/>
        <v>0</v>
      </c>
      <c r="S42" s="1">
        <f t="shared" si="8"/>
        <v>0</v>
      </c>
      <c r="T42" s="1">
        <f t="shared" si="9"/>
        <v>0</v>
      </c>
      <c r="U42" s="126">
        <f t="shared" si="10"/>
        <v>0</v>
      </c>
    </row>
    <row r="43" spans="2:21" x14ac:dyDescent="0.3">
      <c r="B43" s="125">
        <v>28</v>
      </c>
      <c r="C43" s="53" t="str">
        <f>IF(OR('Data-Qtr4'!C41="",'Data-Qtr4'!R41),"",(COUNTIF('Data-Qtr4'!C41,"Yes")))</f>
        <v/>
      </c>
      <c r="D43" s="267" t="str">
        <f>IF('Data-Qtr4'!D41="","",IF(C43=1,'Data-Qtr4'!D41,""))</f>
        <v/>
      </c>
      <c r="E43" s="53" t="str">
        <f>IF(OR('Data-Qtr4'!E41="",'Data-Qtr4'!R41),"",COUNTIF('Data-Qtr4'!E41,"Yes"))</f>
        <v/>
      </c>
      <c r="F43" s="53" t="str">
        <f>IF(OR('Data-Qtr4'!F41="",'Data-Qtr4'!R41),"",COUNTIF('Data-Qtr4'!F41,"Yes"))</f>
        <v/>
      </c>
      <c r="G43" s="53"/>
      <c r="H43" s="270" t="str">
        <f>IF(OR('Data-Qtr4'!G41="",'Data-Qtr4'!R41),"",COUNTIF('Data-Qtr4'!G41,"Yes"))</f>
        <v/>
      </c>
      <c r="I43" s="55">
        <f>COUNTIF('Data-Qtr4'!C41:G41,"")</f>
        <v>5</v>
      </c>
      <c r="J43" s="125">
        <f>IF('Data-Qtr4'!R41,0,IF((COUNTBLANK(C43)+COUNTBLANK(E43)+COUNTBLANK(F43)+COUNTBLANK(H43))=4,0,1))</f>
        <v>0</v>
      </c>
      <c r="K43" s="125">
        <f t="shared" si="1"/>
        <v>0</v>
      </c>
      <c r="L43" s="125">
        <f t="shared" si="2"/>
        <v>0</v>
      </c>
      <c r="M43" s="1">
        <f t="shared" si="3"/>
        <v>0</v>
      </c>
      <c r="N43" s="125">
        <f t="shared" si="4"/>
        <v>0</v>
      </c>
      <c r="O43" s="126">
        <f t="shared" si="5"/>
        <v>0</v>
      </c>
      <c r="P43" s="125">
        <f t="shared" si="6"/>
        <v>0</v>
      </c>
      <c r="Q43" s="1">
        <f t="shared" si="7"/>
        <v>0</v>
      </c>
      <c r="R43" s="1">
        <f t="shared" si="0"/>
        <v>0</v>
      </c>
      <c r="S43" s="1">
        <f t="shared" si="8"/>
        <v>0</v>
      </c>
      <c r="T43" s="1">
        <f t="shared" si="9"/>
        <v>0</v>
      </c>
      <c r="U43" s="126">
        <f t="shared" si="10"/>
        <v>0</v>
      </c>
    </row>
    <row r="44" spans="2:21" x14ac:dyDescent="0.3">
      <c r="B44" s="125">
        <v>29</v>
      </c>
      <c r="C44" s="53" t="str">
        <f>IF(OR('Data-Qtr4'!C42="",'Data-Qtr4'!R42),"",(COUNTIF('Data-Qtr4'!C42,"Yes")))</f>
        <v/>
      </c>
      <c r="D44" s="267" t="str">
        <f>IF('Data-Qtr4'!D42="","",IF(C44=1,'Data-Qtr4'!D42,""))</f>
        <v/>
      </c>
      <c r="E44" s="53" t="str">
        <f>IF(OR('Data-Qtr4'!E42="",'Data-Qtr4'!R42),"",COUNTIF('Data-Qtr4'!E42,"Yes"))</f>
        <v/>
      </c>
      <c r="F44" s="53" t="str">
        <f>IF(OR('Data-Qtr4'!F42="",'Data-Qtr4'!R42),"",COUNTIF('Data-Qtr4'!F42,"Yes"))</f>
        <v/>
      </c>
      <c r="G44" s="53"/>
      <c r="H44" s="270" t="str">
        <f>IF(OR('Data-Qtr4'!G42="",'Data-Qtr4'!R42),"",COUNTIF('Data-Qtr4'!G42,"Yes"))</f>
        <v/>
      </c>
      <c r="I44" s="55">
        <f>COUNTIF('Data-Qtr4'!C42:G42,"")</f>
        <v>5</v>
      </c>
      <c r="J44" s="125">
        <f>IF('Data-Qtr4'!R42,0,IF((COUNTBLANK(C44)+COUNTBLANK(E44)+COUNTBLANK(F44)+COUNTBLANK(H44))=4,0,1))</f>
        <v>0</v>
      </c>
      <c r="K44" s="125">
        <f t="shared" si="1"/>
        <v>0</v>
      </c>
      <c r="L44" s="125">
        <f t="shared" si="2"/>
        <v>0</v>
      </c>
      <c r="M44" s="1">
        <f t="shared" si="3"/>
        <v>0</v>
      </c>
      <c r="N44" s="125">
        <f t="shared" si="4"/>
        <v>0</v>
      </c>
      <c r="O44" s="126">
        <f t="shared" si="5"/>
        <v>0</v>
      </c>
      <c r="P44" s="125">
        <f t="shared" si="6"/>
        <v>0</v>
      </c>
      <c r="Q44" s="1">
        <f t="shared" si="7"/>
        <v>0</v>
      </c>
      <c r="R44" s="1">
        <f t="shared" si="0"/>
        <v>0</v>
      </c>
      <c r="S44" s="1">
        <f t="shared" si="8"/>
        <v>0</v>
      </c>
      <c r="T44" s="1">
        <f t="shared" si="9"/>
        <v>0</v>
      </c>
      <c r="U44" s="126">
        <f t="shared" si="10"/>
        <v>0</v>
      </c>
    </row>
    <row r="45" spans="2:21" ht="15" thickBot="1" x14ac:dyDescent="0.35">
      <c r="B45" s="125">
        <v>30</v>
      </c>
      <c r="C45" s="36" t="str">
        <f>IF(OR('Data-Qtr4'!C43="",'Data-Qtr4'!R43),"",(COUNTIF('Data-Qtr4'!C43,"Yes")))</f>
        <v/>
      </c>
      <c r="D45" s="271" t="str">
        <f>IF('Data-Qtr4'!D43="","",IF(C45=1,'Data-Qtr4'!D43,""))</f>
        <v/>
      </c>
      <c r="E45" s="36" t="str">
        <f>IF(OR('Data-Qtr4'!E43="",'Data-Qtr4'!R43),"",COUNTIF('Data-Qtr4'!E43,"Yes"))</f>
        <v/>
      </c>
      <c r="F45" s="36" t="str">
        <f>IF(OR('Data-Qtr4'!F43="",'Data-Qtr4'!R43),"",COUNTIF('Data-Qtr4'!F43,"Yes"))</f>
        <v/>
      </c>
      <c r="G45" s="36"/>
      <c r="H45" s="272" t="str">
        <f>IF(OR('Data-Qtr4'!G43="",'Data-Qtr4'!R43),"",COUNTIF('Data-Qtr4'!G43,"Yes"))</f>
        <v/>
      </c>
      <c r="I45" s="55">
        <f>COUNTIF('Data-Qtr4'!C43:G43,"")</f>
        <v>5</v>
      </c>
      <c r="J45" s="125">
        <f>IF('Data-Qtr4'!R43,0,IF((COUNTBLANK(C45)+COUNTBLANK(E45)+COUNTBLANK(F45)+COUNTBLANK(H45))=4,0,1))</f>
        <v>0</v>
      </c>
      <c r="K45" s="125">
        <f t="shared" si="1"/>
        <v>0</v>
      </c>
      <c r="L45" s="125">
        <f t="shared" si="2"/>
        <v>0</v>
      </c>
      <c r="M45" s="1">
        <f t="shared" si="3"/>
        <v>0</v>
      </c>
      <c r="N45" s="125">
        <f t="shared" si="4"/>
        <v>0</v>
      </c>
      <c r="O45" s="126">
        <f t="shared" si="5"/>
        <v>0</v>
      </c>
      <c r="P45" s="125">
        <f t="shared" si="6"/>
        <v>0</v>
      </c>
      <c r="Q45" s="1">
        <f t="shared" si="7"/>
        <v>0</v>
      </c>
      <c r="R45" s="1">
        <f t="shared" si="0"/>
        <v>0</v>
      </c>
      <c r="S45" s="1">
        <f t="shared" si="8"/>
        <v>0</v>
      </c>
      <c r="T45" s="1">
        <f t="shared" si="9"/>
        <v>0</v>
      </c>
      <c r="U45" s="126">
        <f t="shared" si="10"/>
        <v>0</v>
      </c>
    </row>
    <row r="46" spans="2:21" x14ac:dyDescent="0.3">
      <c r="B46" s="124">
        <v>31</v>
      </c>
      <c r="C46" s="33" t="str">
        <f>IF(OR('Data-Qtr4'!C44="",'Data-Qtr4'!R44),"",(COUNTIF('Data-Qtr4'!C44,"Yes")))</f>
        <v/>
      </c>
      <c r="D46" s="268" t="str">
        <f>IF('Data-Qtr4'!D44="","",IF(C46=1,'Data-Qtr4'!D44,""))</f>
        <v/>
      </c>
      <c r="E46" s="33" t="str">
        <f>IF(OR('Data-Qtr4'!E44="",'Data-Qtr4'!R44),"",COUNTIF('Data-Qtr4'!E44,"Yes"))</f>
        <v/>
      </c>
      <c r="F46" s="33" t="str">
        <f>IF(OR('Data-Qtr4'!F44="",'Data-Qtr4'!R44),"",COUNTIF('Data-Qtr4'!F44,"Yes"))</f>
        <v/>
      </c>
      <c r="G46" s="33"/>
      <c r="H46" s="269" t="str">
        <f>IF(OR('Data-Qtr4'!G44="",'Data-Qtr4'!R44),"",COUNTIF('Data-Qtr4'!G44,"Yes"))</f>
        <v/>
      </c>
      <c r="I46" s="54">
        <f>COUNTIF('Data-Qtr4'!C44:G44,"")</f>
        <v>5</v>
      </c>
      <c r="J46" s="125">
        <f>IF('Data-Qtr4'!R44,0,IF((COUNTBLANK(C46)+COUNTBLANK(E46)+COUNTBLANK(F46)+COUNTBLANK(H46))=4,0,1))</f>
        <v>0</v>
      </c>
      <c r="K46" s="125">
        <f t="shared" si="1"/>
        <v>0</v>
      </c>
      <c r="L46" s="125">
        <f t="shared" si="2"/>
        <v>0</v>
      </c>
      <c r="M46" s="1">
        <f t="shared" si="3"/>
        <v>0</v>
      </c>
      <c r="N46" s="125">
        <f t="shared" si="4"/>
        <v>0</v>
      </c>
      <c r="O46" s="126">
        <f t="shared" si="5"/>
        <v>0</v>
      </c>
      <c r="P46" s="125">
        <f t="shared" si="6"/>
        <v>0</v>
      </c>
      <c r="Q46" s="1">
        <f t="shared" si="7"/>
        <v>0</v>
      </c>
      <c r="R46" s="1">
        <f t="shared" si="0"/>
        <v>0</v>
      </c>
      <c r="S46" s="1">
        <f t="shared" si="8"/>
        <v>0</v>
      </c>
      <c r="T46" s="1">
        <f t="shared" si="9"/>
        <v>0</v>
      </c>
      <c r="U46" s="126">
        <f t="shared" si="10"/>
        <v>0</v>
      </c>
    </row>
    <row r="47" spans="2:21" x14ac:dyDescent="0.3">
      <c r="B47" s="125">
        <v>32</v>
      </c>
      <c r="C47" s="53" t="str">
        <f>IF(OR('Data-Qtr4'!C45="",'Data-Qtr4'!R45),"",(COUNTIF('Data-Qtr4'!C45,"Yes")))</f>
        <v/>
      </c>
      <c r="D47" s="267" t="str">
        <f>IF('Data-Qtr4'!D45="","",IF(C47=1,'Data-Qtr4'!D45,""))</f>
        <v/>
      </c>
      <c r="E47" s="53" t="str">
        <f>IF(OR('Data-Qtr4'!E45="",'Data-Qtr4'!R45),"",COUNTIF('Data-Qtr4'!E45,"Yes"))</f>
        <v/>
      </c>
      <c r="F47" s="53" t="str">
        <f>IF(OR('Data-Qtr4'!F45="",'Data-Qtr4'!R45),"",COUNTIF('Data-Qtr4'!F45,"Yes"))</f>
        <v/>
      </c>
      <c r="G47" s="53"/>
      <c r="H47" s="270" t="str">
        <f>IF(OR('Data-Qtr4'!G45="",'Data-Qtr4'!R45),"",COUNTIF('Data-Qtr4'!G45,"Yes"))</f>
        <v/>
      </c>
      <c r="I47" s="55">
        <f>COUNTIF('Data-Qtr4'!C45:G45,"")</f>
        <v>5</v>
      </c>
      <c r="J47" s="125">
        <f>IF('Data-Qtr4'!R45,0,IF((COUNTBLANK(C47)+COUNTBLANK(E47)+COUNTBLANK(F47)+COUNTBLANK(H47))=4,0,1))</f>
        <v>0</v>
      </c>
      <c r="K47" s="125">
        <f t="shared" si="1"/>
        <v>0</v>
      </c>
      <c r="L47" s="125">
        <f t="shared" si="2"/>
        <v>0</v>
      </c>
      <c r="M47" s="1">
        <f t="shared" si="3"/>
        <v>0</v>
      </c>
      <c r="N47" s="125">
        <f t="shared" si="4"/>
        <v>0</v>
      </c>
      <c r="O47" s="126">
        <f t="shared" si="5"/>
        <v>0</v>
      </c>
      <c r="P47" s="125">
        <f t="shared" si="6"/>
        <v>0</v>
      </c>
      <c r="Q47" s="1">
        <f t="shared" si="7"/>
        <v>0</v>
      </c>
      <c r="R47" s="1">
        <f t="shared" si="0"/>
        <v>0</v>
      </c>
      <c r="S47" s="1">
        <f t="shared" si="8"/>
        <v>0</v>
      </c>
      <c r="T47" s="1">
        <f t="shared" si="9"/>
        <v>0</v>
      </c>
      <c r="U47" s="126">
        <f t="shared" si="10"/>
        <v>0</v>
      </c>
    </row>
    <row r="48" spans="2:21" x14ac:dyDescent="0.3">
      <c r="B48" s="125">
        <v>33</v>
      </c>
      <c r="C48" s="53" t="str">
        <f>IF(OR('Data-Qtr4'!C46="",'Data-Qtr4'!R46),"",(COUNTIF('Data-Qtr4'!C46,"Yes")))</f>
        <v/>
      </c>
      <c r="D48" s="267" t="str">
        <f>IF('Data-Qtr4'!D46="","",IF(C48=1,'Data-Qtr4'!D46,""))</f>
        <v/>
      </c>
      <c r="E48" s="53" t="str">
        <f>IF(OR('Data-Qtr4'!E46="",'Data-Qtr4'!R46),"",COUNTIF('Data-Qtr4'!E46,"Yes"))</f>
        <v/>
      </c>
      <c r="F48" s="53" t="str">
        <f>IF(OR('Data-Qtr4'!F46="",'Data-Qtr4'!R46),"",COUNTIF('Data-Qtr4'!F46,"Yes"))</f>
        <v/>
      </c>
      <c r="G48" s="53"/>
      <c r="H48" s="270" t="str">
        <f>IF(OR('Data-Qtr4'!G46="",'Data-Qtr4'!R46),"",COUNTIF('Data-Qtr4'!G46,"Yes"))</f>
        <v/>
      </c>
      <c r="I48" s="55">
        <f>COUNTIF('Data-Qtr4'!C46:G46,"")</f>
        <v>5</v>
      </c>
      <c r="J48" s="125">
        <f>IF('Data-Qtr4'!R46,0,IF((COUNTBLANK(C48)+COUNTBLANK(E48)+COUNTBLANK(F48)+COUNTBLANK(H48))=4,0,1))</f>
        <v>0</v>
      </c>
      <c r="K48" s="125">
        <f t="shared" si="1"/>
        <v>0</v>
      </c>
      <c r="L48" s="125">
        <f t="shared" si="2"/>
        <v>0</v>
      </c>
      <c r="M48" s="1">
        <f t="shared" si="3"/>
        <v>0</v>
      </c>
      <c r="N48" s="125">
        <f t="shared" si="4"/>
        <v>0</v>
      </c>
      <c r="O48" s="126">
        <f t="shared" si="5"/>
        <v>0</v>
      </c>
      <c r="P48" s="125">
        <f t="shared" si="6"/>
        <v>0</v>
      </c>
      <c r="Q48" s="1">
        <f t="shared" si="7"/>
        <v>0</v>
      </c>
      <c r="R48" s="1">
        <f t="shared" si="0"/>
        <v>0</v>
      </c>
      <c r="S48" s="1">
        <f t="shared" si="8"/>
        <v>0</v>
      </c>
      <c r="T48" s="1">
        <f t="shared" si="9"/>
        <v>0</v>
      </c>
      <c r="U48" s="126">
        <f t="shared" si="10"/>
        <v>0</v>
      </c>
    </row>
    <row r="49" spans="2:21" x14ac:dyDescent="0.3">
      <c r="B49" s="125">
        <v>34</v>
      </c>
      <c r="C49" s="53" t="str">
        <f>IF(OR('Data-Qtr4'!C47="",'Data-Qtr4'!R47),"",(COUNTIF('Data-Qtr4'!C47,"Yes")))</f>
        <v/>
      </c>
      <c r="D49" s="267" t="str">
        <f>IF('Data-Qtr4'!D47="","",IF(C49=1,'Data-Qtr4'!D47,""))</f>
        <v/>
      </c>
      <c r="E49" s="53" t="str">
        <f>IF(OR('Data-Qtr4'!E47="",'Data-Qtr4'!R47),"",COUNTIF('Data-Qtr4'!E47,"Yes"))</f>
        <v/>
      </c>
      <c r="F49" s="53" t="str">
        <f>IF(OR('Data-Qtr4'!F47="",'Data-Qtr4'!R47),"",COUNTIF('Data-Qtr4'!F47,"Yes"))</f>
        <v/>
      </c>
      <c r="G49" s="53"/>
      <c r="H49" s="270" t="str">
        <f>IF(OR('Data-Qtr4'!G47="",'Data-Qtr4'!R47),"",COUNTIF('Data-Qtr4'!G47,"Yes"))</f>
        <v/>
      </c>
      <c r="I49" s="55">
        <f>COUNTIF('Data-Qtr4'!C47:G47,"")</f>
        <v>5</v>
      </c>
      <c r="J49" s="125">
        <f>IF('Data-Qtr4'!R47,0,IF((COUNTBLANK(C49)+COUNTBLANK(E49)+COUNTBLANK(F49)+COUNTBLANK(H49))=4,0,1))</f>
        <v>0</v>
      </c>
      <c r="K49" s="125">
        <f t="shared" si="1"/>
        <v>0</v>
      </c>
      <c r="L49" s="125">
        <f t="shared" si="2"/>
        <v>0</v>
      </c>
      <c r="M49" s="1">
        <f t="shared" si="3"/>
        <v>0</v>
      </c>
      <c r="N49" s="125">
        <f t="shared" si="4"/>
        <v>0</v>
      </c>
      <c r="O49" s="126">
        <f t="shared" si="5"/>
        <v>0</v>
      </c>
      <c r="P49" s="125">
        <f t="shared" si="6"/>
        <v>0</v>
      </c>
      <c r="Q49" s="1">
        <f t="shared" si="7"/>
        <v>0</v>
      </c>
      <c r="R49" s="1">
        <f t="shared" si="0"/>
        <v>0</v>
      </c>
      <c r="S49" s="1">
        <f t="shared" si="8"/>
        <v>0</v>
      </c>
      <c r="T49" s="1">
        <f t="shared" si="9"/>
        <v>0</v>
      </c>
      <c r="U49" s="126">
        <f t="shared" si="10"/>
        <v>0</v>
      </c>
    </row>
    <row r="50" spans="2:21" x14ac:dyDescent="0.3">
      <c r="B50" s="125">
        <v>35</v>
      </c>
      <c r="C50" s="53" t="str">
        <f>IF(OR('Data-Qtr4'!C48="",'Data-Qtr4'!R48),"",(COUNTIF('Data-Qtr4'!C48,"Yes")))</f>
        <v/>
      </c>
      <c r="D50" s="267" t="str">
        <f>IF('Data-Qtr4'!D48="","",IF(C50=1,'Data-Qtr4'!D48,""))</f>
        <v/>
      </c>
      <c r="E50" s="53" t="str">
        <f>IF(OR('Data-Qtr4'!E48="",'Data-Qtr4'!R48),"",COUNTIF('Data-Qtr4'!E48,"Yes"))</f>
        <v/>
      </c>
      <c r="F50" s="53" t="str">
        <f>IF(OR('Data-Qtr4'!F48="",'Data-Qtr4'!R48),"",COUNTIF('Data-Qtr4'!F48,"Yes"))</f>
        <v/>
      </c>
      <c r="G50" s="53"/>
      <c r="H50" s="270" t="str">
        <f>IF(OR('Data-Qtr4'!G48="",'Data-Qtr4'!R48),"",COUNTIF('Data-Qtr4'!G48,"Yes"))</f>
        <v/>
      </c>
      <c r="I50" s="55">
        <f>COUNTIF('Data-Qtr4'!C48:G48,"")</f>
        <v>5</v>
      </c>
      <c r="J50" s="125">
        <f>IF('Data-Qtr4'!R48,0,IF((COUNTBLANK(C50)+COUNTBLANK(E50)+COUNTBLANK(F50)+COUNTBLANK(H50))=4,0,1))</f>
        <v>0</v>
      </c>
      <c r="K50" s="125">
        <f t="shared" si="1"/>
        <v>0</v>
      </c>
      <c r="L50" s="125">
        <f t="shared" si="2"/>
        <v>0</v>
      </c>
      <c r="M50" s="1">
        <f t="shared" si="3"/>
        <v>0</v>
      </c>
      <c r="N50" s="125">
        <f t="shared" si="4"/>
        <v>0</v>
      </c>
      <c r="O50" s="126">
        <f t="shared" si="5"/>
        <v>0</v>
      </c>
      <c r="P50" s="125">
        <f t="shared" si="6"/>
        <v>0</v>
      </c>
      <c r="Q50" s="1">
        <f t="shared" si="7"/>
        <v>0</v>
      </c>
      <c r="R50" s="1">
        <f t="shared" si="0"/>
        <v>0</v>
      </c>
      <c r="S50" s="1">
        <f t="shared" si="8"/>
        <v>0</v>
      </c>
      <c r="T50" s="1">
        <f t="shared" si="9"/>
        <v>0</v>
      </c>
      <c r="U50" s="126">
        <f t="shared" si="10"/>
        <v>0</v>
      </c>
    </row>
    <row r="51" spans="2:21" x14ac:dyDescent="0.3">
      <c r="B51" s="125">
        <v>36</v>
      </c>
      <c r="C51" s="53" t="str">
        <f>IF(OR('Data-Qtr4'!C49="",'Data-Qtr4'!R49),"",(COUNTIF('Data-Qtr4'!C49,"Yes")))</f>
        <v/>
      </c>
      <c r="D51" s="267" t="str">
        <f>IF('Data-Qtr4'!D49="","",IF(C51=1,'Data-Qtr4'!D49,""))</f>
        <v/>
      </c>
      <c r="E51" s="53" t="str">
        <f>IF(OR('Data-Qtr4'!E49="",'Data-Qtr4'!R49),"",COUNTIF('Data-Qtr4'!E49,"Yes"))</f>
        <v/>
      </c>
      <c r="F51" s="53" t="str">
        <f>IF(OR('Data-Qtr4'!F49="",'Data-Qtr4'!R49),"",COUNTIF('Data-Qtr4'!F49,"Yes"))</f>
        <v/>
      </c>
      <c r="G51" s="53"/>
      <c r="H51" s="270" t="str">
        <f>IF(OR('Data-Qtr4'!G49="",'Data-Qtr4'!R49),"",COUNTIF('Data-Qtr4'!G49,"Yes"))</f>
        <v/>
      </c>
      <c r="I51" s="55">
        <f>COUNTIF('Data-Qtr4'!C49:G49,"")</f>
        <v>5</v>
      </c>
      <c r="J51" s="125">
        <f>IF('Data-Qtr4'!R49,0,IF((COUNTBLANK(C51)+COUNTBLANK(E51)+COUNTBLANK(F51)+COUNTBLANK(H51))=4,0,1))</f>
        <v>0</v>
      </c>
      <c r="K51" s="125">
        <f t="shared" si="1"/>
        <v>0</v>
      </c>
      <c r="L51" s="125">
        <f t="shared" si="2"/>
        <v>0</v>
      </c>
      <c r="M51" s="1">
        <f t="shared" si="3"/>
        <v>0</v>
      </c>
      <c r="N51" s="125">
        <f t="shared" si="4"/>
        <v>0</v>
      </c>
      <c r="O51" s="126">
        <f t="shared" si="5"/>
        <v>0</v>
      </c>
      <c r="P51" s="125">
        <f t="shared" si="6"/>
        <v>0</v>
      </c>
      <c r="Q51" s="1">
        <f t="shared" si="7"/>
        <v>0</v>
      </c>
      <c r="R51" s="1">
        <f t="shared" si="0"/>
        <v>0</v>
      </c>
      <c r="S51" s="1">
        <f t="shared" si="8"/>
        <v>0</v>
      </c>
      <c r="T51" s="1">
        <f t="shared" si="9"/>
        <v>0</v>
      </c>
      <c r="U51" s="126">
        <f t="shared" si="10"/>
        <v>0</v>
      </c>
    </row>
    <row r="52" spans="2:21" x14ac:dyDescent="0.3">
      <c r="B52" s="125">
        <v>37</v>
      </c>
      <c r="C52" s="53" t="str">
        <f>IF(OR('Data-Qtr4'!C50="",'Data-Qtr4'!R50),"",(COUNTIF('Data-Qtr4'!C50,"Yes")))</f>
        <v/>
      </c>
      <c r="D52" s="267" t="str">
        <f>IF('Data-Qtr4'!D50="","",IF(C52=1,'Data-Qtr4'!D50,""))</f>
        <v/>
      </c>
      <c r="E52" s="53" t="str">
        <f>IF(OR('Data-Qtr4'!E50="",'Data-Qtr4'!R50),"",COUNTIF('Data-Qtr4'!E50,"Yes"))</f>
        <v/>
      </c>
      <c r="F52" s="53" t="str">
        <f>IF(OR('Data-Qtr4'!F50="",'Data-Qtr4'!R50),"",COUNTIF('Data-Qtr4'!F50,"Yes"))</f>
        <v/>
      </c>
      <c r="G52" s="53"/>
      <c r="H52" s="270" t="str">
        <f>IF(OR('Data-Qtr4'!G50="",'Data-Qtr4'!R50),"",COUNTIF('Data-Qtr4'!G50,"Yes"))</f>
        <v/>
      </c>
      <c r="I52" s="55">
        <f>COUNTIF('Data-Qtr4'!C50:G50,"")</f>
        <v>5</v>
      </c>
      <c r="J52" s="125">
        <f>IF('Data-Qtr4'!R50,0,IF((COUNTBLANK(C52)+COUNTBLANK(E52)+COUNTBLANK(F52)+COUNTBLANK(H52))=4,0,1))</f>
        <v>0</v>
      </c>
      <c r="K52" s="125">
        <f t="shared" si="1"/>
        <v>0</v>
      </c>
      <c r="L52" s="125">
        <f t="shared" si="2"/>
        <v>0</v>
      </c>
      <c r="M52" s="1">
        <f t="shared" si="3"/>
        <v>0</v>
      </c>
      <c r="N52" s="125">
        <f t="shared" si="4"/>
        <v>0</v>
      </c>
      <c r="O52" s="126">
        <f t="shared" si="5"/>
        <v>0</v>
      </c>
      <c r="P52" s="125">
        <f t="shared" si="6"/>
        <v>0</v>
      </c>
      <c r="Q52" s="1">
        <f t="shared" si="7"/>
        <v>0</v>
      </c>
      <c r="R52" s="1">
        <f t="shared" si="0"/>
        <v>0</v>
      </c>
      <c r="S52" s="1">
        <f t="shared" si="8"/>
        <v>0</v>
      </c>
      <c r="T52" s="1">
        <f t="shared" si="9"/>
        <v>0</v>
      </c>
      <c r="U52" s="126">
        <f t="shared" si="10"/>
        <v>0</v>
      </c>
    </row>
    <row r="53" spans="2:21" x14ac:dyDescent="0.3">
      <c r="B53" s="125">
        <v>38</v>
      </c>
      <c r="C53" s="53" t="str">
        <f>IF(OR('Data-Qtr4'!C51="",'Data-Qtr4'!R51),"",(COUNTIF('Data-Qtr4'!C51,"Yes")))</f>
        <v/>
      </c>
      <c r="D53" s="267" t="str">
        <f>IF('Data-Qtr4'!D51="","",IF(C53=1,'Data-Qtr4'!D51,""))</f>
        <v/>
      </c>
      <c r="E53" s="53" t="str">
        <f>IF(OR('Data-Qtr4'!E51="",'Data-Qtr4'!R51),"",COUNTIF('Data-Qtr4'!E51,"Yes"))</f>
        <v/>
      </c>
      <c r="F53" s="53" t="str">
        <f>IF(OR('Data-Qtr4'!F51="",'Data-Qtr4'!R51),"",COUNTIF('Data-Qtr4'!F51,"Yes"))</f>
        <v/>
      </c>
      <c r="G53" s="53"/>
      <c r="H53" s="270" t="str">
        <f>IF(OR('Data-Qtr4'!G51="",'Data-Qtr4'!R51),"",COUNTIF('Data-Qtr4'!G51,"Yes"))</f>
        <v/>
      </c>
      <c r="I53" s="55">
        <f>COUNTIF('Data-Qtr4'!C51:G51,"")</f>
        <v>5</v>
      </c>
      <c r="J53" s="125">
        <f>IF('Data-Qtr4'!R51,0,IF((COUNTBLANK(C53)+COUNTBLANK(E53)+COUNTBLANK(F53)+COUNTBLANK(H53))=4,0,1))</f>
        <v>0</v>
      </c>
      <c r="K53" s="125">
        <f t="shared" si="1"/>
        <v>0</v>
      </c>
      <c r="L53" s="125">
        <f t="shared" si="2"/>
        <v>0</v>
      </c>
      <c r="M53" s="1">
        <f t="shared" si="3"/>
        <v>0</v>
      </c>
      <c r="N53" s="125">
        <f t="shared" si="4"/>
        <v>0</v>
      </c>
      <c r="O53" s="126">
        <f t="shared" si="5"/>
        <v>0</v>
      </c>
      <c r="P53" s="125">
        <f t="shared" si="6"/>
        <v>0</v>
      </c>
      <c r="Q53" s="1">
        <f t="shared" si="7"/>
        <v>0</v>
      </c>
      <c r="R53" s="1">
        <f t="shared" si="0"/>
        <v>0</v>
      </c>
      <c r="S53" s="1">
        <f t="shared" si="8"/>
        <v>0</v>
      </c>
      <c r="T53" s="1">
        <f t="shared" si="9"/>
        <v>0</v>
      </c>
      <c r="U53" s="126">
        <f t="shared" si="10"/>
        <v>0</v>
      </c>
    </row>
    <row r="54" spans="2:21" x14ac:dyDescent="0.3">
      <c r="B54" s="125">
        <v>39</v>
      </c>
      <c r="C54" s="53" t="str">
        <f>IF(OR('Data-Qtr4'!C52="",'Data-Qtr4'!R52),"",(COUNTIF('Data-Qtr4'!C52,"Yes")))</f>
        <v/>
      </c>
      <c r="D54" s="267" t="str">
        <f>IF('Data-Qtr4'!D52="","",IF(C54=1,'Data-Qtr4'!D52,""))</f>
        <v/>
      </c>
      <c r="E54" s="53" t="str">
        <f>IF(OR('Data-Qtr4'!E52="",'Data-Qtr4'!R52),"",COUNTIF('Data-Qtr4'!E52,"Yes"))</f>
        <v/>
      </c>
      <c r="F54" s="53" t="str">
        <f>IF(OR('Data-Qtr4'!F52="",'Data-Qtr4'!R52),"",COUNTIF('Data-Qtr4'!F52,"Yes"))</f>
        <v/>
      </c>
      <c r="G54" s="53"/>
      <c r="H54" s="270" t="str">
        <f>IF(OR('Data-Qtr4'!G52="",'Data-Qtr4'!R52),"",COUNTIF('Data-Qtr4'!G52,"Yes"))</f>
        <v/>
      </c>
      <c r="I54" s="55">
        <f>COUNTIF('Data-Qtr4'!C52:G52,"")</f>
        <v>5</v>
      </c>
      <c r="J54" s="125">
        <f>IF('Data-Qtr4'!R52,0,IF((COUNTBLANK(C54)+COUNTBLANK(E54)+COUNTBLANK(F54)+COUNTBLANK(H54))=4,0,1))</f>
        <v>0</v>
      </c>
      <c r="K54" s="125">
        <f t="shared" si="1"/>
        <v>0</v>
      </c>
      <c r="L54" s="125">
        <f t="shared" si="2"/>
        <v>0</v>
      </c>
      <c r="M54" s="1">
        <f t="shared" si="3"/>
        <v>0</v>
      </c>
      <c r="N54" s="125">
        <f t="shared" si="4"/>
        <v>0</v>
      </c>
      <c r="O54" s="126">
        <f t="shared" si="5"/>
        <v>0</v>
      </c>
      <c r="P54" s="125">
        <f t="shared" si="6"/>
        <v>0</v>
      </c>
      <c r="Q54" s="1">
        <f t="shared" si="7"/>
        <v>0</v>
      </c>
      <c r="R54" s="1">
        <f t="shared" si="0"/>
        <v>0</v>
      </c>
      <c r="S54" s="1">
        <f t="shared" si="8"/>
        <v>0</v>
      </c>
      <c r="T54" s="1">
        <f t="shared" si="9"/>
        <v>0</v>
      </c>
      <c r="U54" s="126">
        <f t="shared" si="10"/>
        <v>0</v>
      </c>
    </row>
    <row r="55" spans="2:21" ht="15" thickBot="1" x14ac:dyDescent="0.35">
      <c r="B55" s="125">
        <v>40</v>
      </c>
      <c r="C55" s="36" t="str">
        <f>IF(OR('Data-Qtr4'!C53="",'Data-Qtr4'!R53),"",(COUNTIF('Data-Qtr4'!C53,"Yes")))</f>
        <v/>
      </c>
      <c r="D55" s="271" t="str">
        <f>IF('Data-Qtr4'!D53="","",IF(C55=1,'Data-Qtr4'!D53,""))</f>
        <v/>
      </c>
      <c r="E55" s="36" t="str">
        <f>IF(OR('Data-Qtr4'!E53="",'Data-Qtr4'!R53),"",COUNTIF('Data-Qtr4'!E53,"Yes"))</f>
        <v/>
      </c>
      <c r="F55" s="36" t="str">
        <f>IF(OR('Data-Qtr4'!F53="",'Data-Qtr4'!R53),"",COUNTIF('Data-Qtr4'!F53,"Yes"))</f>
        <v/>
      </c>
      <c r="G55" s="36"/>
      <c r="H55" s="272" t="str">
        <f>IF(OR('Data-Qtr4'!G53="",'Data-Qtr4'!R53),"",COUNTIF('Data-Qtr4'!G53,"Yes"))</f>
        <v/>
      </c>
      <c r="I55" s="55">
        <f>COUNTIF('Data-Qtr4'!C53:G53,"")</f>
        <v>5</v>
      </c>
      <c r="J55" s="125">
        <f>IF('Data-Qtr4'!R53,0,IF((COUNTBLANK(C55)+COUNTBLANK(E55)+COUNTBLANK(F55)+COUNTBLANK(H55))=4,0,1))</f>
        <v>0</v>
      </c>
      <c r="K55" s="125">
        <f t="shared" si="1"/>
        <v>0</v>
      </c>
      <c r="L55" s="125">
        <f t="shared" si="2"/>
        <v>0</v>
      </c>
      <c r="M55" s="1">
        <f t="shared" si="3"/>
        <v>0</v>
      </c>
      <c r="N55" s="125">
        <f t="shared" si="4"/>
        <v>0</v>
      </c>
      <c r="O55" s="126">
        <f t="shared" si="5"/>
        <v>0</v>
      </c>
      <c r="P55" s="125">
        <f t="shared" si="6"/>
        <v>0</v>
      </c>
      <c r="Q55" s="1">
        <f t="shared" si="7"/>
        <v>0</v>
      </c>
      <c r="R55" s="1">
        <f t="shared" si="0"/>
        <v>0</v>
      </c>
      <c r="S55" s="1">
        <f t="shared" si="8"/>
        <v>0</v>
      </c>
      <c r="T55" s="1">
        <f t="shared" si="9"/>
        <v>0</v>
      </c>
      <c r="U55" s="126">
        <f t="shared" si="10"/>
        <v>0</v>
      </c>
    </row>
    <row r="56" spans="2:21" x14ac:dyDescent="0.3">
      <c r="B56" s="124">
        <v>41</v>
      </c>
      <c r="C56" s="33" t="str">
        <f>IF(OR('Data-Qtr4'!C54="",'Data-Qtr4'!R54),"",(COUNTIF('Data-Qtr4'!C54,"Yes")))</f>
        <v/>
      </c>
      <c r="D56" s="268" t="str">
        <f>IF('Data-Qtr4'!D54="","",IF(C56=1,'Data-Qtr4'!D54,""))</f>
        <v/>
      </c>
      <c r="E56" s="33" t="str">
        <f>IF(OR('Data-Qtr4'!E54="",'Data-Qtr4'!R54),"",COUNTIF('Data-Qtr4'!E54,"Yes"))</f>
        <v/>
      </c>
      <c r="F56" s="33" t="str">
        <f>IF(OR('Data-Qtr4'!F54="",'Data-Qtr4'!R54),"",COUNTIF('Data-Qtr4'!F54,"Yes"))</f>
        <v/>
      </c>
      <c r="G56" s="33"/>
      <c r="H56" s="269" t="str">
        <f>IF(OR('Data-Qtr4'!G54="",'Data-Qtr4'!R54),"",COUNTIF('Data-Qtr4'!G54,"Yes"))</f>
        <v/>
      </c>
      <c r="I56" s="54">
        <f>COUNTIF('Data-Qtr4'!C54:G54,"")</f>
        <v>5</v>
      </c>
      <c r="J56" s="125">
        <f>IF('Data-Qtr4'!R54,0,IF((COUNTBLANK(C56)+COUNTBLANK(E56)+COUNTBLANK(F56)+COUNTBLANK(H56))=4,0,1))</f>
        <v>0</v>
      </c>
      <c r="K56" s="125">
        <f t="shared" si="1"/>
        <v>0</v>
      </c>
      <c r="L56" s="125">
        <f t="shared" si="2"/>
        <v>0</v>
      </c>
      <c r="M56" s="1">
        <f t="shared" si="3"/>
        <v>0</v>
      </c>
      <c r="N56" s="125">
        <f t="shared" si="4"/>
        <v>0</v>
      </c>
      <c r="O56" s="126">
        <f t="shared" si="5"/>
        <v>0</v>
      </c>
      <c r="P56" s="125">
        <f t="shared" si="6"/>
        <v>0</v>
      </c>
      <c r="Q56" s="1">
        <f t="shared" si="7"/>
        <v>0</v>
      </c>
      <c r="R56" s="1">
        <f t="shared" si="0"/>
        <v>0</v>
      </c>
      <c r="S56" s="1">
        <f t="shared" si="8"/>
        <v>0</v>
      </c>
      <c r="T56" s="1">
        <f t="shared" si="9"/>
        <v>0</v>
      </c>
      <c r="U56" s="126">
        <f t="shared" si="10"/>
        <v>0</v>
      </c>
    </row>
    <row r="57" spans="2:21" x14ac:dyDescent="0.3">
      <c r="B57" s="125">
        <v>42</v>
      </c>
      <c r="C57" s="53" t="str">
        <f>IF(OR('Data-Qtr4'!C55="",'Data-Qtr4'!R55),"",(COUNTIF('Data-Qtr4'!C55,"Yes")))</f>
        <v/>
      </c>
      <c r="D57" s="267" t="str">
        <f>IF('Data-Qtr4'!D55="","",IF(C57=1,'Data-Qtr4'!D55,""))</f>
        <v/>
      </c>
      <c r="E57" s="53" t="str">
        <f>IF(OR('Data-Qtr4'!E55="",'Data-Qtr4'!R55),"",COUNTIF('Data-Qtr4'!E55,"Yes"))</f>
        <v/>
      </c>
      <c r="F57" s="53" t="str">
        <f>IF(OR('Data-Qtr4'!F55="",'Data-Qtr4'!R55),"",COUNTIF('Data-Qtr4'!F55,"Yes"))</f>
        <v/>
      </c>
      <c r="G57" s="53"/>
      <c r="H57" s="270" t="str">
        <f>IF(OR('Data-Qtr4'!G55="",'Data-Qtr4'!R55),"",COUNTIF('Data-Qtr4'!G55,"Yes"))</f>
        <v/>
      </c>
      <c r="I57" s="55">
        <f>COUNTIF('Data-Qtr4'!C55:G55,"")</f>
        <v>5</v>
      </c>
      <c r="J57" s="125">
        <f>IF('Data-Qtr4'!R55,0,IF((COUNTBLANK(C57)+COUNTBLANK(E57)+COUNTBLANK(F57)+COUNTBLANK(H57))=4,0,1))</f>
        <v>0</v>
      </c>
      <c r="K57" s="125">
        <f t="shared" si="1"/>
        <v>0</v>
      </c>
      <c r="L57" s="125">
        <f t="shared" si="2"/>
        <v>0</v>
      </c>
      <c r="M57" s="1">
        <f t="shared" si="3"/>
        <v>0</v>
      </c>
      <c r="N57" s="125">
        <f t="shared" si="4"/>
        <v>0</v>
      </c>
      <c r="O57" s="126">
        <f t="shared" si="5"/>
        <v>0</v>
      </c>
      <c r="P57" s="125">
        <f t="shared" si="6"/>
        <v>0</v>
      </c>
      <c r="Q57" s="1">
        <f t="shared" si="7"/>
        <v>0</v>
      </c>
      <c r="R57" s="1">
        <f t="shared" si="0"/>
        <v>0</v>
      </c>
      <c r="S57" s="1">
        <f t="shared" si="8"/>
        <v>0</v>
      </c>
      <c r="T57" s="1">
        <f t="shared" si="9"/>
        <v>0</v>
      </c>
      <c r="U57" s="126">
        <f t="shared" si="10"/>
        <v>0</v>
      </c>
    </row>
    <row r="58" spans="2:21" x14ac:dyDescent="0.3">
      <c r="B58" s="125">
        <v>43</v>
      </c>
      <c r="C58" s="53" t="str">
        <f>IF(OR('Data-Qtr4'!C56="",'Data-Qtr4'!R56),"",(COUNTIF('Data-Qtr4'!C56,"Yes")))</f>
        <v/>
      </c>
      <c r="D58" s="267" t="str">
        <f>IF('Data-Qtr4'!D56="","",IF(C58=1,'Data-Qtr4'!D56,""))</f>
        <v/>
      </c>
      <c r="E58" s="53" t="str">
        <f>IF(OR('Data-Qtr4'!E56="",'Data-Qtr4'!R56),"",COUNTIF('Data-Qtr4'!E56,"Yes"))</f>
        <v/>
      </c>
      <c r="F58" s="53" t="str">
        <f>IF(OR('Data-Qtr4'!F56="",'Data-Qtr4'!R56),"",COUNTIF('Data-Qtr4'!F56,"Yes"))</f>
        <v/>
      </c>
      <c r="G58" s="53"/>
      <c r="H58" s="270" t="str">
        <f>IF(OR('Data-Qtr4'!G56="",'Data-Qtr4'!R56),"",COUNTIF('Data-Qtr4'!G56,"Yes"))</f>
        <v/>
      </c>
      <c r="I58" s="55">
        <f>COUNTIF('Data-Qtr4'!C56:G56,"")</f>
        <v>5</v>
      </c>
      <c r="J58" s="125">
        <f>IF('Data-Qtr4'!R56,0,IF((COUNTBLANK(C58)+COUNTBLANK(E58)+COUNTBLANK(F58)+COUNTBLANK(H58))=4,0,1))</f>
        <v>0</v>
      </c>
      <c r="K58" s="125">
        <f t="shared" si="1"/>
        <v>0</v>
      </c>
      <c r="L58" s="125">
        <f t="shared" si="2"/>
        <v>0</v>
      </c>
      <c r="M58" s="1">
        <f t="shared" si="3"/>
        <v>0</v>
      </c>
      <c r="N58" s="125">
        <f t="shared" si="4"/>
        <v>0</v>
      </c>
      <c r="O58" s="126">
        <f t="shared" si="5"/>
        <v>0</v>
      </c>
      <c r="P58" s="125">
        <f t="shared" si="6"/>
        <v>0</v>
      </c>
      <c r="Q58" s="1">
        <f t="shared" si="7"/>
        <v>0</v>
      </c>
      <c r="R58" s="1">
        <f t="shared" si="0"/>
        <v>0</v>
      </c>
      <c r="S58" s="1">
        <f t="shared" si="8"/>
        <v>0</v>
      </c>
      <c r="T58" s="1">
        <f t="shared" si="9"/>
        <v>0</v>
      </c>
      <c r="U58" s="126">
        <f t="shared" si="10"/>
        <v>0</v>
      </c>
    </row>
    <row r="59" spans="2:21" x14ac:dyDescent="0.3">
      <c r="B59" s="125">
        <v>44</v>
      </c>
      <c r="C59" s="53" t="str">
        <f>IF(OR('Data-Qtr4'!C57="",'Data-Qtr4'!R57),"",(COUNTIF('Data-Qtr4'!C57,"Yes")))</f>
        <v/>
      </c>
      <c r="D59" s="267" t="str">
        <f>IF('Data-Qtr4'!D57="","",IF(C59=1,'Data-Qtr4'!D57,""))</f>
        <v/>
      </c>
      <c r="E59" s="53" t="str">
        <f>IF(OR('Data-Qtr4'!E57="",'Data-Qtr4'!R57),"",COUNTIF('Data-Qtr4'!E57,"Yes"))</f>
        <v/>
      </c>
      <c r="F59" s="53" t="str">
        <f>IF(OR('Data-Qtr4'!F57="",'Data-Qtr4'!R57),"",COUNTIF('Data-Qtr4'!F57,"Yes"))</f>
        <v/>
      </c>
      <c r="G59" s="53"/>
      <c r="H59" s="270" t="str">
        <f>IF(OR('Data-Qtr4'!G57="",'Data-Qtr4'!R57),"",COUNTIF('Data-Qtr4'!G57,"Yes"))</f>
        <v/>
      </c>
      <c r="I59" s="55">
        <f>COUNTIF('Data-Qtr4'!C57:G57,"")</f>
        <v>5</v>
      </c>
      <c r="J59" s="125">
        <f>IF('Data-Qtr4'!R57,0,IF((COUNTBLANK(C59)+COUNTBLANK(E59)+COUNTBLANK(F59)+COUNTBLANK(H59))=4,0,1))</f>
        <v>0</v>
      </c>
      <c r="K59" s="125">
        <f t="shared" si="1"/>
        <v>0</v>
      </c>
      <c r="L59" s="125">
        <f t="shared" si="2"/>
        <v>0</v>
      </c>
      <c r="M59" s="1">
        <f t="shared" si="3"/>
        <v>0</v>
      </c>
      <c r="N59" s="125">
        <f t="shared" si="4"/>
        <v>0</v>
      </c>
      <c r="O59" s="126">
        <f t="shared" si="5"/>
        <v>0</v>
      </c>
      <c r="P59" s="125">
        <f t="shared" si="6"/>
        <v>0</v>
      </c>
      <c r="Q59" s="1">
        <f t="shared" si="7"/>
        <v>0</v>
      </c>
      <c r="R59" s="1">
        <f t="shared" si="0"/>
        <v>0</v>
      </c>
      <c r="S59" s="1">
        <f t="shared" si="8"/>
        <v>0</v>
      </c>
      <c r="T59" s="1">
        <f t="shared" si="9"/>
        <v>0</v>
      </c>
      <c r="U59" s="126">
        <f t="shared" si="10"/>
        <v>0</v>
      </c>
    </row>
    <row r="60" spans="2:21" x14ac:dyDescent="0.3">
      <c r="B60" s="125">
        <v>45</v>
      </c>
      <c r="C60" s="53" t="str">
        <f>IF(OR('Data-Qtr4'!C58="",'Data-Qtr4'!R58),"",(COUNTIF('Data-Qtr4'!C58,"Yes")))</f>
        <v/>
      </c>
      <c r="D60" s="267" t="str">
        <f>IF('Data-Qtr4'!D58="","",IF(C60=1,'Data-Qtr4'!D58,""))</f>
        <v/>
      </c>
      <c r="E60" s="53" t="str">
        <f>IF(OR('Data-Qtr4'!E58="",'Data-Qtr4'!R58),"",COUNTIF('Data-Qtr4'!E58,"Yes"))</f>
        <v/>
      </c>
      <c r="F60" s="53" t="str">
        <f>IF(OR('Data-Qtr4'!F58="",'Data-Qtr4'!R58),"",COUNTIF('Data-Qtr4'!F58,"Yes"))</f>
        <v/>
      </c>
      <c r="G60" s="53"/>
      <c r="H60" s="270" t="str">
        <f>IF(OR('Data-Qtr4'!G58="",'Data-Qtr4'!R58),"",COUNTIF('Data-Qtr4'!G58,"Yes"))</f>
        <v/>
      </c>
      <c r="I60" s="55">
        <f>COUNTIF('Data-Qtr4'!C58:G58,"")</f>
        <v>5</v>
      </c>
      <c r="J60" s="125">
        <f>IF('Data-Qtr4'!R58,0,IF((COUNTBLANK(C60)+COUNTBLANK(E60)+COUNTBLANK(F60)+COUNTBLANK(H60))=4,0,1))</f>
        <v>0</v>
      </c>
      <c r="K60" s="125">
        <f t="shared" si="1"/>
        <v>0</v>
      </c>
      <c r="L60" s="125">
        <f t="shared" si="2"/>
        <v>0</v>
      </c>
      <c r="M60" s="1">
        <f t="shared" si="3"/>
        <v>0</v>
      </c>
      <c r="N60" s="125">
        <f t="shared" si="4"/>
        <v>0</v>
      </c>
      <c r="O60" s="126">
        <f t="shared" si="5"/>
        <v>0</v>
      </c>
      <c r="P60" s="125">
        <f t="shared" si="6"/>
        <v>0</v>
      </c>
      <c r="Q60" s="1">
        <f t="shared" si="7"/>
        <v>0</v>
      </c>
      <c r="R60" s="1">
        <f t="shared" si="0"/>
        <v>0</v>
      </c>
      <c r="S60" s="1">
        <f t="shared" si="8"/>
        <v>0</v>
      </c>
      <c r="T60" s="1">
        <f t="shared" si="9"/>
        <v>0</v>
      </c>
      <c r="U60" s="126">
        <f t="shared" si="10"/>
        <v>0</v>
      </c>
    </row>
    <row r="61" spans="2:21" x14ac:dyDescent="0.3">
      <c r="B61" s="125">
        <v>46</v>
      </c>
      <c r="C61" s="53" t="str">
        <f>IF(OR('Data-Qtr4'!C59="",'Data-Qtr4'!R59),"",(COUNTIF('Data-Qtr4'!C59,"Yes")))</f>
        <v/>
      </c>
      <c r="D61" s="267" t="str">
        <f>IF('Data-Qtr4'!D59="","",IF(C61=1,'Data-Qtr4'!D59,""))</f>
        <v/>
      </c>
      <c r="E61" s="53" t="str">
        <f>IF(OR('Data-Qtr4'!E59="",'Data-Qtr4'!R59),"",COUNTIF('Data-Qtr4'!E59,"Yes"))</f>
        <v/>
      </c>
      <c r="F61" s="53" t="str">
        <f>IF(OR('Data-Qtr4'!F59="",'Data-Qtr4'!R59),"",COUNTIF('Data-Qtr4'!F59,"Yes"))</f>
        <v/>
      </c>
      <c r="G61" s="53"/>
      <c r="H61" s="270" t="str">
        <f>IF(OR('Data-Qtr4'!G59="",'Data-Qtr4'!R59),"",COUNTIF('Data-Qtr4'!G59,"Yes"))</f>
        <v/>
      </c>
      <c r="I61" s="55">
        <f>COUNTIF('Data-Qtr4'!C59:G59,"")</f>
        <v>5</v>
      </c>
      <c r="J61" s="125">
        <f>IF('Data-Qtr4'!R59,0,IF((COUNTBLANK(C61)+COUNTBLANK(E61)+COUNTBLANK(F61)+COUNTBLANK(H61))=4,0,1))</f>
        <v>0</v>
      </c>
      <c r="K61" s="125">
        <f t="shared" si="1"/>
        <v>0</v>
      </c>
      <c r="L61" s="125">
        <f t="shared" si="2"/>
        <v>0</v>
      </c>
      <c r="M61" s="1">
        <f t="shared" si="3"/>
        <v>0</v>
      </c>
      <c r="N61" s="125">
        <f t="shared" si="4"/>
        <v>0</v>
      </c>
      <c r="O61" s="126">
        <f t="shared" si="5"/>
        <v>0</v>
      </c>
      <c r="P61" s="125">
        <f t="shared" si="6"/>
        <v>0</v>
      </c>
      <c r="Q61" s="1">
        <f t="shared" si="7"/>
        <v>0</v>
      </c>
      <c r="R61" s="1">
        <f t="shared" si="0"/>
        <v>0</v>
      </c>
      <c r="S61" s="1">
        <f t="shared" si="8"/>
        <v>0</v>
      </c>
      <c r="T61" s="1">
        <f t="shared" si="9"/>
        <v>0</v>
      </c>
      <c r="U61" s="126">
        <f t="shared" si="10"/>
        <v>0</v>
      </c>
    </row>
    <row r="62" spans="2:21" x14ac:dyDescent="0.3">
      <c r="B62" s="125">
        <v>47</v>
      </c>
      <c r="C62" s="53" t="str">
        <f>IF(OR('Data-Qtr4'!C60="",'Data-Qtr4'!R60),"",(COUNTIF('Data-Qtr4'!C60,"Yes")))</f>
        <v/>
      </c>
      <c r="D62" s="267" t="str">
        <f>IF('Data-Qtr4'!D60="","",IF(C62=1,'Data-Qtr4'!D60,""))</f>
        <v/>
      </c>
      <c r="E62" s="53" t="str">
        <f>IF(OR('Data-Qtr4'!E60="",'Data-Qtr4'!R60),"",COUNTIF('Data-Qtr4'!E60,"Yes"))</f>
        <v/>
      </c>
      <c r="F62" s="53" t="str">
        <f>IF(OR('Data-Qtr4'!F60="",'Data-Qtr4'!R60),"",COUNTIF('Data-Qtr4'!F60,"Yes"))</f>
        <v/>
      </c>
      <c r="G62" s="53"/>
      <c r="H62" s="270" t="str">
        <f>IF(OR('Data-Qtr4'!G60="",'Data-Qtr4'!R60),"",COUNTIF('Data-Qtr4'!G60,"Yes"))</f>
        <v/>
      </c>
      <c r="I62" s="55">
        <f>COUNTIF('Data-Qtr4'!C60:G60,"")</f>
        <v>5</v>
      </c>
      <c r="J62" s="125">
        <f>IF('Data-Qtr4'!R60,0,IF((COUNTBLANK(C62)+COUNTBLANK(E62)+COUNTBLANK(F62)+COUNTBLANK(H62))=4,0,1))</f>
        <v>0</v>
      </c>
      <c r="K62" s="125">
        <f t="shared" si="1"/>
        <v>0</v>
      </c>
      <c r="L62" s="125">
        <f t="shared" si="2"/>
        <v>0</v>
      </c>
      <c r="M62" s="1">
        <f t="shared" si="3"/>
        <v>0</v>
      </c>
      <c r="N62" s="125">
        <f t="shared" si="4"/>
        <v>0</v>
      </c>
      <c r="O62" s="126">
        <f t="shared" si="5"/>
        <v>0</v>
      </c>
      <c r="P62" s="125">
        <f t="shared" si="6"/>
        <v>0</v>
      </c>
      <c r="Q62" s="1">
        <f t="shared" si="7"/>
        <v>0</v>
      </c>
      <c r="R62" s="1">
        <f t="shared" si="0"/>
        <v>0</v>
      </c>
      <c r="S62" s="1">
        <f t="shared" si="8"/>
        <v>0</v>
      </c>
      <c r="T62" s="1">
        <f t="shared" si="9"/>
        <v>0</v>
      </c>
      <c r="U62" s="126">
        <f t="shared" si="10"/>
        <v>0</v>
      </c>
    </row>
    <row r="63" spans="2:21" x14ac:dyDescent="0.3">
      <c r="B63" s="125">
        <v>48</v>
      </c>
      <c r="C63" s="53" t="str">
        <f>IF(OR('Data-Qtr4'!C61="",'Data-Qtr4'!R61),"",(COUNTIF('Data-Qtr4'!C61,"Yes")))</f>
        <v/>
      </c>
      <c r="D63" s="267" t="str">
        <f>IF('Data-Qtr4'!D61="","",IF(C63=1,'Data-Qtr4'!D61,""))</f>
        <v/>
      </c>
      <c r="E63" s="53" t="str">
        <f>IF(OR('Data-Qtr4'!E61="",'Data-Qtr4'!R61),"",COUNTIF('Data-Qtr4'!E61,"Yes"))</f>
        <v/>
      </c>
      <c r="F63" s="53" t="str">
        <f>IF(OR('Data-Qtr4'!F61="",'Data-Qtr4'!R61),"",COUNTIF('Data-Qtr4'!F61,"Yes"))</f>
        <v/>
      </c>
      <c r="G63" s="53"/>
      <c r="H63" s="270" t="str">
        <f>IF(OR('Data-Qtr4'!G61="",'Data-Qtr4'!R61),"",COUNTIF('Data-Qtr4'!G61,"Yes"))</f>
        <v/>
      </c>
      <c r="I63" s="55">
        <f>COUNTIF('Data-Qtr4'!C61:G61,"")</f>
        <v>5</v>
      </c>
      <c r="J63" s="125">
        <f>IF('Data-Qtr4'!R61,0,IF((COUNTBLANK(C63)+COUNTBLANK(E63)+COUNTBLANK(F63)+COUNTBLANK(H63))=4,0,1))</f>
        <v>0</v>
      </c>
      <c r="K63" s="125">
        <f t="shared" si="1"/>
        <v>0</v>
      </c>
      <c r="L63" s="125">
        <f t="shared" si="2"/>
        <v>0</v>
      </c>
      <c r="M63" s="1">
        <f t="shared" si="3"/>
        <v>0</v>
      </c>
      <c r="N63" s="125">
        <f t="shared" si="4"/>
        <v>0</v>
      </c>
      <c r="O63" s="126">
        <f t="shared" si="5"/>
        <v>0</v>
      </c>
      <c r="P63" s="125">
        <f t="shared" si="6"/>
        <v>0</v>
      </c>
      <c r="Q63" s="1">
        <f t="shared" si="7"/>
        <v>0</v>
      </c>
      <c r="R63" s="1">
        <f t="shared" si="0"/>
        <v>0</v>
      </c>
      <c r="S63" s="1">
        <f t="shared" si="8"/>
        <v>0</v>
      </c>
      <c r="T63" s="1">
        <f t="shared" si="9"/>
        <v>0</v>
      </c>
      <c r="U63" s="126">
        <f t="shared" si="10"/>
        <v>0</v>
      </c>
    </row>
    <row r="64" spans="2:21" x14ac:dyDescent="0.3">
      <c r="B64" s="125">
        <v>49</v>
      </c>
      <c r="C64" s="53" t="str">
        <f>IF(OR('Data-Qtr4'!C62="",'Data-Qtr4'!R62),"",(COUNTIF('Data-Qtr4'!C62,"Yes")))</f>
        <v/>
      </c>
      <c r="D64" s="267" t="str">
        <f>IF('Data-Qtr4'!D62="","",IF(C64=1,'Data-Qtr4'!D62,""))</f>
        <v/>
      </c>
      <c r="E64" s="53" t="str">
        <f>IF(OR('Data-Qtr4'!E62="",'Data-Qtr4'!R62),"",COUNTIF('Data-Qtr4'!E62,"Yes"))</f>
        <v/>
      </c>
      <c r="F64" s="53" t="str">
        <f>IF(OR('Data-Qtr4'!F62="",'Data-Qtr4'!R62),"",COUNTIF('Data-Qtr4'!F62,"Yes"))</f>
        <v/>
      </c>
      <c r="G64" s="53"/>
      <c r="H64" s="270" t="str">
        <f>IF(OR('Data-Qtr4'!G62="",'Data-Qtr4'!R62),"",COUNTIF('Data-Qtr4'!G62,"Yes"))</f>
        <v/>
      </c>
      <c r="I64" s="55">
        <f>COUNTIF('Data-Qtr4'!C62:G62,"")</f>
        <v>5</v>
      </c>
      <c r="J64" s="125">
        <f>IF('Data-Qtr4'!R62,0,IF((COUNTBLANK(C64)+COUNTBLANK(E64)+COUNTBLANK(F64)+COUNTBLANK(H64))=4,0,1))</f>
        <v>0</v>
      </c>
      <c r="K64" s="125">
        <f t="shared" si="1"/>
        <v>0</v>
      </c>
      <c r="L64" s="125">
        <f t="shared" si="2"/>
        <v>0</v>
      </c>
      <c r="M64" s="1">
        <f t="shared" si="3"/>
        <v>0</v>
      </c>
      <c r="N64" s="125">
        <f t="shared" si="4"/>
        <v>0</v>
      </c>
      <c r="O64" s="126">
        <f t="shared" si="5"/>
        <v>0</v>
      </c>
      <c r="P64" s="125">
        <f t="shared" si="6"/>
        <v>0</v>
      </c>
      <c r="Q64" s="1">
        <f t="shared" si="7"/>
        <v>0</v>
      </c>
      <c r="R64" s="1">
        <f t="shared" si="0"/>
        <v>0</v>
      </c>
      <c r="S64" s="1">
        <f t="shared" si="8"/>
        <v>0</v>
      </c>
      <c r="T64" s="1">
        <f t="shared" si="9"/>
        <v>0</v>
      </c>
      <c r="U64" s="126">
        <f t="shared" si="10"/>
        <v>0</v>
      </c>
    </row>
    <row r="65" spans="2:21" ht="15" thickBot="1" x14ac:dyDescent="0.35">
      <c r="B65" s="125">
        <v>50</v>
      </c>
      <c r="C65" s="36" t="str">
        <f>IF(OR('Data-Qtr4'!C63="",'Data-Qtr4'!R63),"",(COUNTIF('Data-Qtr4'!C63,"Yes")))</f>
        <v/>
      </c>
      <c r="D65" s="271" t="str">
        <f>IF('Data-Qtr4'!D63="","",IF(C65=1,'Data-Qtr4'!D63,""))</f>
        <v/>
      </c>
      <c r="E65" s="36" t="str">
        <f>IF(OR('Data-Qtr4'!E63="",'Data-Qtr4'!R63),"",COUNTIF('Data-Qtr4'!E63,"Yes"))</f>
        <v/>
      </c>
      <c r="F65" s="36" t="str">
        <f>IF(OR('Data-Qtr4'!F63="",'Data-Qtr4'!R63),"",COUNTIF('Data-Qtr4'!F63,"Yes"))</f>
        <v/>
      </c>
      <c r="G65" s="36"/>
      <c r="H65" s="272" t="str">
        <f>IF(OR('Data-Qtr4'!G63="",'Data-Qtr4'!R63),"",COUNTIF('Data-Qtr4'!G63,"Yes"))</f>
        <v/>
      </c>
      <c r="I65" s="56">
        <f>COUNTIF('Data-Qtr4'!C63:G63,"")</f>
        <v>5</v>
      </c>
      <c r="J65" s="125">
        <f>IF('Data-Qtr4'!R63,0,IF((COUNTBLANK(C65)+COUNTBLANK(E65)+COUNTBLANK(F65)+COUNTBLANK(H65))=4,0,1))</f>
        <v>0</v>
      </c>
      <c r="K65" s="125">
        <f t="shared" si="1"/>
        <v>0</v>
      </c>
      <c r="L65" s="125">
        <f t="shared" si="2"/>
        <v>0</v>
      </c>
      <c r="M65" s="1">
        <f t="shared" si="3"/>
        <v>0</v>
      </c>
      <c r="N65" s="125">
        <f t="shared" si="4"/>
        <v>0</v>
      </c>
      <c r="O65" s="126">
        <f t="shared" si="5"/>
        <v>0</v>
      </c>
      <c r="P65" s="125">
        <f t="shared" si="6"/>
        <v>0</v>
      </c>
      <c r="Q65" s="1">
        <f t="shared" si="7"/>
        <v>0</v>
      </c>
      <c r="R65" s="1">
        <f t="shared" si="0"/>
        <v>0</v>
      </c>
      <c r="S65" s="1">
        <f t="shared" si="8"/>
        <v>0</v>
      </c>
      <c r="T65" s="1">
        <f t="shared" si="9"/>
        <v>0</v>
      </c>
      <c r="U65" s="126">
        <f t="shared" si="10"/>
        <v>0</v>
      </c>
    </row>
    <row r="66" spans="2:21" x14ac:dyDescent="0.3">
      <c r="B66" s="124">
        <v>51</v>
      </c>
      <c r="C66" s="33" t="str">
        <f>IF(OR('Data-Qtr4'!C64="",'Data-Qtr4'!R64),"",(COUNTIF('Data-Qtr4'!C64,"Yes")))</f>
        <v/>
      </c>
      <c r="D66" s="268" t="str">
        <f>IF('Data-Qtr4'!D64="","",IF(C66=1,'Data-Qtr4'!D64,""))</f>
        <v/>
      </c>
      <c r="E66" s="33" t="str">
        <f>IF(OR('Data-Qtr4'!E64="",'Data-Qtr4'!R64),"",COUNTIF('Data-Qtr4'!E64,"Yes"))</f>
        <v/>
      </c>
      <c r="F66" s="33" t="str">
        <f>IF(OR('Data-Qtr4'!F64="",'Data-Qtr4'!R64),"",COUNTIF('Data-Qtr4'!F64,"Yes"))</f>
        <v/>
      </c>
      <c r="G66" s="33"/>
      <c r="H66" s="269" t="str">
        <f>IF(OR('Data-Qtr4'!G64="",'Data-Qtr4'!R64),"",COUNTIF('Data-Qtr4'!G64,"Yes"))</f>
        <v/>
      </c>
      <c r="I66" s="55">
        <f>COUNTIF('Data-Qtr4'!C64:G64,"")</f>
        <v>5</v>
      </c>
      <c r="J66" s="125">
        <f>IF('Data-Qtr4'!R64,0,IF((COUNTBLANK(C66)+COUNTBLANK(E66)+COUNTBLANK(F66)+COUNTBLANK(H66))=4,0,1))</f>
        <v>0</v>
      </c>
      <c r="K66" s="125">
        <f t="shared" si="1"/>
        <v>0</v>
      </c>
      <c r="L66" s="125">
        <f t="shared" si="2"/>
        <v>0</v>
      </c>
      <c r="M66" s="1">
        <f t="shared" si="3"/>
        <v>0</v>
      </c>
      <c r="N66" s="125">
        <f t="shared" si="4"/>
        <v>0</v>
      </c>
      <c r="O66" s="126">
        <f t="shared" si="5"/>
        <v>0</v>
      </c>
      <c r="P66" s="125">
        <f t="shared" si="6"/>
        <v>0</v>
      </c>
      <c r="Q66" s="1">
        <f t="shared" si="7"/>
        <v>0</v>
      </c>
      <c r="R66" s="1">
        <f t="shared" si="0"/>
        <v>0</v>
      </c>
      <c r="S66" s="1">
        <f t="shared" si="8"/>
        <v>0</v>
      </c>
      <c r="T66" s="1">
        <f t="shared" si="9"/>
        <v>0</v>
      </c>
      <c r="U66" s="126">
        <f t="shared" si="10"/>
        <v>0</v>
      </c>
    </row>
    <row r="67" spans="2:21" x14ac:dyDescent="0.3">
      <c r="B67" s="125">
        <v>52</v>
      </c>
      <c r="C67" s="53" t="str">
        <f>IF(OR('Data-Qtr4'!C65="",'Data-Qtr4'!R65),"",(COUNTIF('Data-Qtr4'!C65,"Yes")))</f>
        <v/>
      </c>
      <c r="D67" s="267" t="str">
        <f>IF('Data-Qtr4'!D65="","",IF(C67=1,'Data-Qtr4'!D65,""))</f>
        <v/>
      </c>
      <c r="E67" s="53" t="str">
        <f>IF(OR('Data-Qtr4'!E65="",'Data-Qtr4'!R65),"",COUNTIF('Data-Qtr4'!E65,"Yes"))</f>
        <v/>
      </c>
      <c r="F67" s="53" t="str">
        <f>IF(OR('Data-Qtr4'!F65="",'Data-Qtr4'!R65),"",COUNTIF('Data-Qtr4'!F65,"Yes"))</f>
        <v/>
      </c>
      <c r="G67" s="53"/>
      <c r="H67" s="270" t="str">
        <f>IF(OR('Data-Qtr4'!G65="",'Data-Qtr4'!R65),"",COUNTIF('Data-Qtr4'!G65,"Yes"))</f>
        <v/>
      </c>
      <c r="I67" s="55">
        <f>COUNTIF('Data-Qtr4'!C65:G65,"")</f>
        <v>5</v>
      </c>
      <c r="J67" s="125">
        <f>IF('Data-Qtr4'!R65,0,IF((COUNTBLANK(C67)+COUNTBLANK(E67)+COUNTBLANK(F67)+COUNTBLANK(H67))=4,0,1))</f>
        <v>0</v>
      </c>
      <c r="K67" s="125">
        <f t="shared" si="1"/>
        <v>0</v>
      </c>
      <c r="L67" s="125">
        <f t="shared" si="2"/>
        <v>0</v>
      </c>
      <c r="M67" s="1">
        <f t="shared" si="3"/>
        <v>0</v>
      </c>
      <c r="N67" s="125">
        <f t="shared" si="4"/>
        <v>0</v>
      </c>
      <c r="O67" s="126">
        <f t="shared" si="5"/>
        <v>0</v>
      </c>
      <c r="P67" s="125">
        <f t="shared" si="6"/>
        <v>0</v>
      </c>
      <c r="Q67" s="1">
        <f t="shared" si="7"/>
        <v>0</v>
      </c>
      <c r="R67" s="1">
        <f t="shared" si="0"/>
        <v>0</v>
      </c>
      <c r="S67" s="1">
        <f t="shared" si="8"/>
        <v>0</v>
      </c>
      <c r="T67" s="1">
        <f t="shared" si="9"/>
        <v>0</v>
      </c>
      <c r="U67" s="126">
        <f t="shared" si="10"/>
        <v>0</v>
      </c>
    </row>
    <row r="68" spans="2:21" x14ac:dyDescent="0.3">
      <c r="B68" s="125">
        <v>53</v>
      </c>
      <c r="C68" s="53" t="str">
        <f>IF(OR('Data-Qtr4'!C66="",'Data-Qtr4'!R66),"",(COUNTIF('Data-Qtr4'!C66,"Yes")))</f>
        <v/>
      </c>
      <c r="D68" s="267" t="str">
        <f>IF('Data-Qtr4'!D66="","",IF(C68=1,'Data-Qtr4'!D66,""))</f>
        <v/>
      </c>
      <c r="E68" s="53" t="str">
        <f>IF(OR('Data-Qtr4'!E66="",'Data-Qtr4'!R66),"",COUNTIF('Data-Qtr4'!E66,"Yes"))</f>
        <v/>
      </c>
      <c r="F68" s="53" t="str">
        <f>IF(OR('Data-Qtr4'!F66="",'Data-Qtr4'!R66),"",COUNTIF('Data-Qtr4'!F66,"Yes"))</f>
        <v/>
      </c>
      <c r="G68" s="53"/>
      <c r="H68" s="270" t="str">
        <f>IF(OR('Data-Qtr4'!G66="",'Data-Qtr4'!R66),"",COUNTIF('Data-Qtr4'!G66,"Yes"))</f>
        <v/>
      </c>
      <c r="I68" s="55">
        <f>COUNTIF('Data-Qtr4'!C66:G66,"")</f>
        <v>5</v>
      </c>
      <c r="J68" s="125">
        <f>IF('Data-Qtr4'!R66,0,IF((COUNTBLANK(C68)+COUNTBLANK(E68)+COUNTBLANK(F68)+COUNTBLANK(H68))=4,0,1))</f>
        <v>0</v>
      </c>
      <c r="K68" s="125">
        <f t="shared" si="1"/>
        <v>0</v>
      </c>
      <c r="L68" s="125">
        <f t="shared" si="2"/>
        <v>0</v>
      </c>
      <c r="M68" s="1">
        <f t="shared" si="3"/>
        <v>0</v>
      </c>
      <c r="N68" s="125">
        <f t="shared" si="4"/>
        <v>0</v>
      </c>
      <c r="O68" s="126">
        <f t="shared" si="5"/>
        <v>0</v>
      </c>
      <c r="P68" s="125">
        <f t="shared" si="6"/>
        <v>0</v>
      </c>
      <c r="Q68" s="1">
        <f t="shared" si="7"/>
        <v>0</v>
      </c>
      <c r="R68" s="1">
        <f t="shared" si="0"/>
        <v>0</v>
      </c>
      <c r="S68" s="1">
        <f t="shared" si="8"/>
        <v>0</v>
      </c>
      <c r="T68" s="1">
        <f t="shared" si="9"/>
        <v>0</v>
      </c>
      <c r="U68" s="126">
        <f t="shared" si="10"/>
        <v>0</v>
      </c>
    </row>
    <row r="69" spans="2:21" x14ac:dyDescent="0.3">
      <c r="B69" s="125">
        <v>54</v>
      </c>
      <c r="C69" s="53" t="str">
        <f>IF(OR('Data-Qtr4'!C67="",'Data-Qtr4'!R67),"",(COUNTIF('Data-Qtr4'!C67,"Yes")))</f>
        <v/>
      </c>
      <c r="D69" s="267" t="str">
        <f>IF('Data-Qtr4'!D67="","",IF(C69=1,'Data-Qtr4'!D67,""))</f>
        <v/>
      </c>
      <c r="E69" s="53" t="str">
        <f>IF(OR('Data-Qtr4'!E67="",'Data-Qtr4'!R67),"",COUNTIF('Data-Qtr4'!E67,"Yes"))</f>
        <v/>
      </c>
      <c r="F69" s="53" t="str">
        <f>IF(OR('Data-Qtr4'!F67="",'Data-Qtr4'!R67),"",COUNTIF('Data-Qtr4'!F67,"Yes"))</f>
        <v/>
      </c>
      <c r="G69" s="53"/>
      <c r="H69" s="270" t="str">
        <f>IF(OR('Data-Qtr4'!G67="",'Data-Qtr4'!R67),"",COUNTIF('Data-Qtr4'!G67,"Yes"))</f>
        <v/>
      </c>
      <c r="I69" s="55">
        <f>COUNTIF('Data-Qtr4'!C67:G67,"")</f>
        <v>5</v>
      </c>
      <c r="J69" s="125">
        <f>IF('Data-Qtr4'!R67,0,IF((COUNTBLANK(C69)+COUNTBLANK(E69)+COUNTBLANK(F69)+COUNTBLANK(H69))=4,0,1))</f>
        <v>0</v>
      </c>
      <c r="K69" s="125">
        <f t="shared" si="1"/>
        <v>0</v>
      </c>
      <c r="L69" s="125">
        <f t="shared" si="2"/>
        <v>0</v>
      </c>
      <c r="M69" s="1">
        <f t="shared" si="3"/>
        <v>0</v>
      </c>
      <c r="N69" s="125">
        <f t="shared" si="4"/>
        <v>0</v>
      </c>
      <c r="O69" s="126">
        <f t="shared" si="5"/>
        <v>0</v>
      </c>
      <c r="P69" s="125">
        <f t="shared" si="6"/>
        <v>0</v>
      </c>
      <c r="Q69" s="1">
        <f t="shared" si="7"/>
        <v>0</v>
      </c>
      <c r="R69" s="1">
        <f t="shared" si="0"/>
        <v>0</v>
      </c>
      <c r="S69" s="1">
        <f t="shared" si="8"/>
        <v>0</v>
      </c>
      <c r="T69" s="1">
        <f t="shared" si="9"/>
        <v>0</v>
      </c>
      <c r="U69" s="126">
        <f t="shared" si="10"/>
        <v>0</v>
      </c>
    </row>
    <row r="70" spans="2:21" x14ac:dyDescent="0.3">
      <c r="B70" s="125">
        <v>55</v>
      </c>
      <c r="C70" s="53" t="str">
        <f>IF(OR('Data-Qtr4'!C68="",'Data-Qtr4'!R68),"",(COUNTIF('Data-Qtr4'!C68,"Yes")))</f>
        <v/>
      </c>
      <c r="D70" s="267" t="str">
        <f>IF('Data-Qtr4'!D68="","",IF(C70=1,'Data-Qtr4'!D68,""))</f>
        <v/>
      </c>
      <c r="E70" s="53" t="str">
        <f>IF(OR('Data-Qtr4'!E68="",'Data-Qtr4'!R68),"",COUNTIF('Data-Qtr4'!E68,"Yes"))</f>
        <v/>
      </c>
      <c r="F70" s="53" t="str">
        <f>IF(OR('Data-Qtr4'!F68="",'Data-Qtr4'!R68),"",COUNTIF('Data-Qtr4'!F68,"Yes"))</f>
        <v/>
      </c>
      <c r="G70" s="53"/>
      <c r="H70" s="270" t="str">
        <f>IF(OR('Data-Qtr4'!G68="",'Data-Qtr4'!R68),"",COUNTIF('Data-Qtr4'!G68,"Yes"))</f>
        <v/>
      </c>
      <c r="I70" s="55">
        <f>COUNTIF('Data-Qtr4'!C68:G68,"")</f>
        <v>5</v>
      </c>
      <c r="J70" s="125">
        <f>IF('Data-Qtr4'!R68,0,IF((COUNTBLANK(C70)+COUNTBLANK(E70)+COUNTBLANK(F70)+COUNTBLANK(H70))=4,0,1))</f>
        <v>0</v>
      </c>
      <c r="K70" s="125">
        <f t="shared" si="1"/>
        <v>0</v>
      </c>
      <c r="L70" s="125">
        <f t="shared" si="2"/>
        <v>0</v>
      </c>
      <c r="M70" s="1">
        <f t="shared" si="3"/>
        <v>0</v>
      </c>
      <c r="N70" s="125">
        <f t="shared" si="4"/>
        <v>0</v>
      </c>
      <c r="O70" s="126">
        <f t="shared" si="5"/>
        <v>0</v>
      </c>
      <c r="P70" s="125">
        <f t="shared" si="6"/>
        <v>0</v>
      </c>
      <c r="Q70" s="1">
        <f t="shared" si="7"/>
        <v>0</v>
      </c>
      <c r="R70" s="1">
        <f t="shared" si="0"/>
        <v>0</v>
      </c>
      <c r="S70" s="1">
        <f t="shared" si="8"/>
        <v>0</v>
      </c>
      <c r="T70" s="1">
        <f t="shared" si="9"/>
        <v>0</v>
      </c>
      <c r="U70" s="126">
        <f t="shared" si="10"/>
        <v>0</v>
      </c>
    </row>
    <row r="71" spans="2:21" x14ac:dyDescent="0.3">
      <c r="B71" s="125">
        <v>56</v>
      </c>
      <c r="C71" s="53" t="str">
        <f>IF(OR('Data-Qtr4'!C69="",'Data-Qtr4'!R69),"",(COUNTIF('Data-Qtr4'!C69,"Yes")))</f>
        <v/>
      </c>
      <c r="D71" s="267" t="str">
        <f>IF('Data-Qtr4'!D69="","",IF(C71=1,'Data-Qtr4'!D69,""))</f>
        <v/>
      </c>
      <c r="E71" s="53" t="str">
        <f>IF(OR('Data-Qtr4'!E69="",'Data-Qtr4'!R69),"",COUNTIF('Data-Qtr4'!E69,"Yes"))</f>
        <v/>
      </c>
      <c r="F71" s="53" t="str">
        <f>IF(OR('Data-Qtr4'!F69="",'Data-Qtr4'!R69),"",COUNTIF('Data-Qtr4'!F69,"Yes"))</f>
        <v/>
      </c>
      <c r="G71" s="53"/>
      <c r="H71" s="270" t="str">
        <f>IF(OR('Data-Qtr4'!G69="",'Data-Qtr4'!R69),"",COUNTIF('Data-Qtr4'!G69,"Yes"))</f>
        <v/>
      </c>
      <c r="I71" s="55">
        <f>COUNTIF('Data-Qtr4'!C69:G69,"")</f>
        <v>5</v>
      </c>
      <c r="J71" s="125">
        <f>IF('Data-Qtr4'!R69,0,IF((COUNTBLANK(C71)+COUNTBLANK(E71)+COUNTBLANK(F71)+COUNTBLANK(H71))=4,0,1))</f>
        <v>0</v>
      </c>
      <c r="K71" s="125">
        <f t="shared" si="1"/>
        <v>0</v>
      </c>
      <c r="L71" s="125">
        <f t="shared" si="2"/>
        <v>0</v>
      </c>
      <c r="M71" s="1">
        <f t="shared" si="3"/>
        <v>0</v>
      </c>
      <c r="N71" s="125">
        <f t="shared" si="4"/>
        <v>0</v>
      </c>
      <c r="O71" s="126">
        <f t="shared" si="5"/>
        <v>0</v>
      </c>
      <c r="P71" s="125">
        <f t="shared" si="6"/>
        <v>0</v>
      </c>
      <c r="Q71" s="1">
        <f t="shared" si="7"/>
        <v>0</v>
      </c>
      <c r="R71" s="1">
        <f t="shared" si="0"/>
        <v>0</v>
      </c>
      <c r="S71" s="1">
        <f t="shared" si="8"/>
        <v>0</v>
      </c>
      <c r="T71" s="1">
        <f t="shared" si="9"/>
        <v>0</v>
      </c>
      <c r="U71" s="126">
        <f t="shared" si="10"/>
        <v>0</v>
      </c>
    </row>
    <row r="72" spans="2:21" x14ac:dyDescent="0.3">
      <c r="B72" s="125">
        <v>57</v>
      </c>
      <c r="C72" s="53" t="str">
        <f>IF(OR('Data-Qtr4'!C70="",'Data-Qtr4'!R70),"",(COUNTIF('Data-Qtr4'!C70,"Yes")))</f>
        <v/>
      </c>
      <c r="D72" s="267" t="str">
        <f>IF('Data-Qtr4'!D70="","",IF(C72=1,'Data-Qtr4'!D70,""))</f>
        <v/>
      </c>
      <c r="E72" s="53" t="str">
        <f>IF(OR('Data-Qtr4'!E70="",'Data-Qtr4'!R70),"",COUNTIF('Data-Qtr4'!E70,"Yes"))</f>
        <v/>
      </c>
      <c r="F72" s="53" t="str">
        <f>IF(OR('Data-Qtr4'!F70="",'Data-Qtr4'!R70),"",COUNTIF('Data-Qtr4'!F70,"Yes"))</f>
        <v/>
      </c>
      <c r="G72" s="53"/>
      <c r="H72" s="270" t="str">
        <f>IF(OR('Data-Qtr4'!G70="",'Data-Qtr4'!R70),"",COUNTIF('Data-Qtr4'!G70,"Yes"))</f>
        <v/>
      </c>
      <c r="I72" s="55">
        <f>COUNTIF('Data-Qtr4'!C70:G70,"")</f>
        <v>5</v>
      </c>
      <c r="J72" s="125">
        <f>IF('Data-Qtr4'!R70,0,IF((COUNTBLANK(C72)+COUNTBLANK(E72)+COUNTBLANK(F72)+COUNTBLANK(H72))=4,0,1))</f>
        <v>0</v>
      </c>
      <c r="K72" s="125">
        <f t="shared" si="1"/>
        <v>0</v>
      </c>
      <c r="L72" s="125">
        <f t="shared" si="2"/>
        <v>0</v>
      </c>
      <c r="M72" s="1">
        <f t="shared" si="3"/>
        <v>0</v>
      </c>
      <c r="N72" s="125">
        <f t="shared" si="4"/>
        <v>0</v>
      </c>
      <c r="O72" s="126">
        <f t="shared" si="5"/>
        <v>0</v>
      </c>
      <c r="P72" s="125">
        <f t="shared" si="6"/>
        <v>0</v>
      </c>
      <c r="Q72" s="1">
        <f t="shared" si="7"/>
        <v>0</v>
      </c>
      <c r="R72" s="1">
        <f t="shared" si="0"/>
        <v>0</v>
      </c>
      <c r="S72" s="1">
        <f t="shared" si="8"/>
        <v>0</v>
      </c>
      <c r="T72" s="1">
        <f t="shared" si="9"/>
        <v>0</v>
      </c>
      <c r="U72" s="126">
        <f t="shared" si="10"/>
        <v>0</v>
      </c>
    </row>
    <row r="73" spans="2:21" x14ac:dyDescent="0.3">
      <c r="B73" s="125">
        <v>58</v>
      </c>
      <c r="C73" s="53" t="str">
        <f>IF(OR('Data-Qtr4'!C71="",'Data-Qtr4'!R71),"",(COUNTIF('Data-Qtr4'!C71,"Yes")))</f>
        <v/>
      </c>
      <c r="D73" s="267" t="str">
        <f>IF('Data-Qtr4'!D71="","",IF(C73=1,'Data-Qtr4'!D71,""))</f>
        <v/>
      </c>
      <c r="E73" s="53" t="str">
        <f>IF(OR('Data-Qtr4'!E71="",'Data-Qtr4'!R71),"",COUNTIF('Data-Qtr4'!E71,"Yes"))</f>
        <v/>
      </c>
      <c r="F73" s="53" t="str">
        <f>IF(OR('Data-Qtr4'!F71="",'Data-Qtr4'!R71),"",COUNTIF('Data-Qtr4'!F71,"Yes"))</f>
        <v/>
      </c>
      <c r="G73" s="53"/>
      <c r="H73" s="270" t="str">
        <f>IF(OR('Data-Qtr4'!G71="",'Data-Qtr4'!R71),"",COUNTIF('Data-Qtr4'!G71,"Yes"))</f>
        <v/>
      </c>
      <c r="I73" s="55">
        <f>COUNTIF('Data-Qtr4'!C71:G71,"")</f>
        <v>5</v>
      </c>
      <c r="J73" s="125">
        <f>IF('Data-Qtr4'!R71,0,IF((COUNTBLANK(C73)+COUNTBLANK(E73)+COUNTBLANK(F73)+COUNTBLANK(H73))=4,0,1))</f>
        <v>0</v>
      </c>
      <c r="K73" s="125">
        <f t="shared" si="1"/>
        <v>0</v>
      </c>
      <c r="L73" s="125">
        <f t="shared" si="2"/>
        <v>0</v>
      </c>
      <c r="M73" s="1">
        <f t="shared" si="3"/>
        <v>0</v>
      </c>
      <c r="N73" s="125">
        <f t="shared" si="4"/>
        <v>0</v>
      </c>
      <c r="O73" s="126">
        <f t="shared" si="5"/>
        <v>0</v>
      </c>
      <c r="P73" s="125">
        <f t="shared" si="6"/>
        <v>0</v>
      </c>
      <c r="Q73" s="1">
        <f t="shared" si="7"/>
        <v>0</v>
      </c>
      <c r="R73" s="1">
        <f t="shared" si="0"/>
        <v>0</v>
      </c>
      <c r="S73" s="1">
        <f t="shared" si="8"/>
        <v>0</v>
      </c>
      <c r="T73" s="1">
        <f t="shared" si="9"/>
        <v>0</v>
      </c>
      <c r="U73" s="126">
        <f t="shared" si="10"/>
        <v>0</v>
      </c>
    </row>
    <row r="74" spans="2:21" x14ac:dyDescent="0.3">
      <c r="B74" s="125">
        <v>59</v>
      </c>
      <c r="C74" s="53" t="str">
        <f>IF(OR('Data-Qtr4'!C72="",'Data-Qtr4'!R72),"",(COUNTIF('Data-Qtr4'!C72,"Yes")))</f>
        <v/>
      </c>
      <c r="D74" s="267" t="str">
        <f>IF('Data-Qtr4'!D72="","",IF(C74=1,'Data-Qtr4'!D72,""))</f>
        <v/>
      </c>
      <c r="E74" s="53" t="str">
        <f>IF(OR('Data-Qtr4'!E72="",'Data-Qtr4'!R72),"",COUNTIF('Data-Qtr4'!E72,"Yes"))</f>
        <v/>
      </c>
      <c r="F74" s="53" t="str">
        <f>IF(OR('Data-Qtr4'!F72="",'Data-Qtr4'!R72),"",COUNTIF('Data-Qtr4'!F72,"Yes"))</f>
        <v/>
      </c>
      <c r="G74" s="53"/>
      <c r="H74" s="270" t="str">
        <f>IF(OR('Data-Qtr4'!G72="",'Data-Qtr4'!R72),"",COUNTIF('Data-Qtr4'!G72,"Yes"))</f>
        <v/>
      </c>
      <c r="I74" s="55">
        <f>COUNTIF('Data-Qtr4'!C72:G72,"")</f>
        <v>5</v>
      </c>
      <c r="J74" s="125">
        <f>IF('Data-Qtr4'!R72,0,IF((COUNTBLANK(C74)+COUNTBLANK(E74)+COUNTBLANK(F74)+COUNTBLANK(H74))=4,0,1))</f>
        <v>0</v>
      </c>
      <c r="K74" s="125">
        <f t="shared" si="1"/>
        <v>0</v>
      </c>
      <c r="L74" s="125">
        <f t="shared" si="2"/>
        <v>0</v>
      </c>
      <c r="M74" s="1">
        <f t="shared" si="3"/>
        <v>0</v>
      </c>
      <c r="N74" s="125">
        <f t="shared" si="4"/>
        <v>0</v>
      </c>
      <c r="O74" s="126">
        <f t="shared" si="5"/>
        <v>0</v>
      </c>
      <c r="P74" s="125">
        <f t="shared" si="6"/>
        <v>0</v>
      </c>
      <c r="Q74" s="1">
        <f t="shared" si="7"/>
        <v>0</v>
      </c>
      <c r="R74" s="1">
        <f t="shared" si="0"/>
        <v>0</v>
      </c>
      <c r="S74" s="1">
        <f t="shared" si="8"/>
        <v>0</v>
      </c>
      <c r="T74" s="1">
        <f t="shared" si="9"/>
        <v>0</v>
      </c>
      <c r="U74" s="126">
        <f t="shared" si="10"/>
        <v>0</v>
      </c>
    </row>
    <row r="75" spans="2:21" ht="15" thickBot="1" x14ac:dyDescent="0.35">
      <c r="B75" s="127">
        <v>60</v>
      </c>
      <c r="C75" s="36" t="str">
        <f>IF(OR('Data-Qtr4'!C73="",'Data-Qtr4'!R73),"",(COUNTIF('Data-Qtr4'!C73,"Yes")))</f>
        <v/>
      </c>
      <c r="D75" s="271" t="str">
        <f>IF('Data-Qtr4'!D73="","",IF(C75=1,'Data-Qtr4'!D73,""))</f>
        <v/>
      </c>
      <c r="E75" s="36" t="str">
        <f>IF(OR('Data-Qtr4'!E73="",'Data-Qtr4'!R73),"",COUNTIF('Data-Qtr4'!E73,"Yes"))</f>
        <v/>
      </c>
      <c r="F75" s="36" t="str">
        <f>IF(OR('Data-Qtr4'!F73="",'Data-Qtr4'!R73),"",COUNTIF('Data-Qtr4'!F73,"Yes"))</f>
        <v/>
      </c>
      <c r="G75" s="36"/>
      <c r="H75" s="272" t="str">
        <f>IF(OR('Data-Qtr4'!G73="",'Data-Qtr4'!R73),"",COUNTIF('Data-Qtr4'!G73,"Yes"))</f>
        <v/>
      </c>
      <c r="I75" s="56">
        <f>COUNTIF('Data-Qtr4'!C73:G73,"")</f>
        <v>5</v>
      </c>
      <c r="J75" s="125">
        <f>IF('Data-Qtr4'!R73,0,IF((COUNTBLANK(C75)+COUNTBLANK(E75)+COUNTBLANK(F75)+COUNTBLANK(H75))=4,0,1))</f>
        <v>0</v>
      </c>
      <c r="K75" s="125">
        <f t="shared" si="1"/>
        <v>0</v>
      </c>
      <c r="L75" s="125">
        <f t="shared" si="2"/>
        <v>0</v>
      </c>
      <c r="M75" s="1">
        <f t="shared" si="3"/>
        <v>0</v>
      </c>
      <c r="N75" s="125">
        <f t="shared" si="4"/>
        <v>0</v>
      </c>
      <c r="O75" s="126">
        <f t="shared" si="5"/>
        <v>0</v>
      </c>
      <c r="P75" s="125">
        <f t="shared" si="6"/>
        <v>0</v>
      </c>
      <c r="Q75" s="1">
        <f t="shared" si="7"/>
        <v>0</v>
      </c>
      <c r="R75" s="1">
        <f t="shared" si="0"/>
        <v>0</v>
      </c>
      <c r="S75" s="1">
        <f t="shared" si="8"/>
        <v>0</v>
      </c>
      <c r="T75" s="1">
        <f t="shared" si="9"/>
        <v>0</v>
      </c>
      <c r="U75" s="126">
        <f t="shared" si="10"/>
        <v>0</v>
      </c>
    </row>
    <row r="76" spans="2:21" x14ac:dyDescent="0.3">
      <c r="B76" s="125">
        <v>61</v>
      </c>
      <c r="C76" s="33" t="str">
        <f>IF(OR('Data-Qtr4'!C74="",'Data-Qtr4'!R74),"",(COUNTIF('Data-Qtr4'!C74,"Yes")))</f>
        <v/>
      </c>
      <c r="D76" s="268" t="str">
        <f>IF('Data-Qtr4'!D74="","",IF(C76=1,'Data-Qtr4'!D74,""))</f>
        <v/>
      </c>
      <c r="E76" s="33" t="str">
        <f>IF(OR('Data-Qtr4'!E74="",'Data-Qtr4'!R74),"",COUNTIF('Data-Qtr4'!E74,"Yes"))</f>
        <v/>
      </c>
      <c r="F76" s="33" t="str">
        <f>IF(OR('Data-Qtr4'!F74="",'Data-Qtr4'!R74),"",COUNTIF('Data-Qtr4'!F74,"Yes"))</f>
        <v/>
      </c>
      <c r="G76" s="33"/>
      <c r="H76" s="269" t="str">
        <f>IF(OR('Data-Qtr4'!G74="",'Data-Qtr4'!R74),"",COUNTIF('Data-Qtr4'!G74,"Yes"))</f>
        <v/>
      </c>
      <c r="I76" s="55">
        <f>COUNTIF('Data-Qtr4'!C74:G74,"")</f>
        <v>5</v>
      </c>
      <c r="J76" s="125">
        <f>IF('Data-Qtr4'!R74,0,IF((COUNTBLANK(C76)+COUNTBLANK(E76)+COUNTBLANK(F76)+COUNTBLANK(H76))=4,0,1))</f>
        <v>0</v>
      </c>
      <c r="K76" s="125">
        <f t="shared" si="1"/>
        <v>0</v>
      </c>
      <c r="L76" s="125">
        <f t="shared" si="2"/>
        <v>0</v>
      </c>
      <c r="M76" s="1">
        <f t="shared" si="3"/>
        <v>0</v>
      </c>
      <c r="N76" s="125">
        <f t="shared" si="4"/>
        <v>0</v>
      </c>
      <c r="O76" s="126">
        <f t="shared" si="5"/>
        <v>0</v>
      </c>
      <c r="P76" s="125">
        <f t="shared" si="6"/>
        <v>0</v>
      </c>
      <c r="Q76" s="1">
        <f t="shared" si="7"/>
        <v>0</v>
      </c>
      <c r="R76" s="1">
        <f t="shared" si="0"/>
        <v>0</v>
      </c>
      <c r="S76" s="1">
        <f t="shared" si="8"/>
        <v>0</v>
      </c>
      <c r="T76" s="1">
        <f t="shared" si="9"/>
        <v>0</v>
      </c>
      <c r="U76" s="126">
        <f t="shared" si="10"/>
        <v>0</v>
      </c>
    </row>
    <row r="77" spans="2:21" x14ac:dyDescent="0.3">
      <c r="B77" s="125">
        <v>62</v>
      </c>
      <c r="C77" s="53" t="str">
        <f>IF(OR('Data-Qtr4'!C75="",'Data-Qtr4'!R75),"",(COUNTIF('Data-Qtr4'!C75,"Yes")))</f>
        <v/>
      </c>
      <c r="D77" s="267" t="str">
        <f>IF('Data-Qtr4'!D75="","",IF(C77=1,'Data-Qtr4'!D75,""))</f>
        <v/>
      </c>
      <c r="E77" s="53" t="str">
        <f>IF(OR('Data-Qtr4'!E75="",'Data-Qtr4'!R75),"",COUNTIF('Data-Qtr4'!E75,"Yes"))</f>
        <v/>
      </c>
      <c r="F77" s="53" t="str">
        <f>IF(OR('Data-Qtr4'!F75="",'Data-Qtr4'!R75),"",COUNTIF('Data-Qtr4'!F75,"Yes"))</f>
        <v/>
      </c>
      <c r="G77" s="53"/>
      <c r="H77" s="270" t="str">
        <f>IF(OR('Data-Qtr4'!G75="",'Data-Qtr4'!R75),"",COUNTIF('Data-Qtr4'!G75,"Yes"))</f>
        <v/>
      </c>
      <c r="I77" s="55">
        <f>COUNTIF('Data-Qtr4'!C75:G75,"")</f>
        <v>5</v>
      </c>
      <c r="J77" s="125">
        <f>IF('Data-Qtr4'!R75,0,IF((COUNTBLANK(C77)+COUNTBLANK(E77)+COUNTBLANK(F77)+COUNTBLANK(H77))=4,0,1))</f>
        <v>0</v>
      </c>
      <c r="K77" s="125">
        <f t="shared" si="1"/>
        <v>0</v>
      </c>
      <c r="L77" s="125">
        <f t="shared" si="2"/>
        <v>0</v>
      </c>
      <c r="M77" s="1">
        <f t="shared" si="3"/>
        <v>0</v>
      </c>
      <c r="N77" s="125">
        <f t="shared" si="4"/>
        <v>0</v>
      </c>
      <c r="O77" s="126">
        <f t="shared" si="5"/>
        <v>0</v>
      </c>
      <c r="P77" s="125">
        <f t="shared" si="6"/>
        <v>0</v>
      </c>
      <c r="Q77" s="1">
        <f t="shared" si="7"/>
        <v>0</v>
      </c>
      <c r="R77" s="1">
        <f t="shared" si="0"/>
        <v>0</v>
      </c>
      <c r="S77" s="1">
        <f t="shared" si="8"/>
        <v>0</v>
      </c>
      <c r="T77" s="1">
        <f t="shared" si="9"/>
        <v>0</v>
      </c>
      <c r="U77" s="126">
        <f t="shared" si="10"/>
        <v>0</v>
      </c>
    </row>
    <row r="78" spans="2:21" x14ac:dyDescent="0.3">
      <c r="B78" s="125">
        <v>63</v>
      </c>
      <c r="C78" s="53" t="str">
        <f>IF(OR('Data-Qtr4'!C76="",'Data-Qtr4'!R76),"",(COUNTIF('Data-Qtr4'!C76,"Yes")))</f>
        <v/>
      </c>
      <c r="D78" s="267" t="str">
        <f>IF('Data-Qtr4'!D76="","",IF(C78=1,'Data-Qtr4'!D76,""))</f>
        <v/>
      </c>
      <c r="E78" s="53" t="str">
        <f>IF(OR('Data-Qtr4'!E76="",'Data-Qtr4'!R76),"",COUNTIF('Data-Qtr4'!E76,"Yes"))</f>
        <v/>
      </c>
      <c r="F78" s="53" t="str">
        <f>IF(OR('Data-Qtr4'!F76="",'Data-Qtr4'!R76),"",COUNTIF('Data-Qtr4'!F76,"Yes"))</f>
        <v/>
      </c>
      <c r="G78" s="53"/>
      <c r="H78" s="270" t="str">
        <f>IF(OR('Data-Qtr4'!G76="",'Data-Qtr4'!R76),"",COUNTIF('Data-Qtr4'!G76,"Yes"))</f>
        <v/>
      </c>
      <c r="I78" s="55">
        <f>COUNTIF('Data-Qtr4'!C76:G76,"")</f>
        <v>5</v>
      </c>
      <c r="J78" s="125">
        <f>IF('Data-Qtr4'!R76,0,IF((COUNTBLANK(C78)+COUNTBLANK(E78)+COUNTBLANK(F78)+COUNTBLANK(H78))=4,0,1))</f>
        <v>0</v>
      </c>
      <c r="K78" s="125">
        <f t="shared" si="1"/>
        <v>0</v>
      </c>
      <c r="L78" s="125">
        <f t="shared" si="2"/>
        <v>0</v>
      </c>
      <c r="M78" s="1">
        <f t="shared" si="3"/>
        <v>0</v>
      </c>
      <c r="N78" s="125">
        <f t="shared" si="4"/>
        <v>0</v>
      </c>
      <c r="O78" s="126">
        <f t="shared" si="5"/>
        <v>0</v>
      </c>
      <c r="P78" s="125">
        <f t="shared" si="6"/>
        <v>0</v>
      </c>
      <c r="Q78" s="1">
        <f t="shared" si="7"/>
        <v>0</v>
      </c>
      <c r="R78" s="1">
        <f t="shared" si="0"/>
        <v>0</v>
      </c>
      <c r="S78" s="1">
        <f t="shared" si="8"/>
        <v>0</v>
      </c>
      <c r="T78" s="1">
        <f t="shared" si="9"/>
        <v>0</v>
      </c>
      <c r="U78" s="126">
        <f t="shared" si="10"/>
        <v>0</v>
      </c>
    </row>
    <row r="79" spans="2:21" x14ac:dyDescent="0.3">
      <c r="B79" s="125">
        <v>64</v>
      </c>
      <c r="C79" s="53" t="str">
        <f>IF(OR('Data-Qtr4'!C77="",'Data-Qtr4'!R77),"",(COUNTIF('Data-Qtr4'!C77,"Yes")))</f>
        <v/>
      </c>
      <c r="D79" s="267" t="str">
        <f>IF('Data-Qtr4'!D77="","",IF(C79=1,'Data-Qtr4'!D77,""))</f>
        <v/>
      </c>
      <c r="E79" s="53" t="str">
        <f>IF(OR('Data-Qtr4'!E77="",'Data-Qtr4'!R77),"",COUNTIF('Data-Qtr4'!E77,"Yes"))</f>
        <v/>
      </c>
      <c r="F79" s="53" t="str">
        <f>IF(OR('Data-Qtr4'!F77="",'Data-Qtr4'!R77),"",COUNTIF('Data-Qtr4'!F77,"Yes"))</f>
        <v/>
      </c>
      <c r="G79" s="53"/>
      <c r="H79" s="270" t="str">
        <f>IF(OR('Data-Qtr4'!G77="",'Data-Qtr4'!R77),"",COUNTIF('Data-Qtr4'!G77,"Yes"))</f>
        <v/>
      </c>
      <c r="I79" s="55">
        <f>COUNTIF('Data-Qtr4'!C77:G77,"")</f>
        <v>5</v>
      </c>
      <c r="J79" s="125">
        <f>IF('Data-Qtr4'!R77,0,IF((COUNTBLANK(C79)+COUNTBLANK(E79)+COUNTBLANK(F79)+COUNTBLANK(H79))=4,0,1))</f>
        <v>0</v>
      </c>
      <c r="K79" s="125">
        <f t="shared" si="1"/>
        <v>0</v>
      </c>
      <c r="L79" s="125">
        <f t="shared" si="2"/>
        <v>0</v>
      </c>
      <c r="M79" s="1">
        <f t="shared" si="3"/>
        <v>0</v>
      </c>
      <c r="N79" s="125">
        <f t="shared" si="4"/>
        <v>0</v>
      </c>
      <c r="O79" s="126">
        <f t="shared" si="5"/>
        <v>0</v>
      </c>
      <c r="P79" s="125">
        <f t="shared" si="6"/>
        <v>0</v>
      </c>
      <c r="Q79" s="1">
        <f t="shared" si="7"/>
        <v>0</v>
      </c>
      <c r="R79" s="1">
        <f t="shared" si="0"/>
        <v>0</v>
      </c>
      <c r="S79" s="1">
        <f t="shared" si="8"/>
        <v>0</v>
      </c>
      <c r="T79" s="1">
        <f t="shared" si="9"/>
        <v>0</v>
      </c>
      <c r="U79" s="126">
        <f t="shared" si="10"/>
        <v>0</v>
      </c>
    </row>
    <row r="80" spans="2:21" x14ac:dyDescent="0.3">
      <c r="B80" s="125">
        <v>65</v>
      </c>
      <c r="C80" s="53" t="str">
        <f>IF(OR('Data-Qtr4'!C78="",'Data-Qtr4'!R78),"",(COUNTIF('Data-Qtr4'!C78,"Yes")))</f>
        <v/>
      </c>
      <c r="D80" s="267" t="str">
        <f>IF('Data-Qtr4'!D78="","",IF(C80=1,'Data-Qtr4'!D78,""))</f>
        <v/>
      </c>
      <c r="E80" s="53" t="str">
        <f>IF(OR('Data-Qtr4'!E78="",'Data-Qtr4'!R78),"",COUNTIF('Data-Qtr4'!E78,"Yes"))</f>
        <v/>
      </c>
      <c r="F80" s="53" t="str">
        <f>IF(OR('Data-Qtr4'!F78="",'Data-Qtr4'!R78),"",COUNTIF('Data-Qtr4'!F78,"Yes"))</f>
        <v/>
      </c>
      <c r="G80" s="53"/>
      <c r="H80" s="270" t="str">
        <f>IF(OR('Data-Qtr4'!G78="",'Data-Qtr4'!R78),"",COUNTIF('Data-Qtr4'!G78,"Yes"))</f>
        <v/>
      </c>
      <c r="I80" s="55">
        <f>COUNTIF('Data-Qtr4'!C78:G78,"")</f>
        <v>5</v>
      </c>
      <c r="J80" s="125">
        <f>IF('Data-Qtr4'!R78,0,IF((COUNTBLANK(C80)+COUNTBLANK(E80)+COUNTBLANK(F80)+COUNTBLANK(H80))=4,0,1))</f>
        <v>0</v>
      </c>
      <c r="K80" s="125">
        <f t="shared" si="1"/>
        <v>0</v>
      </c>
      <c r="L80" s="125">
        <f t="shared" si="2"/>
        <v>0</v>
      </c>
      <c r="M80" s="1">
        <f t="shared" si="3"/>
        <v>0</v>
      </c>
      <c r="N80" s="125">
        <f t="shared" si="4"/>
        <v>0</v>
      </c>
      <c r="O80" s="126">
        <f t="shared" si="5"/>
        <v>0</v>
      </c>
      <c r="P80" s="125">
        <f t="shared" si="6"/>
        <v>0</v>
      </c>
      <c r="Q80" s="1">
        <f t="shared" si="7"/>
        <v>0</v>
      </c>
      <c r="R80" s="1">
        <f t="shared" ref="R80:R143" si="11">IF(J80=1,IF(D80="","",IF(AND(D80&gt;=beg_date_qtr4,D80&lt;=end_date_qtr4),1,0)),0)</f>
        <v>0</v>
      </c>
      <c r="S80" s="1">
        <f t="shared" si="8"/>
        <v>0</v>
      </c>
      <c r="T80" s="1">
        <f t="shared" si="9"/>
        <v>0</v>
      </c>
      <c r="U80" s="126">
        <f t="shared" si="10"/>
        <v>0</v>
      </c>
    </row>
    <row r="81" spans="2:21" x14ac:dyDescent="0.3">
      <c r="B81" s="125">
        <v>66</v>
      </c>
      <c r="C81" s="53" t="str">
        <f>IF(OR('Data-Qtr4'!C79="",'Data-Qtr4'!R79),"",(COUNTIF('Data-Qtr4'!C79,"Yes")))</f>
        <v/>
      </c>
      <c r="D81" s="267" t="str">
        <f>IF('Data-Qtr4'!D79="","",IF(C81=1,'Data-Qtr4'!D79,""))</f>
        <v/>
      </c>
      <c r="E81" s="53" t="str">
        <f>IF(OR('Data-Qtr4'!E79="",'Data-Qtr4'!R79),"",COUNTIF('Data-Qtr4'!E79,"Yes"))</f>
        <v/>
      </c>
      <c r="F81" s="53" t="str">
        <f>IF(OR('Data-Qtr4'!F79="",'Data-Qtr4'!R79),"",COUNTIF('Data-Qtr4'!F79,"Yes"))</f>
        <v/>
      </c>
      <c r="G81" s="53"/>
      <c r="H81" s="270" t="str">
        <f>IF(OR('Data-Qtr4'!G79="",'Data-Qtr4'!R79),"",COUNTIF('Data-Qtr4'!G79,"Yes"))</f>
        <v/>
      </c>
      <c r="I81" s="55">
        <f>COUNTIF('Data-Qtr4'!C79:G79,"")</f>
        <v>5</v>
      </c>
      <c r="J81" s="125">
        <f>IF('Data-Qtr4'!R79,0,IF((COUNTBLANK(C81)+COUNTBLANK(E81)+COUNTBLANK(F81)+COUNTBLANK(H81))=4,0,1))</f>
        <v>0</v>
      </c>
      <c r="K81" s="125">
        <f t="shared" ref="K81:K115" si="12">IF(J81=1,C81,0)</f>
        <v>0</v>
      </c>
      <c r="L81" s="125">
        <f t="shared" ref="L81:L115" si="13">IF(J81=1,IF((COUNTIF(C81,1)+COUNTIF(E81,1))=2,1,0),0)</f>
        <v>0</v>
      </c>
      <c r="M81" s="1">
        <f t="shared" ref="M81:M115" si="14">IF(J81=1,COUNTIF(E81,1),0)</f>
        <v>0</v>
      </c>
      <c r="N81" s="125">
        <f t="shared" ref="N81:N115" si="15">IF(J81=1,IF((COUNTIF(C81,1)+COUNTIF(F81,1))=2,1,0),0)</f>
        <v>0</v>
      </c>
      <c r="O81" s="126">
        <f t="shared" ref="O81:O115" si="16">IF(J81=1,COUNTIF(F81,1),0)</f>
        <v>0</v>
      </c>
      <c r="P81" s="125">
        <f t="shared" ref="P81:P115" si="17">IF(J81=1,IF((COUNTIF(C81,1)+COUNTIF(H81,1))=2,1,0),0)</f>
        <v>0</v>
      </c>
      <c r="Q81" s="1">
        <f t="shared" ref="Q81:Q115" si="18">IF(J81=1,COUNTIF(H81,1),0)</f>
        <v>0</v>
      </c>
      <c r="R81" s="1">
        <f t="shared" si="11"/>
        <v>0</v>
      </c>
      <c r="S81" s="1">
        <f t="shared" ref="S81:S115" si="19">IF(J81=1,COUNTIF(C81,1),0)</f>
        <v>0</v>
      </c>
      <c r="T81" s="1">
        <f t="shared" ref="T81:T115" si="20">IF(AND(C81=1,F81=1),1,0)</f>
        <v>0</v>
      </c>
      <c r="U81" s="126">
        <f t="shared" ref="U81:U115" si="21">IF(AND(C81=1,H81=1),1,0)</f>
        <v>0</v>
      </c>
    </row>
    <row r="82" spans="2:21" x14ac:dyDescent="0.3">
      <c r="B82" s="125">
        <v>67</v>
      </c>
      <c r="C82" s="53" t="str">
        <f>IF(OR('Data-Qtr4'!C80="",'Data-Qtr4'!R80),"",(COUNTIF('Data-Qtr4'!C80,"Yes")))</f>
        <v/>
      </c>
      <c r="D82" s="267" t="str">
        <f>IF('Data-Qtr4'!D80="","",IF(C82=1,'Data-Qtr4'!D80,""))</f>
        <v/>
      </c>
      <c r="E82" s="53" t="str">
        <f>IF(OR('Data-Qtr4'!E80="",'Data-Qtr4'!R80),"",COUNTIF('Data-Qtr4'!E80,"Yes"))</f>
        <v/>
      </c>
      <c r="F82" s="53" t="str">
        <f>IF(OR('Data-Qtr4'!F80="",'Data-Qtr4'!R80),"",COUNTIF('Data-Qtr4'!F80,"Yes"))</f>
        <v/>
      </c>
      <c r="G82" s="53"/>
      <c r="H82" s="270" t="str">
        <f>IF(OR('Data-Qtr4'!G80="",'Data-Qtr4'!R80),"",COUNTIF('Data-Qtr4'!G80,"Yes"))</f>
        <v/>
      </c>
      <c r="I82" s="55">
        <f>COUNTIF('Data-Qtr4'!C80:G80,"")</f>
        <v>5</v>
      </c>
      <c r="J82" s="125">
        <f>IF('Data-Qtr4'!R80,0,IF((COUNTBLANK(C82)+COUNTBLANK(E82)+COUNTBLANK(F82)+COUNTBLANK(H82))=4,0,1))</f>
        <v>0</v>
      </c>
      <c r="K82" s="125">
        <f t="shared" si="12"/>
        <v>0</v>
      </c>
      <c r="L82" s="125">
        <f t="shared" si="13"/>
        <v>0</v>
      </c>
      <c r="M82" s="1">
        <f t="shared" si="14"/>
        <v>0</v>
      </c>
      <c r="N82" s="125">
        <f t="shared" si="15"/>
        <v>0</v>
      </c>
      <c r="O82" s="126">
        <f t="shared" si="16"/>
        <v>0</v>
      </c>
      <c r="P82" s="125">
        <f t="shared" si="17"/>
        <v>0</v>
      </c>
      <c r="Q82" s="1">
        <f t="shared" si="18"/>
        <v>0</v>
      </c>
      <c r="R82" s="1">
        <f t="shared" si="11"/>
        <v>0</v>
      </c>
      <c r="S82" s="1">
        <f t="shared" si="19"/>
        <v>0</v>
      </c>
      <c r="T82" s="1">
        <f t="shared" si="20"/>
        <v>0</v>
      </c>
      <c r="U82" s="126">
        <f t="shared" si="21"/>
        <v>0</v>
      </c>
    </row>
    <row r="83" spans="2:21" x14ac:dyDescent="0.3">
      <c r="B83" s="125">
        <v>68</v>
      </c>
      <c r="C83" s="53" t="str">
        <f>IF(OR('Data-Qtr4'!C81="",'Data-Qtr4'!R81),"",(COUNTIF('Data-Qtr4'!C81,"Yes")))</f>
        <v/>
      </c>
      <c r="D83" s="267" t="str">
        <f>IF('Data-Qtr4'!D81="","",IF(C83=1,'Data-Qtr4'!D81,""))</f>
        <v/>
      </c>
      <c r="E83" s="53" t="str">
        <f>IF(OR('Data-Qtr4'!E81="",'Data-Qtr4'!R81),"",COUNTIF('Data-Qtr4'!E81,"Yes"))</f>
        <v/>
      </c>
      <c r="F83" s="53" t="str">
        <f>IF(OR('Data-Qtr4'!F81="",'Data-Qtr4'!R81),"",COUNTIF('Data-Qtr4'!F81,"Yes"))</f>
        <v/>
      </c>
      <c r="G83" s="53"/>
      <c r="H83" s="270" t="str">
        <f>IF(OR('Data-Qtr4'!G81="",'Data-Qtr4'!R81),"",COUNTIF('Data-Qtr4'!G81,"Yes"))</f>
        <v/>
      </c>
      <c r="I83" s="55">
        <f>COUNTIF('Data-Qtr4'!C81:G81,"")</f>
        <v>5</v>
      </c>
      <c r="J83" s="125">
        <f>IF('Data-Qtr4'!R81,0,IF((COUNTBLANK(C83)+COUNTBLANK(E83)+COUNTBLANK(F83)+COUNTBLANK(H83))=4,0,1))</f>
        <v>0</v>
      </c>
      <c r="K83" s="125">
        <f t="shared" si="12"/>
        <v>0</v>
      </c>
      <c r="L83" s="125">
        <f t="shared" si="13"/>
        <v>0</v>
      </c>
      <c r="M83" s="1">
        <f t="shared" si="14"/>
        <v>0</v>
      </c>
      <c r="N83" s="125">
        <f t="shared" si="15"/>
        <v>0</v>
      </c>
      <c r="O83" s="126">
        <f t="shared" si="16"/>
        <v>0</v>
      </c>
      <c r="P83" s="125">
        <f t="shared" si="17"/>
        <v>0</v>
      </c>
      <c r="Q83" s="1">
        <f t="shared" si="18"/>
        <v>0</v>
      </c>
      <c r="R83" s="1">
        <f t="shared" si="11"/>
        <v>0</v>
      </c>
      <c r="S83" s="1">
        <f t="shared" si="19"/>
        <v>0</v>
      </c>
      <c r="T83" s="1">
        <f t="shared" si="20"/>
        <v>0</v>
      </c>
      <c r="U83" s="126">
        <f t="shared" si="21"/>
        <v>0</v>
      </c>
    </row>
    <row r="84" spans="2:21" x14ac:dyDescent="0.3">
      <c r="B84" s="125">
        <v>69</v>
      </c>
      <c r="C84" s="53" t="str">
        <f>IF(OR('Data-Qtr4'!C82="",'Data-Qtr4'!R82),"",(COUNTIF('Data-Qtr4'!C82,"Yes")))</f>
        <v/>
      </c>
      <c r="D84" s="267" t="str">
        <f>IF('Data-Qtr4'!D82="","",IF(C84=1,'Data-Qtr4'!D82,""))</f>
        <v/>
      </c>
      <c r="E84" s="53" t="str">
        <f>IF(OR('Data-Qtr4'!E82="",'Data-Qtr4'!R82),"",COUNTIF('Data-Qtr4'!E82,"Yes"))</f>
        <v/>
      </c>
      <c r="F84" s="53" t="str">
        <f>IF(OR('Data-Qtr4'!F82="",'Data-Qtr4'!R82),"",COUNTIF('Data-Qtr4'!F82,"Yes"))</f>
        <v/>
      </c>
      <c r="G84" s="53"/>
      <c r="H84" s="270" t="str">
        <f>IF(OR('Data-Qtr4'!G82="",'Data-Qtr4'!R82),"",COUNTIF('Data-Qtr4'!G82,"Yes"))</f>
        <v/>
      </c>
      <c r="I84" s="55">
        <f>COUNTIF('Data-Qtr4'!C82:G82,"")</f>
        <v>5</v>
      </c>
      <c r="J84" s="125">
        <f>IF('Data-Qtr4'!R82,0,IF((COUNTBLANK(C84)+COUNTBLANK(E84)+COUNTBLANK(F84)+COUNTBLANK(H84))=4,0,1))</f>
        <v>0</v>
      </c>
      <c r="K84" s="125">
        <f t="shared" si="12"/>
        <v>0</v>
      </c>
      <c r="L84" s="125">
        <f t="shared" si="13"/>
        <v>0</v>
      </c>
      <c r="M84" s="1">
        <f t="shared" si="14"/>
        <v>0</v>
      </c>
      <c r="N84" s="125">
        <f t="shared" si="15"/>
        <v>0</v>
      </c>
      <c r="O84" s="126">
        <f t="shared" si="16"/>
        <v>0</v>
      </c>
      <c r="P84" s="125">
        <f t="shared" si="17"/>
        <v>0</v>
      </c>
      <c r="Q84" s="1">
        <f t="shared" si="18"/>
        <v>0</v>
      </c>
      <c r="R84" s="1">
        <f t="shared" si="11"/>
        <v>0</v>
      </c>
      <c r="S84" s="1">
        <f t="shared" si="19"/>
        <v>0</v>
      </c>
      <c r="T84" s="1">
        <f t="shared" si="20"/>
        <v>0</v>
      </c>
      <c r="U84" s="126">
        <f t="shared" si="21"/>
        <v>0</v>
      </c>
    </row>
    <row r="85" spans="2:21" ht="15" thickBot="1" x14ac:dyDescent="0.35">
      <c r="B85" s="127">
        <v>70</v>
      </c>
      <c r="C85" s="36" t="str">
        <f>IF(OR('Data-Qtr4'!C83="",'Data-Qtr4'!R83),"",(COUNTIF('Data-Qtr4'!C83,"Yes")))</f>
        <v/>
      </c>
      <c r="D85" s="271" t="str">
        <f>IF('Data-Qtr4'!D83="","",IF(C85=1,'Data-Qtr4'!D83,""))</f>
        <v/>
      </c>
      <c r="E85" s="36" t="str">
        <f>IF(OR('Data-Qtr4'!E83="",'Data-Qtr4'!R83),"",COUNTIF('Data-Qtr4'!E83,"Yes"))</f>
        <v/>
      </c>
      <c r="F85" s="36" t="str">
        <f>IF(OR('Data-Qtr4'!F83="",'Data-Qtr4'!R83),"",COUNTIF('Data-Qtr4'!F83,"Yes"))</f>
        <v/>
      </c>
      <c r="G85" s="36"/>
      <c r="H85" s="272" t="str">
        <f>IF(OR('Data-Qtr4'!G83="",'Data-Qtr4'!R83),"",COUNTIF('Data-Qtr4'!G83,"Yes"))</f>
        <v/>
      </c>
      <c r="I85" s="56">
        <f>COUNTIF('Data-Qtr4'!C83:G83,"")</f>
        <v>5</v>
      </c>
      <c r="J85" s="125">
        <f>IF('Data-Qtr4'!R83,0,IF((COUNTBLANK(C85)+COUNTBLANK(E85)+COUNTBLANK(F85)+COUNTBLANK(H85))=4,0,1))</f>
        <v>0</v>
      </c>
      <c r="K85" s="125">
        <f t="shared" si="12"/>
        <v>0</v>
      </c>
      <c r="L85" s="125">
        <f t="shared" si="13"/>
        <v>0</v>
      </c>
      <c r="M85" s="1">
        <f t="shared" si="14"/>
        <v>0</v>
      </c>
      <c r="N85" s="125">
        <f t="shared" si="15"/>
        <v>0</v>
      </c>
      <c r="O85" s="126">
        <f t="shared" si="16"/>
        <v>0</v>
      </c>
      <c r="P85" s="125">
        <f t="shared" si="17"/>
        <v>0</v>
      </c>
      <c r="Q85" s="1">
        <f t="shared" si="18"/>
        <v>0</v>
      </c>
      <c r="R85" s="1">
        <f t="shared" si="11"/>
        <v>0</v>
      </c>
      <c r="S85" s="1">
        <f t="shared" si="19"/>
        <v>0</v>
      </c>
      <c r="T85" s="1">
        <f t="shared" si="20"/>
        <v>0</v>
      </c>
      <c r="U85" s="126">
        <f t="shared" si="21"/>
        <v>0</v>
      </c>
    </row>
    <row r="86" spans="2:21" x14ac:dyDescent="0.3">
      <c r="B86" s="125">
        <v>71</v>
      </c>
      <c r="C86" s="33" t="str">
        <f>IF(OR('Data-Qtr4'!C84="",'Data-Qtr4'!R84),"",(COUNTIF('Data-Qtr4'!C84,"Yes")))</f>
        <v/>
      </c>
      <c r="D86" s="268" t="str">
        <f>IF('Data-Qtr4'!D84="","",IF(C86=1,'Data-Qtr4'!D84,""))</f>
        <v/>
      </c>
      <c r="E86" s="33" t="str">
        <f>IF(OR('Data-Qtr4'!E84="",'Data-Qtr4'!R84),"",COUNTIF('Data-Qtr4'!E84,"Yes"))</f>
        <v/>
      </c>
      <c r="F86" s="33" t="str">
        <f>IF(OR('Data-Qtr4'!F84="",'Data-Qtr4'!R84),"",COUNTIF('Data-Qtr4'!F84,"Yes"))</f>
        <v/>
      </c>
      <c r="G86" s="33"/>
      <c r="H86" s="269" t="str">
        <f>IF(OR('Data-Qtr4'!G84="",'Data-Qtr4'!R84),"",COUNTIF('Data-Qtr4'!G84,"Yes"))</f>
        <v/>
      </c>
      <c r="I86" s="55">
        <f>COUNTIF('Data-Qtr4'!C84:G84,"")</f>
        <v>5</v>
      </c>
      <c r="J86" s="125">
        <f>IF('Data-Qtr4'!R84,0,IF((COUNTBLANK(C86)+COUNTBLANK(E86)+COUNTBLANK(F86)+COUNTBLANK(H86))=4,0,1))</f>
        <v>0</v>
      </c>
      <c r="K86" s="125">
        <f t="shared" si="12"/>
        <v>0</v>
      </c>
      <c r="L86" s="125">
        <f t="shared" si="13"/>
        <v>0</v>
      </c>
      <c r="M86" s="1">
        <f t="shared" si="14"/>
        <v>0</v>
      </c>
      <c r="N86" s="125">
        <f t="shared" si="15"/>
        <v>0</v>
      </c>
      <c r="O86" s="126">
        <f t="shared" si="16"/>
        <v>0</v>
      </c>
      <c r="P86" s="125">
        <f t="shared" si="17"/>
        <v>0</v>
      </c>
      <c r="Q86" s="1">
        <f t="shared" si="18"/>
        <v>0</v>
      </c>
      <c r="R86" s="1">
        <f t="shared" si="11"/>
        <v>0</v>
      </c>
      <c r="S86" s="1">
        <f t="shared" si="19"/>
        <v>0</v>
      </c>
      <c r="T86" s="1">
        <f t="shared" si="20"/>
        <v>0</v>
      </c>
      <c r="U86" s="126">
        <f t="shared" si="21"/>
        <v>0</v>
      </c>
    </row>
    <row r="87" spans="2:21" x14ac:dyDescent="0.3">
      <c r="B87" s="125">
        <v>72</v>
      </c>
      <c r="C87" s="53" t="str">
        <f>IF(OR('Data-Qtr4'!C85="",'Data-Qtr4'!R85),"",(COUNTIF('Data-Qtr4'!C85,"Yes")))</f>
        <v/>
      </c>
      <c r="D87" s="267" t="str">
        <f>IF('Data-Qtr4'!D85="","",IF(C87=1,'Data-Qtr4'!D85,""))</f>
        <v/>
      </c>
      <c r="E87" s="53" t="str">
        <f>IF(OR('Data-Qtr4'!E85="",'Data-Qtr4'!R85),"",COUNTIF('Data-Qtr4'!E85,"Yes"))</f>
        <v/>
      </c>
      <c r="F87" s="53" t="str">
        <f>IF(OR('Data-Qtr4'!F85="",'Data-Qtr4'!R85),"",COUNTIF('Data-Qtr4'!F85,"Yes"))</f>
        <v/>
      </c>
      <c r="G87" s="53"/>
      <c r="H87" s="270" t="str">
        <f>IF(OR('Data-Qtr4'!G85="",'Data-Qtr4'!R85),"",COUNTIF('Data-Qtr4'!G85,"Yes"))</f>
        <v/>
      </c>
      <c r="I87" s="55">
        <f>COUNTIF('Data-Qtr4'!C85:G85,"")</f>
        <v>5</v>
      </c>
      <c r="J87" s="125">
        <f>IF('Data-Qtr4'!R85,0,IF((COUNTBLANK(C87)+COUNTBLANK(E87)+COUNTBLANK(F87)+COUNTBLANK(H87))=4,0,1))</f>
        <v>0</v>
      </c>
      <c r="K87" s="125">
        <f t="shared" si="12"/>
        <v>0</v>
      </c>
      <c r="L87" s="125">
        <f t="shared" si="13"/>
        <v>0</v>
      </c>
      <c r="M87" s="1">
        <f t="shared" si="14"/>
        <v>0</v>
      </c>
      <c r="N87" s="125">
        <f t="shared" si="15"/>
        <v>0</v>
      </c>
      <c r="O87" s="126">
        <f t="shared" si="16"/>
        <v>0</v>
      </c>
      <c r="P87" s="125">
        <f t="shared" si="17"/>
        <v>0</v>
      </c>
      <c r="Q87" s="1">
        <f t="shared" si="18"/>
        <v>0</v>
      </c>
      <c r="R87" s="1">
        <f t="shared" si="11"/>
        <v>0</v>
      </c>
      <c r="S87" s="1">
        <f t="shared" si="19"/>
        <v>0</v>
      </c>
      <c r="T87" s="1">
        <f t="shared" si="20"/>
        <v>0</v>
      </c>
      <c r="U87" s="126">
        <f t="shared" si="21"/>
        <v>0</v>
      </c>
    </row>
    <row r="88" spans="2:21" x14ac:dyDescent="0.3">
      <c r="B88" s="125">
        <v>73</v>
      </c>
      <c r="C88" s="53" t="str">
        <f>IF(OR('Data-Qtr4'!C86="",'Data-Qtr4'!R86),"",(COUNTIF('Data-Qtr4'!C86,"Yes")))</f>
        <v/>
      </c>
      <c r="D88" s="267" t="str">
        <f>IF('Data-Qtr4'!D86="","",IF(C88=1,'Data-Qtr4'!D86,""))</f>
        <v/>
      </c>
      <c r="E88" s="53" t="str">
        <f>IF(OR('Data-Qtr4'!E86="",'Data-Qtr4'!R86),"",COUNTIF('Data-Qtr4'!E86,"Yes"))</f>
        <v/>
      </c>
      <c r="F88" s="53" t="str">
        <f>IF(OR('Data-Qtr4'!F86="",'Data-Qtr4'!R86),"",COUNTIF('Data-Qtr4'!F86,"Yes"))</f>
        <v/>
      </c>
      <c r="G88" s="53"/>
      <c r="H88" s="270" t="str">
        <f>IF(OR('Data-Qtr4'!G86="",'Data-Qtr4'!R86),"",COUNTIF('Data-Qtr4'!G86,"Yes"))</f>
        <v/>
      </c>
      <c r="I88" s="55">
        <f>COUNTIF('Data-Qtr4'!C86:G86,"")</f>
        <v>5</v>
      </c>
      <c r="J88" s="125">
        <f>IF('Data-Qtr4'!R86,0,IF((COUNTBLANK(C88)+COUNTBLANK(E88)+COUNTBLANK(F88)+COUNTBLANK(H88))=4,0,1))</f>
        <v>0</v>
      </c>
      <c r="K88" s="125">
        <f t="shared" si="12"/>
        <v>0</v>
      </c>
      <c r="L88" s="125">
        <f t="shared" si="13"/>
        <v>0</v>
      </c>
      <c r="M88" s="1">
        <f t="shared" si="14"/>
        <v>0</v>
      </c>
      <c r="N88" s="125">
        <f t="shared" si="15"/>
        <v>0</v>
      </c>
      <c r="O88" s="126">
        <f t="shared" si="16"/>
        <v>0</v>
      </c>
      <c r="P88" s="125">
        <f t="shared" si="17"/>
        <v>0</v>
      </c>
      <c r="Q88" s="1">
        <f t="shared" si="18"/>
        <v>0</v>
      </c>
      <c r="R88" s="1">
        <f t="shared" si="11"/>
        <v>0</v>
      </c>
      <c r="S88" s="1">
        <f t="shared" si="19"/>
        <v>0</v>
      </c>
      <c r="T88" s="1">
        <f t="shared" si="20"/>
        <v>0</v>
      </c>
      <c r="U88" s="126">
        <f t="shared" si="21"/>
        <v>0</v>
      </c>
    </row>
    <row r="89" spans="2:21" x14ac:dyDescent="0.3">
      <c r="B89" s="125">
        <v>74</v>
      </c>
      <c r="C89" s="53" t="str">
        <f>IF(OR('Data-Qtr4'!C87="",'Data-Qtr4'!R87),"",(COUNTIF('Data-Qtr4'!C87,"Yes")))</f>
        <v/>
      </c>
      <c r="D89" s="267" t="str">
        <f>IF('Data-Qtr4'!D87="","",IF(C89=1,'Data-Qtr4'!D87,""))</f>
        <v/>
      </c>
      <c r="E89" s="53" t="str">
        <f>IF(OR('Data-Qtr4'!E87="",'Data-Qtr4'!R87),"",COUNTIF('Data-Qtr4'!E87,"Yes"))</f>
        <v/>
      </c>
      <c r="F89" s="53" t="str">
        <f>IF(OR('Data-Qtr4'!F87="",'Data-Qtr4'!R87),"",COUNTIF('Data-Qtr4'!F87,"Yes"))</f>
        <v/>
      </c>
      <c r="G89" s="53"/>
      <c r="H89" s="270" t="str">
        <f>IF(OR('Data-Qtr4'!G87="",'Data-Qtr4'!R87),"",COUNTIF('Data-Qtr4'!G87,"Yes"))</f>
        <v/>
      </c>
      <c r="I89" s="55">
        <f>COUNTIF('Data-Qtr4'!C87:G87,"")</f>
        <v>5</v>
      </c>
      <c r="J89" s="125">
        <f>IF('Data-Qtr4'!R87,0,IF((COUNTBLANK(C89)+COUNTBLANK(E89)+COUNTBLANK(F89)+COUNTBLANK(H89))=4,0,1))</f>
        <v>0</v>
      </c>
      <c r="K89" s="125">
        <f t="shared" si="12"/>
        <v>0</v>
      </c>
      <c r="L89" s="125">
        <f t="shared" si="13"/>
        <v>0</v>
      </c>
      <c r="M89" s="1">
        <f t="shared" si="14"/>
        <v>0</v>
      </c>
      <c r="N89" s="125">
        <f t="shared" si="15"/>
        <v>0</v>
      </c>
      <c r="O89" s="126">
        <f t="shared" si="16"/>
        <v>0</v>
      </c>
      <c r="P89" s="125">
        <f t="shared" si="17"/>
        <v>0</v>
      </c>
      <c r="Q89" s="1">
        <f t="shared" si="18"/>
        <v>0</v>
      </c>
      <c r="R89" s="1">
        <f t="shared" si="11"/>
        <v>0</v>
      </c>
      <c r="S89" s="1">
        <f t="shared" si="19"/>
        <v>0</v>
      </c>
      <c r="T89" s="1">
        <f t="shared" si="20"/>
        <v>0</v>
      </c>
      <c r="U89" s="126">
        <f t="shared" si="21"/>
        <v>0</v>
      </c>
    </row>
    <row r="90" spans="2:21" x14ac:dyDescent="0.3">
      <c r="B90" s="125">
        <v>75</v>
      </c>
      <c r="C90" s="53" t="str">
        <f>IF(OR('Data-Qtr4'!C88="",'Data-Qtr4'!R88),"",(COUNTIF('Data-Qtr4'!C88,"Yes")))</f>
        <v/>
      </c>
      <c r="D90" s="267" t="str">
        <f>IF('Data-Qtr4'!D88="","",IF(C90=1,'Data-Qtr4'!D88,""))</f>
        <v/>
      </c>
      <c r="E90" s="53" t="str">
        <f>IF(OR('Data-Qtr4'!E88="",'Data-Qtr4'!R88),"",COUNTIF('Data-Qtr4'!E88,"Yes"))</f>
        <v/>
      </c>
      <c r="F90" s="53" t="str">
        <f>IF(OR('Data-Qtr4'!F88="",'Data-Qtr4'!R88),"",COUNTIF('Data-Qtr4'!F88,"Yes"))</f>
        <v/>
      </c>
      <c r="G90" s="53"/>
      <c r="H90" s="270" t="str">
        <f>IF(OR('Data-Qtr4'!G88="",'Data-Qtr4'!R88),"",COUNTIF('Data-Qtr4'!G88,"Yes"))</f>
        <v/>
      </c>
      <c r="I90" s="55">
        <f>COUNTIF('Data-Qtr4'!C88:G88,"")</f>
        <v>5</v>
      </c>
      <c r="J90" s="125">
        <f>IF('Data-Qtr4'!R88,0,IF((COUNTBLANK(C90)+COUNTBLANK(E90)+COUNTBLANK(F90)+COUNTBLANK(H90))=4,0,1))</f>
        <v>0</v>
      </c>
      <c r="K90" s="125">
        <f t="shared" si="12"/>
        <v>0</v>
      </c>
      <c r="L90" s="125">
        <f t="shared" si="13"/>
        <v>0</v>
      </c>
      <c r="M90" s="1">
        <f t="shared" si="14"/>
        <v>0</v>
      </c>
      <c r="N90" s="125">
        <f t="shared" si="15"/>
        <v>0</v>
      </c>
      <c r="O90" s="126">
        <f t="shared" si="16"/>
        <v>0</v>
      </c>
      <c r="P90" s="125">
        <f t="shared" si="17"/>
        <v>0</v>
      </c>
      <c r="Q90" s="1">
        <f t="shared" si="18"/>
        <v>0</v>
      </c>
      <c r="R90" s="1">
        <f t="shared" si="11"/>
        <v>0</v>
      </c>
      <c r="S90" s="1">
        <f t="shared" si="19"/>
        <v>0</v>
      </c>
      <c r="T90" s="1">
        <f t="shared" si="20"/>
        <v>0</v>
      </c>
      <c r="U90" s="126">
        <f t="shared" si="21"/>
        <v>0</v>
      </c>
    </row>
    <row r="91" spans="2:21" x14ac:dyDescent="0.3">
      <c r="B91" s="125">
        <v>76</v>
      </c>
      <c r="C91" s="53" t="str">
        <f>IF(OR('Data-Qtr4'!C89="",'Data-Qtr4'!R89),"",(COUNTIF('Data-Qtr4'!C89,"Yes")))</f>
        <v/>
      </c>
      <c r="D91" s="267" t="str">
        <f>IF('Data-Qtr4'!D89="","",IF(C91=1,'Data-Qtr4'!D89,""))</f>
        <v/>
      </c>
      <c r="E91" s="53" t="str">
        <f>IF(OR('Data-Qtr4'!E89="",'Data-Qtr4'!R89),"",COUNTIF('Data-Qtr4'!E89,"Yes"))</f>
        <v/>
      </c>
      <c r="F91" s="53" t="str">
        <f>IF(OR('Data-Qtr4'!F89="",'Data-Qtr4'!R89),"",COUNTIF('Data-Qtr4'!F89,"Yes"))</f>
        <v/>
      </c>
      <c r="G91" s="53"/>
      <c r="H91" s="270" t="str">
        <f>IF(OR('Data-Qtr4'!G89="",'Data-Qtr4'!R89),"",COUNTIF('Data-Qtr4'!G89,"Yes"))</f>
        <v/>
      </c>
      <c r="I91" s="55">
        <f>COUNTIF('Data-Qtr4'!C89:G89,"")</f>
        <v>5</v>
      </c>
      <c r="J91" s="125">
        <f>IF('Data-Qtr4'!R89,0,IF((COUNTBLANK(C91)+COUNTBLANK(E91)+COUNTBLANK(F91)+COUNTBLANK(H91))=4,0,1))</f>
        <v>0</v>
      </c>
      <c r="K91" s="125">
        <f t="shared" si="12"/>
        <v>0</v>
      </c>
      <c r="L91" s="125">
        <f t="shared" si="13"/>
        <v>0</v>
      </c>
      <c r="M91" s="1">
        <f t="shared" si="14"/>
        <v>0</v>
      </c>
      <c r="N91" s="125">
        <f t="shared" si="15"/>
        <v>0</v>
      </c>
      <c r="O91" s="126">
        <f t="shared" si="16"/>
        <v>0</v>
      </c>
      <c r="P91" s="125">
        <f t="shared" si="17"/>
        <v>0</v>
      </c>
      <c r="Q91" s="1">
        <f t="shared" si="18"/>
        <v>0</v>
      </c>
      <c r="R91" s="1">
        <f t="shared" si="11"/>
        <v>0</v>
      </c>
      <c r="S91" s="1">
        <f t="shared" si="19"/>
        <v>0</v>
      </c>
      <c r="T91" s="1">
        <f t="shared" si="20"/>
        <v>0</v>
      </c>
      <c r="U91" s="126">
        <f t="shared" si="21"/>
        <v>0</v>
      </c>
    </row>
    <row r="92" spans="2:21" x14ac:dyDescent="0.3">
      <c r="B92" s="125">
        <v>77</v>
      </c>
      <c r="C92" s="53" t="str">
        <f>IF(OR('Data-Qtr4'!C90="",'Data-Qtr4'!R90),"",(COUNTIF('Data-Qtr4'!C90,"Yes")))</f>
        <v/>
      </c>
      <c r="D92" s="267" t="str">
        <f>IF('Data-Qtr4'!D90="","",IF(C92=1,'Data-Qtr4'!D90,""))</f>
        <v/>
      </c>
      <c r="E92" s="53" t="str">
        <f>IF(OR('Data-Qtr4'!E90="",'Data-Qtr4'!R90),"",COUNTIF('Data-Qtr4'!E90,"Yes"))</f>
        <v/>
      </c>
      <c r="F92" s="53" t="str">
        <f>IF(OR('Data-Qtr4'!F90="",'Data-Qtr4'!R90),"",COUNTIF('Data-Qtr4'!F90,"Yes"))</f>
        <v/>
      </c>
      <c r="G92" s="53"/>
      <c r="H92" s="270" t="str">
        <f>IF(OR('Data-Qtr4'!G90="",'Data-Qtr4'!R90),"",COUNTIF('Data-Qtr4'!G90,"Yes"))</f>
        <v/>
      </c>
      <c r="I92" s="55">
        <f>COUNTIF('Data-Qtr4'!C90:G90,"")</f>
        <v>5</v>
      </c>
      <c r="J92" s="125">
        <f>IF('Data-Qtr4'!R90,0,IF((COUNTBLANK(C92)+COUNTBLANK(E92)+COUNTBLANK(F92)+COUNTBLANK(H92))=4,0,1))</f>
        <v>0</v>
      </c>
      <c r="K92" s="125">
        <f t="shared" si="12"/>
        <v>0</v>
      </c>
      <c r="L92" s="125">
        <f t="shared" si="13"/>
        <v>0</v>
      </c>
      <c r="M92" s="1">
        <f t="shared" si="14"/>
        <v>0</v>
      </c>
      <c r="N92" s="125">
        <f t="shared" si="15"/>
        <v>0</v>
      </c>
      <c r="O92" s="126">
        <f t="shared" si="16"/>
        <v>0</v>
      </c>
      <c r="P92" s="125">
        <f t="shared" si="17"/>
        <v>0</v>
      </c>
      <c r="Q92" s="1">
        <f t="shared" si="18"/>
        <v>0</v>
      </c>
      <c r="R92" s="1">
        <f t="shared" si="11"/>
        <v>0</v>
      </c>
      <c r="S92" s="1">
        <f t="shared" si="19"/>
        <v>0</v>
      </c>
      <c r="T92" s="1">
        <f t="shared" si="20"/>
        <v>0</v>
      </c>
      <c r="U92" s="126">
        <f t="shared" si="21"/>
        <v>0</v>
      </c>
    </row>
    <row r="93" spans="2:21" x14ac:dyDescent="0.3">
      <c r="B93" s="125">
        <v>78</v>
      </c>
      <c r="C93" s="53" t="str">
        <f>IF(OR('Data-Qtr4'!C91="",'Data-Qtr4'!R91),"",(COUNTIF('Data-Qtr4'!C91,"Yes")))</f>
        <v/>
      </c>
      <c r="D93" s="267" t="str">
        <f>IF('Data-Qtr4'!D91="","",IF(C93=1,'Data-Qtr4'!D91,""))</f>
        <v/>
      </c>
      <c r="E93" s="53" t="str">
        <f>IF(OR('Data-Qtr4'!E91="",'Data-Qtr4'!R91),"",COUNTIF('Data-Qtr4'!E91,"Yes"))</f>
        <v/>
      </c>
      <c r="F93" s="53" t="str">
        <f>IF(OR('Data-Qtr4'!F91="",'Data-Qtr4'!R91),"",COUNTIF('Data-Qtr4'!F91,"Yes"))</f>
        <v/>
      </c>
      <c r="G93" s="53"/>
      <c r="H93" s="270" t="str">
        <f>IF(OR('Data-Qtr4'!G91="",'Data-Qtr4'!R91),"",COUNTIF('Data-Qtr4'!G91,"Yes"))</f>
        <v/>
      </c>
      <c r="I93" s="55">
        <f>COUNTIF('Data-Qtr4'!C91:G91,"")</f>
        <v>5</v>
      </c>
      <c r="J93" s="125">
        <f>IF('Data-Qtr4'!R91,0,IF((COUNTBLANK(C93)+COUNTBLANK(E93)+COUNTBLANK(F93)+COUNTBLANK(H93))=4,0,1))</f>
        <v>0</v>
      </c>
      <c r="K93" s="125">
        <f t="shared" si="12"/>
        <v>0</v>
      </c>
      <c r="L93" s="125">
        <f t="shared" si="13"/>
        <v>0</v>
      </c>
      <c r="M93" s="1">
        <f t="shared" si="14"/>
        <v>0</v>
      </c>
      <c r="N93" s="125">
        <f t="shared" si="15"/>
        <v>0</v>
      </c>
      <c r="O93" s="126">
        <f t="shared" si="16"/>
        <v>0</v>
      </c>
      <c r="P93" s="125">
        <f t="shared" si="17"/>
        <v>0</v>
      </c>
      <c r="Q93" s="1">
        <f t="shared" si="18"/>
        <v>0</v>
      </c>
      <c r="R93" s="1">
        <f t="shared" si="11"/>
        <v>0</v>
      </c>
      <c r="S93" s="1">
        <f t="shared" si="19"/>
        <v>0</v>
      </c>
      <c r="T93" s="1">
        <f t="shared" si="20"/>
        <v>0</v>
      </c>
      <c r="U93" s="126">
        <f t="shared" si="21"/>
        <v>0</v>
      </c>
    </row>
    <row r="94" spans="2:21" x14ac:dyDescent="0.3">
      <c r="B94" s="125">
        <v>79</v>
      </c>
      <c r="C94" s="53" t="str">
        <f>IF(OR('Data-Qtr4'!C92="",'Data-Qtr4'!R92),"",(COUNTIF('Data-Qtr4'!C92,"Yes")))</f>
        <v/>
      </c>
      <c r="D94" s="267" t="str">
        <f>IF('Data-Qtr4'!D92="","",IF(C94=1,'Data-Qtr4'!D92,""))</f>
        <v/>
      </c>
      <c r="E94" s="53" t="str">
        <f>IF(OR('Data-Qtr4'!E92="",'Data-Qtr4'!R92),"",COUNTIF('Data-Qtr4'!E92,"Yes"))</f>
        <v/>
      </c>
      <c r="F94" s="53" t="str">
        <f>IF(OR('Data-Qtr4'!F92="",'Data-Qtr4'!R92),"",COUNTIF('Data-Qtr4'!F92,"Yes"))</f>
        <v/>
      </c>
      <c r="G94" s="53"/>
      <c r="H94" s="270" t="str">
        <f>IF(OR('Data-Qtr4'!G92="",'Data-Qtr4'!R92),"",COUNTIF('Data-Qtr4'!G92,"Yes"))</f>
        <v/>
      </c>
      <c r="I94" s="55">
        <f>COUNTIF('Data-Qtr4'!C92:G92,"")</f>
        <v>5</v>
      </c>
      <c r="J94" s="125">
        <f>IF('Data-Qtr4'!R92,0,IF((COUNTBLANK(C94)+COUNTBLANK(E94)+COUNTBLANK(F94)+COUNTBLANK(H94))=4,0,1))</f>
        <v>0</v>
      </c>
      <c r="K94" s="125">
        <f t="shared" si="12"/>
        <v>0</v>
      </c>
      <c r="L94" s="125">
        <f t="shared" si="13"/>
        <v>0</v>
      </c>
      <c r="M94" s="1">
        <f t="shared" si="14"/>
        <v>0</v>
      </c>
      <c r="N94" s="125">
        <f t="shared" si="15"/>
        <v>0</v>
      </c>
      <c r="O94" s="126">
        <f t="shared" si="16"/>
        <v>0</v>
      </c>
      <c r="P94" s="125">
        <f t="shared" si="17"/>
        <v>0</v>
      </c>
      <c r="Q94" s="1">
        <f t="shared" si="18"/>
        <v>0</v>
      </c>
      <c r="R94" s="1">
        <f t="shared" si="11"/>
        <v>0</v>
      </c>
      <c r="S94" s="1">
        <f t="shared" si="19"/>
        <v>0</v>
      </c>
      <c r="T94" s="1">
        <f t="shared" si="20"/>
        <v>0</v>
      </c>
      <c r="U94" s="126">
        <f t="shared" si="21"/>
        <v>0</v>
      </c>
    </row>
    <row r="95" spans="2:21" ht="15" thickBot="1" x14ac:dyDescent="0.35">
      <c r="B95" s="127">
        <v>80</v>
      </c>
      <c r="C95" s="36" t="str">
        <f>IF(OR('Data-Qtr4'!C93="",'Data-Qtr4'!R93),"",(COUNTIF('Data-Qtr4'!C93,"Yes")))</f>
        <v/>
      </c>
      <c r="D95" s="271" t="str">
        <f>IF('Data-Qtr4'!D93="","",IF(C95=1,'Data-Qtr4'!D93,""))</f>
        <v/>
      </c>
      <c r="E95" s="36" t="str">
        <f>IF(OR('Data-Qtr4'!E93="",'Data-Qtr4'!R93),"",COUNTIF('Data-Qtr4'!E93,"Yes"))</f>
        <v/>
      </c>
      <c r="F95" s="36" t="str">
        <f>IF(OR('Data-Qtr4'!F93="",'Data-Qtr4'!R93),"",COUNTIF('Data-Qtr4'!F93,"Yes"))</f>
        <v/>
      </c>
      <c r="G95" s="36"/>
      <c r="H95" s="272" t="str">
        <f>IF(OR('Data-Qtr4'!G93="",'Data-Qtr4'!R93),"",COUNTIF('Data-Qtr4'!G93,"Yes"))</f>
        <v/>
      </c>
      <c r="I95" s="56">
        <f>COUNTIF('Data-Qtr4'!C93:G93,"")</f>
        <v>5</v>
      </c>
      <c r="J95" s="125">
        <f>IF('Data-Qtr4'!R93,0,IF((COUNTBLANK(C95)+COUNTBLANK(E95)+COUNTBLANK(F95)+COUNTBLANK(H95))=4,0,1))</f>
        <v>0</v>
      </c>
      <c r="K95" s="125">
        <f t="shared" si="12"/>
        <v>0</v>
      </c>
      <c r="L95" s="125">
        <f t="shared" si="13"/>
        <v>0</v>
      </c>
      <c r="M95" s="1">
        <f t="shared" si="14"/>
        <v>0</v>
      </c>
      <c r="N95" s="125">
        <f t="shared" si="15"/>
        <v>0</v>
      </c>
      <c r="O95" s="126">
        <f t="shared" si="16"/>
        <v>0</v>
      </c>
      <c r="P95" s="125">
        <f t="shared" si="17"/>
        <v>0</v>
      </c>
      <c r="Q95" s="1">
        <f t="shared" si="18"/>
        <v>0</v>
      </c>
      <c r="R95" s="1">
        <f t="shared" si="11"/>
        <v>0</v>
      </c>
      <c r="S95" s="1">
        <f t="shared" si="19"/>
        <v>0</v>
      </c>
      <c r="T95" s="1">
        <f t="shared" si="20"/>
        <v>0</v>
      </c>
      <c r="U95" s="126">
        <f t="shared" si="21"/>
        <v>0</v>
      </c>
    </row>
    <row r="96" spans="2:21" x14ac:dyDescent="0.3">
      <c r="B96" s="125">
        <v>81</v>
      </c>
      <c r="C96" s="33" t="str">
        <f>IF(OR('Data-Qtr4'!C94="",'Data-Qtr4'!R94),"",(COUNTIF('Data-Qtr4'!C94,"Yes")))</f>
        <v/>
      </c>
      <c r="D96" s="268" t="str">
        <f>IF('Data-Qtr4'!D94="","",IF(C96=1,'Data-Qtr4'!D94,""))</f>
        <v/>
      </c>
      <c r="E96" s="33" t="str">
        <f>IF(OR('Data-Qtr4'!E94="",'Data-Qtr4'!R94),"",COUNTIF('Data-Qtr4'!E94,"Yes"))</f>
        <v/>
      </c>
      <c r="F96" s="33" t="str">
        <f>IF(OR('Data-Qtr4'!F94="",'Data-Qtr4'!R94),"",COUNTIF('Data-Qtr4'!F94,"Yes"))</f>
        <v/>
      </c>
      <c r="G96" s="33"/>
      <c r="H96" s="269" t="str">
        <f>IF(OR('Data-Qtr4'!G94="",'Data-Qtr4'!R94),"",COUNTIF('Data-Qtr4'!G94,"Yes"))</f>
        <v/>
      </c>
      <c r="I96" s="54">
        <f>COUNTIF('Data-Qtr4'!C94:G94,"")</f>
        <v>5</v>
      </c>
      <c r="J96" s="125">
        <f>IF('Data-Qtr4'!R94,0,IF((COUNTBLANK(C96)+COUNTBLANK(E96)+COUNTBLANK(F96)+COUNTBLANK(H96))=4,0,1))</f>
        <v>0</v>
      </c>
      <c r="K96" s="125">
        <f t="shared" si="12"/>
        <v>0</v>
      </c>
      <c r="L96" s="125">
        <f t="shared" si="13"/>
        <v>0</v>
      </c>
      <c r="M96" s="1">
        <f t="shared" si="14"/>
        <v>0</v>
      </c>
      <c r="N96" s="125">
        <f t="shared" si="15"/>
        <v>0</v>
      </c>
      <c r="O96" s="126">
        <f t="shared" si="16"/>
        <v>0</v>
      </c>
      <c r="P96" s="125">
        <f t="shared" si="17"/>
        <v>0</v>
      </c>
      <c r="Q96" s="1">
        <f t="shared" si="18"/>
        <v>0</v>
      </c>
      <c r="R96" s="1">
        <f t="shared" si="11"/>
        <v>0</v>
      </c>
      <c r="S96" s="1">
        <f t="shared" si="19"/>
        <v>0</v>
      </c>
      <c r="T96" s="1">
        <f t="shared" si="20"/>
        <v>0</v>
      </c>
      <c r="U96" s="126">
        <f t="shared" si="21"/>
        <v>0</v>
      </c>
    </row>
    <row r="97" spans="2:21" x14ac:dyDescent="0.3">
      <c r="B97" s="125">
        <v>82</v>
      </c>
      <c r="C97" s="53" t="str">
        <f>IF(OR('Data-Qtr4'!C95="",'Data-Qtr4'!R95),"",(COUNTIF('Data-Qtr4'!C95,"Yes")))</f>
        <v/>
      </c>
      <c r="D97" s="267" t="str">
        <f>IF('Data-Qtr4'!D95="","",IF(C97=1,'Data-Qtr4'!D95,""))</f>
        <v/>
      </c>
      <c r="E97" s="53" t="str">
        <f>IF(OR('Data-Qtr4'!E95="",'Data-Qtr4'!R95),"",COUNTIF('Data-Qtr4'!E95,"Yes"))</f>
        <v/>
      </c>
      <c r="F97" s="53" t="str">
        <f>IF(OR('Data-Qtr4'!F95="",'Data-Qtr4'!R95),"",COUNTIF('Data-Qtr4'!F95,"Yes"))</f>
        <v/>
      </c>
      <c r="G97" s="53"/>
      <c r="H97" s="270" t="str">
        <f>IF(OR('Data-Qtr4'!G95="",'Data-Qtr4'!R95),"",COUNTIF('Data-Qtr4'!G95,"Yes"))</f>
        <v/>
      </c>
      <c r="I97" s="55">
        <f>COUNTIF('Data-Qtr4'!C95:G95,"")</f>
        <v>5</v>
      </c>
      <c r="J97" s="125">
        <f>IF('Data-Qtr4'!R95,0,IF((COUNTBLANK(C97)+COUNTBLANK(E97)+COUNTBLANK(F97)+COUNTBLANK(H97))=4,0,1))</f>
        <v>0</v>
      </c>
      <c r="K97" s="125">
        <f t="shared" si="12"/>
        <v>0</v>
      </c>
      <c r="L97" s="125">
        <f t="shared" si="13"/>
        <v>0</v>
      </c>
      <c r="M97" s="1">
        <f t="shared" si="14"/>
        <v>0</v>
      </c>
      <c r="N97" s="125">
        <f t="shared" si="15"/>
        <v>0</v>
      </c>
      <c r="O97" s="126">
        <f t="shared" si="16"/>
        <v>0</v>
      </c>
      <c r="P97" s="125">
        <f t="shared" si="17"/>
        <v>0</v>
      </c>
      <c r="Q97" s="1">
        <f t="shared" si="18"/>
        <v>0</v>
      </c>
      <c r="R97" s="1">
        <f t="shared" si="11"/>
        <v>0</v>
      </c>
      <c r="S97" s="1">
        <f t="shared" si="19"/>
        <v>0</v>
      </c>
      <c r="T97" s="1">
        <f t="shared" si="20"/>
        <v>0</v>
      </c>
      <c r="U97" s="126">
        <f t="shared" si="21"/>
        <v>0</v>
      </c>
    </row>
    <row r="98" spans="2:21" x14ac:dyDescent="0.3">
      <c r="B98" s="125">
        <v>83</v>
      </c>
      <c r="C98" s="53" t="str">
        <f>IF(OR('Data-Qtr4'!C96="",'Data-Qtr4'!R96),"",(COUNTIF('Data-Qtr4'!C96,"Yes")))</f>
        <v/>
      </c>
      <c r="D98" s="267" t="str">
        <f>IF('Data-Qtr4'!D96="","",IF(C98=1,'Data-Qtr4'!D96,""))</f>
        <v/>
      </c>
      <c r="E98" s="53" t="str">
        <f>IF(OR('Data-Qtr4'!E96="",'Data-Qtr4'!R96),"",COUNTIF('Data-Qtr4'!E96,"Yes"))</f>
        <v/>
      </c>
      <c r="F98" s="53" t="str">
        <f>IF(OR('Data-Qtr4'!F96="",'Data-Qtr4'!R96),"",COUNTIF('Data-Qtr4'!F96,"Yes"))</f>
        <v/>
      </c>
      <c r="G98" s="53"/>
      <c r="H98" s="270" t="str">
        <f>IF(OR('Data-Qtr4'!G96="",'Data-Qtr4'!R96),"",COUNTIF('Data-Qtr4'!G96,"Yes"))</f>
        <v/>
      </c>
      <c r="I98" s="55">
        <f>COUNTIF('Data-Qtr4'!C96:G96,"")</f>
        <v>5</v>
      </c>
      <c r="J98" s="125">
        <f>IF('Data-Qtr4'!R96,0,IF((COUNTBLANK(C98)+COUNTBLANK(E98)+COUNTBLANK(F98)+COUNTBLANK(H98))=4,0,1))</f>
        <v>0</v>
      </c>
      <c r="K98" s="125">
        <f t="shared" si="12"/>
        <v>0</v>
      </c>
      <c r="L98" s="125">
        <f t="shared" si="13"/>
        <v>0</v>
      </c>
      <c r="M98" s="1">
        <f t="shared" si="14"/>
        <v>0</v>
      </c>
      <c r="N98" s="125">
        <f t="shared" si="15"/>
        <v>0</v>
      </c>
      <c r="O98" s="126">
        <f t="shared" si="16"/>
        <v>0</v>
      </c>
      <c r="P98" s="125">
        <f t="shared" si="17"/>
        <v>0</v>
      </c>
      <c r="Q98" s="1">
        <f t="shared" si="18"/>
        <v>0</v>
      </c>
      <c r="R98" s="1">
        <f t="shared" si="11"/>
        <v>0</v>
      </c>
      <c r="S98" s="1">
        <f t="shared" si="19"/>
        <v>0</v>
      </c>
      <c r="T98" s="1">
        <f t="shared" si="20"/>
        <v>0</v>
      </c>
      <c r="U98" s="126">
        <f t="shared" si="21"/>
        <v>0</v>
      </c>
    </row>
    <row r="99" spans="2:21" x14ac:dyDescent="0.3">
      <c r="B99" s="125">
        <v>84</v>
      </c>
      <c r="C99" s="53" t="str">
        <f>IF(OR('Data-Qtr4'!C97="",'Data-Qtr4'!R97),"",(COUNTIF('Data-Qtr4'!C97,"Yes")))</f>
        <v/>
      </c>
      <c r="D99" s="267" t="str">
        <f>IF('Data-Qtr4'!D97="","",IF(C99=1,'Data-Qtr4'!D97,""))</f>
        <v/>
      </c>
      <c r="E99" s="53" t="str">
        <f>IF(OR('Data-Qtr4'!E97="",'Data-Qtr4'!R97),"",COUNTIF('Data-Qtr4'!E97,"Yes"))</f>
        <v/>
      </c>
      <c r="F99" s="53" t="str">
        <f>IF(OR('Data-Qtr4'!F97="",'Data-Qtr4'!R97),"",COUNTIF('Data-Qtr4'!F97,"Yes"))</f>
        <v/>
      </c>
      <c r="G99" s="53"/>
      <c r="H99" s="270" t="str">
        <f>IF(OR('Data-Qtr4'!G97="",'Data-Qtr4'!R97),"",COUNTIF('Data-Qtr4'!G97,"Yes"))</f>
        <v/>
      </c>
      <c r="I99" s="55">
        <f>COUNTIF('Data-Qtr4'!C97:G97,"")</f>
        <v>5</v>
      </c>
      <c r="J99" s="125">
        <f>IF('Data-Qtr4'!R97,0,IF((COUNTBLANK(C99)+COUNTBLANK(E99)+COUNTBLANK(F99)+COUNTBLANK(H99))=4,0,1))</f>
        <v>0</v>
      </c>
      <c r="K99" s="125">
        <f t="shared" si="12"/>
        <v>0</v>
      </c>
      <c r="L99" s="125">
        <f t="shared" si="13"/>
        <v>0</v>
      </c>
      <c r="M99" s="1">
        <f t="shared" si="14"/>
        <v>0</v>
      </c>
      <c r="N99" s="125">
        <f t="shared" si="15"/>
        <v>0</v>
      </c>
      <c r="O99" s="126">
        <f t="shared" si="16"/>
        <v>0</v>
      </c>
      <c r="P99" s="125">
        <f t="shared" si="17"/>
        <v>0</v>
      </c>
      <c r="Q99" s="1">
        <f t="shared" si="18"/>
        <v>0</v>
      </c>
      <c r="R99" s="1">
        <f t="shared" si="11"/>
        <v>0</v>
      </c>
      <c r="S99" s="1">
        <f t="shared" si="19"/>
        <v>0</v>
      </c>
      <c r="T99" s="1">
        <f t="shared" si="20"/>
        <v>0</v>
      </c>
      <c r="U99" s="126">
        <f t="shared" si="21"/>
        <v>0</v>
      </c>
    </row>
    <row r="100" spans="2:21" x14ac:dyDescent="0.3">
      <c r="B100" s="125">
        <v>85</v>
      </c>
      <c r="C100" s="53" t="str">
        <f>IF(OR('Data-Qtr4'!C98="",'Data-Qtr4'!R98),"",(COUNTIF('Data-Qtr4'!C98,"Yes")))</f>
        <v/>
      </c>
      <c r="D100" s="267" t="str">
        <f>IF('Data-Qtr4'!D98="","",IF(C100=1,'Data-Qtr4'!D98,""))</f>
        <v/>
      </c>
      <c r="E100" s="53" t="str">
        <f>IF(OR('Data-Qtr4'!E98="",'Data-Qtr4'!R98),"",COUNTIF('Data-Qtr4'!E98,"Yes"))</f>
        <v/>
      </c>
      <c r="F100" s="53" t="str">
        <f>IF(OR('Data-Qtr4'!F98="",'Data-Qtr4'!R98),"",COUNTIF('Data-Qtr4'!F98,"Yes"))</f>
        <v/>
      </c>
      <c r="G100" s="53"/>
      <c r="H100" s="270" t="str">
        <f>IF(OR('Data-Qtr4'!G98="",'Data-Qtr4'!R98),"",COUNTIF('Data-Qtr4'!G98,"Yes"))</f>
        <v/>
      </c>
      <c r="I100" s="55">
        <f>COUNTIF('Data-Qtr4'!C98:G98,"")</f>
        <v>5</v>
      </c>
      <c r="J100" s="125">
        <f>IF('Data-Qtr4'!R98,0,IF((COUNTBLANK(C100)+COUNTBLANK(E100)+COUNTBLANK(F100)+COUNTBLANK(H100))=4,0,1))</f>
        <v>0</v>
      </c>
      <c r="K100" s="125">
        <f t="shared" si="12"/>
        <v>0</v>
      </c>
      <c r="L100" s="125">
        <f t="shared" si="13"/>
        <v>0</v>
      </c>
      <c r="M100" s="1">
        <f t="shared" si="14"/>
        <v>0</v>
      </c>
      <c r="N100" s="125">
        <f t="shared" si="15"/>
        <v>0</v>
      </c>
      <c r="O100" s="126">
        <f t="shared" si="16"/>
        <v>0</v>
      </c>
      <c r="P100" s="125">
        <f t="shared" si="17"/>
        <v>0</v>
      </c>
      <c r="Q100" s="1">
        <f t="shared" si="18"/>
        <v>0</v>
      </c>
      <c r="R100" s="1">
        <f t="shared" si="11"/>
        <v>0</v>
      </c>
      <c r="S100" s="1">
        <f t="shared" si="19"/>
        <v>0</v>
      </c>
      <c r="T100" s="1">
        <f t="shared" si="20"/>
        <v>0</v>
      </c>
      <c r="U100" s="126">
        <f t="shared" si="21"/>
        <v>0</v>
      </c>
    </row>
    <row r="101" spans="2:21" x14ac:dyDescent="0.3">
      <c r="B101" s="125">
        <v>86</v>
      </c>
      <c r="C101" s="53" t="str">
        <f>IF(OR('Data-Qtr4'!C99="",'Data-Qtr4'!R99),"",(COUNTIF('Data-Qtr4'!C99,"Yes")))</f>
        <v/>
      </c>
      <c r="D101" s="267" t="str">
        <f>IF('Data-Qtr4'!D99="","",IF(C101=1,'Data-Qtr4'!D99,""))</f>
        <v/>
      </c>
      <c r="E101" s="53" t="str">
        <f>IF(OR('Data-Qtr4'!E99="",'Data-Qtr4'!R99),"",COUNTIF('Data-Qtr4'!E99,"Yes"))</f>
        <v/>
      </c>
      <c r="F101" s="53" t="str">
        <f>IF(OR('Data-Qtr4'!F99="",'Data-Qtr4'!R99),"",COUNTIF('Data-Qtr4'!F99,"Yes"))</f>
        <v/>
      </c>
      <c r="G101" s="53"/>
      <c r="H101" s="270" t="str">
        <f>IF(OR('Data-Qtr4'!G99="",'Data-Qtr4'!R99),"",COUNTIF('Data-Qtr4'!G99,"Yes"))</f>
        <v/>
      </c>
      <c r="I101" s="55">
        <f>COUNTIF('Data-Qtr4'!C99:G99,"")</f>
        <v>5</v>
      </c>
      <c r="J101" s="125">
        <f>IF('Data-Qtr4'!R99,0,IF((COUNTBLANK(C101)+COUNTBLANK(E101)+COUNTBLANK(F101)+COUNTBLANK(H101))=4,0,1))</f>
        <v>0</v>
      </c>
      <c r="K101" s="125">
        <f t="shared" si="12"/>
        <v>0</v>
      </c>
      <c r="L101" s="125">
        <f t="shared" si="13"/>
        <v>0</v>
      </c>
      <c r="M101" s="1">
        <f t="shared" si="14"/>
        <v>0</v>
      </c>
      <c r="N101" s="125">
        <f t="shared" si="15"/>
        <v>0</v>
      </c>
      <c r="O101" s="126">
        <f t="shared" si="16"/>
        <v>0</v>
      </c>
      <c r="P101" s="125">
        <f t="shared" si="17"/>
        <v>0</v>
      </c>
      <c r="Q101" s="1">
        <f t="shared" si="18"/>
        <v>0</v>
      </c>
      <c r="R101" s="1">
        <f t="shared" si="11"/>
        <v>0</v>
      </c>
      <c r="S101" s="1">
        <f t="shared" si="19"/>
        <v>0</v>
      </c>
      <c r="T101" s="1">
        <f t="shared" si="20"/>
        <v>0</v>
      </c>
      <c r="U101" s="126">
        <f t="shared" si="21"/>
        <v>0</v>
      </c>
    </row>
    <row r="102" spans="2:21" x14ac:dyDescent="0.3">
      <c r="B102" s="125">
        <v>87</v>
      </c>
      <c r="C102" s="53" t="str">
        <f>IF(OR('Data-Qtr4'!C100="",'Data-Qtr4'!R100),"",(COUNTIF('Data-Qtr4'!C100,"Yes")))</f>
        <v/>
      </c>
      <c r="D102" s="267" t="str">
        <f>IF('Data-Qtr4'!D100="","",IF(C102=1,'Data-Qtr4'!D100,""))</f>
        <v/>
      </c>
      <c r="E102" s="53" t="str">
        <f>IF(OR('Data-Qtr4'!E100="",'Data-Qtr4'!R100),"",COUNTIF('Data-Qtr4'!E100,"Yes"))</f>
        <v/>
      </c>
      <c r="F102" s="53" t="str">
        <f>IF(OR('Data-Qtr4'!F100="",'Data-Qtr4'!R100),"",COUNTIF('Data-Qtr4'!F100,"Yes"))</f>
        <v/>
      </c>
      <c r="G102" s="53"/>
      <c r="H102" s="270" t="str">
        <f>IF(OR('Data-Qtr4'!G100="",'Data-Qtr4'!R100),"",COUNTIF('Data-Qtr4'!G100,"Yes"))</f>
        <v/>
      </c>
      <c r="I102" s="55">
        <f>COUNTIF('Data-Qtr4'!C100:G100,"")</f>
        <v>5</v>
      </c>
      <c r="J102" s="125">
        <f>IF('Data-Qtr4'!R100,0,IF((COUNTBLANK(C102)+COUNTBLANK(E102)+COUNTBLANK(F102)+COUNTBLANK(H102))=4,0,1))</f>
        <v>0</v>
      </c>
      <c r="K102" s="125">
        <f t="shared" si="12"/>
        <v>0</v>
      </c>
      <c r="L102" s="125">
        <f t="shared" si="13"/>
        <v>0</v>
      </c>
      <c r="M102" s="1">
        <f t="shared" si="14"/>
        <v>0</v>
      </c>
      <c r="N102" s="125">
        <f t="shared" si="15"/>
        <v>0</v>
      </c>
      <c r="O102" s="126">
        <f t="shared" si="16"/>
        <v>0</v>
      </c>
      <c r="P102" s="125">
        <f t="shared" si="17"/>
        <v>0</v>
      </c>
      <c r="Q102" s="1">
        <f t="shared" si="18"/>
        <v>0</v>
      </c>
      <c r="R102" s="1">
        <f t="shared" si="11"/>
        <v>0</v>
      </c>
      <c r="S102" s="1">
        <f t="shared" si="19"/>
        <v>0</v>
      </c>
      <c r="T102" s="1">
        <f t="shared" si="20"/>
        <v>0</v>
      </c>
      <c r="U102" s="126">
        <f t="shared" si="21"/>
        <v>0</v>
      </c>
    </row>
    <row r="103" spans="2:21" x14ac:dyDescent="0.3">
      <c r="B103" s="125">
        <v>88</v>
      </c>
      <c r="C103" s="53" t="str">
        <f>IF(OR('Data-Qtr4'!C101="",'Data-Qtr4'!R101),"",(COUNTIF('Data-Qtr4'!C101,"Yes")))</f>
        <v/>
      </c>
      <c r="D103" s="267" t="str">
        <f>IF('Data-Qtr4'!D101="","",IF(C103=1,'Data-Qtr4'!D101,""))</f>
        <v/>
      </c>
      <c r="E103" s="53" t="str">
        <f>IF(OR('Data-Qtr4'!E101="",'Data-Qtr4'!R101),"",COUNTIF('Data-Qtr4'!E101,"Yes"))</f>
        <v/>
      </c>
      <c r="F103" s="53" t="str">
        <f>IF(OR('Data-Qtr4'!F101="",'Data-Qtr4'!R101),"",COUNTIF('Data-Qtr4'!F101,"Yes"))</f>
        <v/>
      </c>
      <c r="G103" s="53"/>
      <c r="H103" s="270" t="str">
        <f>IF(OR('Data-Qtr4'!G101="",'Data-Qtr4'!R101),"",COUNTIF('Data-Qtr4'!G101,"Yes"))</f>
        <v/>
      </c>
      <c r="I103" s="55">
        <f>COUNTIF('Data-Qtr4'!C101:G101,"")</f>
        <v>5</v>
      </c>
      <c r="J103" s="125">
        <f>IF('Data-Qtr4'!R101,0,IF((COUNTBLANK(C103)+COUNTBLANK(E103)+COUNTBLANK(F103)+COUNTBLANK(H103))=4,0,1))</f>
        <v>0</v>
      </c>
      <c r="K103" s="125">
        <f t="shared" si="12"/>
        <v>0</v>
      </c>
      <c r="L103" s="125">
        <f t="shared" si="13"/>
        <v>0</v>
      </c>
      <c r="M103" s="1">
        <f t="shared" si="14"/>
        <v>0</v>
      </c>
      <c r="N103" s="125">
        <f t="shared" si="15"/>
        <v>0</v>
      </c>
      <c r="O103" s="126">
        <f t="shared" si="16"/>
        <v>0</v>
      </c>
      <c r="P103" s="125">
        <f t="shared" si="17"/>
        <v>0</v>
      </c>
      <c r="Q103" s="1">
        <f t="shared" si="18"/>
        <v>0</v>
      </c>
      <c r="R103" s="1">
        <f t="shared" si="11"/>
        <v>0</v>
      </c>
      <c r="S103" s="1">
        <f t="shared" si="19"/>
        <v>0</v>
      </c>
      <c r="T103" s="1">
        <f t="shared" si="20"/>
        <v>0</v>
      </c>
      <c r="U103" s="126">
        <f t="shared" si="21"/>
        <v>0</v>
      </c>
    </row>
    <row r="104" spans="2:21" x14ac:dyDescent="0.3">
      <c r="B104" s="125">
        <v>89</v>
      </c>
      <c r="C104" s="53" t="str">
        <f>IF(OR('Data-Qtr4'!C102="",'Data-Qtr4'!R102),"",(COUNTIF('Data-Qtr4'!C102,"Yes")))</f>
        <v/>
      </c>
      <c r="D104" s="267" t="str">
        <f>IF('Data-Qtr4'!D102="","",IF(C104=1,'Data-Qtr4'!D102,""))</f>
        <v/>
      </c>
      <c r="E104" s="53" t="str">
        <f>IF(OR('Data-Qtr4'!E102="",'Data-Qtr4'!R102),"",COUNTIF('Data-Qtr4'!E102,"Yes"))</f>
        <v/>
      </c>
      <c r="F104" s="53" t="str">
        <f>IF(OR('Data-Qtr4'!F102="",'Data-Qtr4'!R102),"",COUNTIF('Data-Qtr4'!F102,"Yes"))</f>
        <v/>
      </c>
      <c r="G104" s="53"/>
      <c r="H104" s="270" t="str">
        <f>IF(OR('Data-Qtr4'!G102="",'Data-Qtr4'!R102),"",COUNTIF('Data-Qtr4'!G102,"Yes"))</f>
        <v/>
      </c>
      <c r="I104" s="55">
        <f>COUNTIF('Data-Qtr4'!C102:G102,"")</f>
        <v>5</v>
      </c>
      <c r="J104" s="125">
        <f>IF('Data-Qtr4'!R102,0,IF((COUNTBLANK(C104)+COUNTBLANK(E104)+COUNTBLANK(F104)+COUNTBLANK(H104))=4,0,1))</f>
        <v>0</v>
      </c>
      <c r="K104" s="125">
        <f t="shared" si="12"/>
        <v>0</v>
      </c>
      <c r="L104" s="125">
        <f t="shared" si="13"/>
        <v>0</v>
      </c>
      <c r="M104" s="1">
        <f t="shared" si="14"/>
        <v>0</v>
      </c>
      <c r="N104" s="125">
        <f t="shared" si="15"/>
        <v>0</v>
      </c>
      <c r="O104" s="126">
        <f t="shared" si="16"/>
        <v>0</v>
      </c>
      <c r="P104" s="125">
        <f t="shared" si="17"/>
        <v>0</v>
      </c>
      <c r="Q104" s="1">
        <f t="shared" si="18"/>
        <v>0</v>
      </c>
      <c r="R104" s="1">
        <f t="shared" si="11"/>
        <v>0</v>
      </c>
      <c r="S104" s="1">
        <f t="shared" si="19"/>
        <v>0</v>
      </c>
      <c r="T104" s="1">
        <f t="shared" si="20"/>
        <v>0</v>
      </c>
      <c r="U104" s="126">
        <f t="shared" si="21"/>
        <v>0</v>
      </c>
    </row>
    <row r="105" spans="2:21" ht="15" thickBot="1" x14ac:dyDescent="0.35">
      <c r="B105" s="127">
        <v>90</v>
      </c>
      <c r="C105" s="36" t="str">
        <f>IF(OR('Data-Qtr4'!C103="",'Data-Qtr4'!R103),"",(COUNTIF('Data-Qtr4'!C103,"Yes")))</f>
        <v/>
      </c>
      <c r="D105" s="271" t="str">
        <f>IF('Data-Qtr4'!D103="","",IF(C105=1,'Data-Qtr4'!D103,""))</f>
        <v/>
      </c>
      <c r="E105" s="36" t="str">
        <f>IF(OR('Data-Qtr4'!E103="",'Data-Qtr4'!R103),"",COUNTIF('Data-Qtr4'!E103,"Yes"))</f>
        <v/>
      </c>
      <c r="F105" s="36" t="str">
        <f>IF(OR('Data-Qtr4'!F103="",'Data-Qtr4'!R103),"",COUNTIF('Data-Qtr4'!F103,"Yes"))</f>
        <v/>
      </c>
      <c r="G105" s="36"/>
      <c r="H105" s="272" t="str">
        <f>IF(OR('Data-Qtr4'!G103="",'Data-Qtr4'!R103),"",COUNTIF('Data-Qtr4'!G103,"Yes"))</f>
        <v/>
      </c>
      <c r="I105" s="56">
        <f>COUNTIF('Data-Qtr4'!C103:G103,"")</f>
        <v>5</v>
      </c>
      <c r="J105" s="125">
        <f>IF('Data-Qtr4'!R103,0,IF((COUNTBLANK(C105)+COUNTBLANK(E105)+COUNTBLANK(F105)+COUNTBLANK(H105))=4,0,1))</f>
        <v>0</v>
      </c>
      <c r="K105" s="125">
        <f t="shared" si="12"/>
        <v>0</v>
      </c>
      <c r="L105" s="125">
        <f t="shared" si="13"/>
        <v>0</v>
      </c>
      <c r="M105" s="1">
        <f t="shared" si="14"/>
        <v>0</v>
      </c>
      <c r="N105" s="125">
        <f t="shared" si="15"/>
        <v>0</v>
      </c>
      <c r="O105" s="126">
        <f t="shared" si="16"/>
        <v>0</v>
      </c>
      <c r="P105" s="125">
        <f t="shared" si="17"/>
        <v>0</v>
      </c>
      <c r="Q105" s="1">
        <f t="shared" si="18"/>
        <v>0</v>
      </c>
      <c r="R105" s="1">
        <f t="shared" si="11"/>
        <v>0</v>
      </c>
      <c r="S105" s="1">
        <f t="shared" si="19"/>
        <v>0</v>
      </c>
      <c r="T105" s="1">
        <f t="shared" si="20"/>
        <v>0</v>
      </c>
      <c r="U105" s="126">
        <f t="shared" si="21"/>
        <v>0</v>
      </c>
    </row>
    <row r="106" spans="2:21" x14ac:dyDescent="0.3">
      <c r="B106" s="125">
        <v>91</v>
      </c>
      <c r="C106" s="33" t="str">
        <f>IF(OR('Data-Qtr4'!C104="",'Data-Qtr4'!R104),"",(COUNTIF('Data-Qtr4'!C104,"Yes")))</f>
        <v/>
      </c>
      <c r="D106" s="268" t="str">
        <f>IF('Data-Qtr4'!D104="","",IF(C106=1,'Data-Qtr4'!D104,""))</f>
        <v/>
      </c>
      <c r="E106" s="33" t="str">
        <f>IF(OR('Data-Qtr4'!E104="",'Data-Qtr4'!R104),"",COUNTIF('Data-Qtr4'!E104,"Yes"))</f>
        <v/>
      </c>
      <c r="F106" s="33" t="str">
        <f>IF(OR('Data-Qtr4'!F104="",'Data-Qtr4'!R104),"",COUNTIF('Data-Qtr4'!F104,"Yes"))</f>
        <v/>
      </c>
      <c r="G106" s="33"/>
      <c r="H106" s="269" t="str">
        <f>IF(OR('Data-Qtr4'!G104="",'Data-Qtr4'!R104),"",COUNTIF('Data-Qtr4'!G104,"Yes"))</f>
        <v/>
      </c>
      <c r="I106" s="54">
        <f>COUNTIF('Data-Qtr4'!C104:G104,"")</f>
        <v>5</v>
      </c>
      <c r="J106" s="125">
        <f>IF('Data-Qtr4'!R104,0,IF((COUNTBLANK(C106)+COUNTBLANK(E106)+COUNTBLANK(F106)+COUNTBLANK(H106))=4,0,1))</f>
        <v>0</v>
      </c>
      <c r="K106" s="125">
        <f t="shared" si="12"/>
        <v>0</v>
      </c>
      <c r="L106" s="125">
        <f t="shared" si="13"/>
        <v>0</v>
      </c>
      <c r="M106" s="1">
        <f t="shared" si="14"/>
        <v>0</v>
      </c>
      <c r="N106" s="125">
        <f t="shared" si="15"/>
        <v>0</v>
      </c>
      <c r="O106" s="126">
        <f t="shared" si="16"/>
        <v>0</v>
      </c>
      <c r="P106" s="125">
        <f t="shared" si="17"/>
        <v>0</v>
      </c>
      <c r="Q106" s="1">
        <f t="shared" si="18"/>
        <v>0</v>
      </c>
      <c r="R106" s="1">
        <f t="shared" si="11"/>
        <v>0</v>
      </c>
      <c r="S106" s="1">
        <f t="shared" si="19"/>
        <v>0</v>
      </c>
      <c r="T106" s="1">
        <f t="shared" si="20"/>
        <v>0</v>
      </c>
      <c r="U106" s="126">
        <f t="shared" si="21"/>
        <v>0</v>
      </c>
    </row>
    <row r="107" spans="2:21" x14ac:dyDescent="0.3">
      <c r="B107" s="125">
        <v>92</v>
      </c>
      <c r="C107" s="53" t="str">
        <f>IF(OR('Data-Qtr4'!C105="",'Data-Qtr4'!R105),"",(COUNTIF('Data-Qtr4'!C105,"Yes")))</f>
        <v/>
      </c>
      <c r="D107" s="267" t="str">
        <f>IF('Data-Qtr4'!D105="","",IF(C107=1,'Data-Qtr4'!D105,""))</f>
        <v/>
      </c>
      <c r="E107" s="53" t="str">
        <f>IF(OR('Data-Qtr4'!E105="",'Data-Qtr4'!R105),"",COUNTIF('Data-Qtr4'!E105,"Yes"))</f>
        <v/>
      </c>
      <c r="F107" s="53" t="str">
        <f>IF(OR('Data-Qtr4'!F105="",'Data-Qtr4'!R105),"",COUNTIF('Data-Qtr4'!F105,"Yes"))</f>
        <v/>
      </c>
      <c r="G107" s="53"/>
      <c r="H107" s="270" t="str">
        <f>IF(OR('Data-Qtr4'!G105="",'Data-Qtr4'!R105),"",COUNTIF('Data-Qtr4'!G105,"Yes"))</f>
        <v/>
      </c>
      <c r="I107" s="55">
        <f>COUNTIF('Data-Qtr4'!C105:G105,"")</f>
        <v>5</v>
      </c>
      <c r="J107" s="125">
        <f>IF('Data-Qtr4'!R105,0,IF((COUNTBLANK(C107)+COUNTBLANK(E107)+COUNTBLANK(F107)+COUNTBLANK(H107))=4,0,1))</f>
        <v>0</v>
      </c>
      <c r="K107" s="125">
        <f t="shared" si="12"/>
        <v>0</v>
      </c>
      <c r="L107" s="125">
        <f t="shared" si="13"/>
        <v>0</v>
      </c>
      <c r="M107" s="1">
        <f t="shared" si="14"/>
        <v>0</v>
      </c>
      <c r="N107" s="125">
        <f t="shared" si="15"/>
        <v>0</v>
      </c>
      <c r="O107" s="126">
        <f t="shared" si="16"/>
        <v>0</v>
      </c>
      <c r="P107" s="125">
        <f t="shared" si="17"/>
        <v>0</v>
      </c>
      <c r="Q107" s="1">
        <f t="shared" si="18"/>
        <v>0</v>
      </c>
      <c r="R107" s="1">
        <f t="shared" si="11"/>
        <v>0</v>
      </c>
      <c r="S107" s="1">
        <f t="shared" si="19"/>
        <v>0</v>
      </c>
      <c r="T107" s="1">
        <f t="shared" si="20"/>
        <v>0</v>
      </c>
      <c r="U107" s="126">
        <f t="shared" si="21"/>
        <v>0</v>
      </c>
    </row>
    <row r="108" spans="2:21" x14ac:dyDescent="0.3">
      <c r="B108" s="125">
        <v>93</v>
      </c>
      <c r="C108" s="53" t="str">
        <f>IF(OR('Data-Qtr4'!C106="",'Data-Qtr4'!R106),"",(COUNTIF('Data-Qtr4'!C106,"Yes")))</f>
        <v/>
      </c>
      <c r="D108" s="267" t="str">
        <f>IF('Data-Qtr4'!D106="","",IF(C108=1,'Data-Qtr4'!D106,""))</f>
        <v/>
      </c>
      <c r="E108" s="53" t="str">
        <f>IF(OR('Data-Qtr4'!E106="",'Data-Qtr4'!R106),"",COUNTIF('Data-Qtr4'!E106,"Yes"))</f>
        <v/>
      </c>
      <c r="F108" s="53" t="str">
        <f>IF(OR('Data-Qtr4'!F106="",'Data-Qtr4'!R106),"",COUNTIF('Data-Qtr4'!F106,"Yes"))</f>
        <v/>
      </c>
      <c r="G108" s="53"/>
      <c r="H108" s="270" t="str">
        <f>IF(OR('Data-Qtr4'!G106="",'Data-Qtr4'!R106),"",COUNTIF('Data-Qtr4'!G106,"Yes"))</f>
        <v/>
      </c>
      <c r="I108" s="55">
        <f>COUNTIF('Data-Qtr4'!C106:G106,"")</f>
        <v>5</v>
      </c>
      <c r="J108" s="125">
        <f>IF('Data-Qtr4'!R106,0,IF((COUNTBLANK(C108)+COUNTBLANK(E108)+COUNTBLANK(F108)+COUNTBLANK(H108))=4,0,1))</f>
        <v>0</v>
      </c>
      <c r="K108" s="125">
        <f t="shared" si="12"/>
        <v>0</v>
      </c>
      <c r="L108" s="125">
        <f t="shared" si="13"/>
        <v>0</v>
      </c>
      <c r="M108" s="1">
        <f t="shared" si="14"/>
        <v>0</v>
      </c>
      <c r="N108" s="125">
        <f t="shared" si="15"/>
        <v>0</v>
      </c>
      <c r="O108" s="126">
        <f t="shared" si="16"/>
        <v>0</v>
      </c>
      <c r="P108" s="125">
        <f t="shared" si="17"/>
        <v>0</v>
      </c>
      <c r="Q108" s="1">
        <f t="shared" si="18"/>
        <v>0</v>
      </c>
      <c r="R108" s="1">
        <f t="shared" si="11"/>
        <v>0</v>
      </c>
      <c r="S108" s="1">
        <f t="shared" si="19"/>
        <v>0</v>
      </c>
      <c r="T108" s="1">
        <f t="shared" si="20"/>
        <v>0</v>
      </c>
      <c r="U108" s="126">
        <f t="shared" si="21"/>
        <v>0</v>
      </c>
    </row>
    <row r="109" spans="2:21" x14ac:dyDescent="0.3">
      <c r="B109" s="125">
        <v>94</v>
      </c>
      <c r="C109" s="53" t="str">
        <f>IF(OR('Data-Qtr4'!C107="",'Data-Qtr4'!R107),"",(COUNTIF('Data-Qtr4'!C107,"Yes")))</f>
        <v/>
      </c>
      <c r="D109" s="267" t="str">
        <f>IF('Data-Qtr4'!D107="","",IF(C109=1,'Data-Qtr4'!D107,""))</f>
        <v/>
      </c>
      <c r="E109" s="53" t="str">
        <f>IF(OR('Data-Qtr4'!E107="",'Data-Qtr4'!R107),"",COUNTIF('Data-Qtr4'!E107,"Yes"))</f>
        <v/>
      </c>
      <c r="F109" s="53" t="str">
        <f>IF(OR('Data-Qtr4'!F107="",'Data-Qtr4'!R107),"",COUNTIF('Data-Qtr4'!F107,"Yes"))</f>
        <v/>
      </c>
      <c r="G109" s="53"/>
      <c r="H109" s="270" t="str">
        <f>IF(OR('Data-Qtr4'!G107="",'Data-Qtr4'!R107),"",COUNTIF('Data-Qtr4'!G107,"Yes"))</f>
        <v/>
      </c>
      <c r="I109" s="55">
        <f>COUNTIF('Data-Qtr4'!C107:G107,"")</f>
        <v>5</v>
      </c>
      <c r="J109" s="125">
        <f>IF('Data-Qtr4'!R107,0,IF((COUNTBLANK(C109)+COUNTBLANK(E109)+COUNTBLANK(F109)+COUNTBLANK(H109))=4,0,1))</f>
        <v>0</v>
      </c>
      <c r="K109" s="125">
        <f t="shared" si="12"/>
        <v>0</v>
      </c>
      <c r="L109" s="125">
        <f t="shared" si="13"/>
        <v>0</v>
      </c>
      <c r="M109" s="1">
        <f t="shared" si="14"/>
        <v>0</v>
      </c>
      <c r="N109" s="125">
        <f t="shared" si="15"/>
        <v>0</v>
      </c>
      <c r="O109" s="126">
        <f t="shared" si="16"/>
        <v>0</v>
      </c>
      <c r="P109" s="125">
        <f t="shared" si="17"/>
        <v>0</v>
      </c>
      <c r="Q109" s="1">
        <f t="shared" si="18"/>
        <v>0</v>
      </c>
      <c r="R109" s="1">
        <f t="shared" si="11"/>
        <v>0</v>
      </c>
      <c r="S109" s="1">
        <f t="shared" si="19"/>
        <v>0</v>
      </c>
      <c r="T109" s="1">
        <f t="shared" si="20"/>
        <v>0</v>
      </c>
      <c r="U109" s="126">
        <f t="shared" si="21"/>
        <v>0</v>
      </c>
    </row>
    <row r="110" spans="2:21" x14ac:dyDescent="0.3">
      <c r="B110" s="125">
        <v>95</v>
      </c>
      <c r="C110" s="53" t="str">
        <f>IF(OR('Data-Qtr4'!C108="",'Data-Qtr4'!R108),"",(COUNTIF('Data-Qtr4'!C108,"Yes")))</f>
        <v/>
      </c>
      <c r="D110" s="267" t="str">
        <f>IF('Data-Qtr4'!D108="","",IF(C110=1,'Data-Qtr4'!D108,""))</f>
        <v/>
      </c>
      <c r="E110" s="53" t="str">
        <f>IF(OR('Data-Qtr4'!E108="",'Data-Qtr4'!R108),"",COUNTIF('Data-Qtr4'!E108,"Yes"))</f>
        <v/>
      </c>
      <c r="F110" s="53" t="str">
        <f>IF(OR('Data-Qtr4'!F108="",'Data-Qtr4'!R108),"",COUNTIF('Data-Qtr4'!F108,"Yes"))</f>
        <v/>
      </c>
      <c r="G110" s="53"/>
      <c r="H110" s="270" t="str">
        <f>IF(OR('Data-Qtr4'!G108="",'Data-Qtr4'!R108),"",COUNTIF('Data-Qtr4'!G108,"Yes"))</f>
        <v/>
      </c>
      <c r="I110" s="55">
        <f>COUNTIF('Data-Qtr4'!C108:G108,"")</f>
        <v>5</v>
      </c>
      <c r="J110" s="125">
        <f>IF('Data-Qtr4'!R108,0,IF((COUNTBLANK(C110)+COUNTBLANK(E110)+COUNTBLANK(F110)+COUNTBLANK(H110))=4,0,1))</f>
        <v>0</v>
      </c>
      <c r="K110" s="125">
        <f t="shared" si="12"/>
        <v>0</v>
      </c>
      <c r="L110" s="125">
        <f t="shared" si="13"/>
        <v>0</v>
      </c>
      <c r="M110" s="1">
        <f t="shared" si="14"/>
        <v>0</v>
      </c>
      <c r="N110" s="125">
        <f t="shared" si="15"/>
        <v>0</v>
      </c>
      <c r="O110" s="126">
        <f t="shared" si="16"/>
        <v>0</v>
      </c>
      <c r="P110" s="125">
        <f t="shared" si="17"/>
        <v>0</v>
      </c>
      <c r="Q110" s="1">
        <f t="shared" si="18"/>
        <v>0</v>
      </c>
      <c r="R110" s="1">
        <f t="shared" si="11"/>
        <v>0</v>
      </c>
      <c r="S110" s="1">
        <f t="shared" si="19"/>
        <v>0</v>
      </c>
      <c r="T110" s="1">
        <f t="shared" si="20"/>
        <v>0</v>
      </c>
      <c r="U110" s="126">
        <f t="shared" si="21"/>
        <v>0</v>
      </c>
    </row>
    <row r="111" spans="2:21" x14ac:dyDescent="0.3">
      <c r="B111" s="125">
        <v>96</v>
      </c>
      <c r="C111" s="53" t="str">
        <f>IF(OR('Data-Qtr4'!C109="",'Data-Qtr4'!R109),"",(COUNTIF('Data-Qtr4'!C109,"Yes")))</f>
        <v/>
      </c>
      <c r="D111" s="267" t="str">
        <f>IF('Data-Qtr4'!D109="","",IF(C111=1,'Data-Qtr4'!D109,""))</f>
        <v/>
      </c>
      <c r="E111" s="53" t="str">
        <f>IF(OR('Data-Qtr4'!E109="",'Data-Qtr4'!R109),"",COUNTIF('Data-Qtr4'!E109,"Yes"))</f>
        <v/>
      </c>
      <c r="F111" s="53" t="str">
        <f>IF(OR('Data-Qtr4'!F109="",'Data-Qtr4'!R109),"",COUNTIF('Data-Qtr4'!F109,"Yes"))</f>
        <v/>
      </c>
      <c r="G111" s="53"/>
      <c r="H111" s="270" t="str">
        <f>IF(OR('Data-Qtr4'!G109="",'Data-Qtr4'!R109),"",COUNTIF('Data-Qtr4'!G109,"Yes"))</f>
        <v/>
      </c>
      <c r="I111" s="55">
        <f>COUNTIF('Data-Qtr4'!C109:G109,"")</f>
        <v>5</v>
      </c>
      <c r="J111" s="125">
        <f>IF('Data-Qtr4'!R109,0,IF((COUNTBLANK(C111)+COUNTBLANK(E111)+COUNTBLANK(F111)+COUNTBLANK(H111))=4,0,1))</f>
        <v>0</v>
      </c>
      <c r="K111" s="125">
        <f t="shared" si="12"/>
        <v>0</v>
      </c>
      <c r="L111" s="125">
        <f t="shared" si="13"/>
        <v>0</v>
      </c>
      <c r="M111" s="1">
        <f t="shared" si="14"/>
        <v>0</v>
      </c>
      <c r="N111" s="125">
        <f t="shared" si="15"/>
        <v>0</v>
      </c>
      <c r="O111" s="126">
        <f t="shared" si="16"/>
        <v>0</v>
      </c>
      <c r="P111" s="125">
        <f t="shared" si="17"/>
        <v>0</v>
      </c>
      <c r="Q111" s="1">
        <f t="shared" si="18"/>
        <v>0</v>
      </c>
      <c r="R111" s="1">
        <f t="shared" si="11"/>
        <v>0</v>
      </c>
      <c r="S111" s="1">
        <f t="shared" si="19"/>
        <v>0</v>
      </c>
      <c r="T111" s="1">
        <f t="shared" si="20"/>
        <v>0</v>
      </c>
      <c r="U111" s="126">
        <f t="shared" si="21"/>
        <v>0</v>
      </c>
    </row>
    <row r="112" spans="2:21" x14ac:dyDescent="0.3">
      <c r="B112" s="125">
        <v>97</v>
      </c>
      <c r="C112" s="53" t="str">
        <f>IF(OR('Data-Qtr4'!C110="",'Data-Qtr4'!R110),"",(COUNTIF('Data-Qtr4'!C110,"Yes")))</f>
        <v/>
      </c>
      <c r="D112" s="267" t="str">
        <f>IF('Data-Qtr4'!D110="","",IF(C112=1,'Data-Qtr4'!D110,""))</f>
        <v/>
      </c>
      <c r="E112" s="53" t="str">
        <f>IF(OR('Data-Qtr4'!E110="",'Data-Qtr4'!R110),"",COUNTIF('Data-Qtr4'!E110,"Yes"))</f>
        <v/>
      </c>
      <c r="F112" s="53" t="str">
        <f>IF(OR('Data-Qtr4'!F110="",'Data-Qtr4'!R110),"",COUNTIF('Data-Qtr4'!F110,"Yes"))</f>
        <v/>
      </c>
      <c r="G112" s="53"/>
      <c r="H112" s="270" t="str">
        <f>IF(OR('Data-Qtr4'!G110="",'Data-Qtr4'!R110),"",COUNTIF('Data-Qtr4'!G110,"Yes"))</f>
        <v/>
      </c>
      <c r="I112" s="55">
        <f>COUNTIF('Data-Qtr4'!C110:G110,"")</f>
        <v>5</v>
      </c>
      <c r="J112" s="125">
        <f>IF('Data-Qtr4'!R110,0,IF((COUNTBLANK(C112)+COUNTBLANK(E112)+COUNTBLANK(F112)+COUNTBLANK(H112))=4,0,1))</f>
        <v>0</v>
      </c>
      <c r="K112" s="125">
        <f t="shared" si="12"/>
        <v>0</v>
      </c>
      <c r="L112" s="125">
        <f t="shared" si="13"/>
        <v>0</v>
      </c>
      <c r="M112" s="1">
        <f t="shared" si="14"/>
        <v>0</v>
      </c>
      <c r="N112" s="125">
        <f t="shared" si="15"/>
        <v>0</v>
      </c>
      <c r="O112" s="126">
        <f t="shared" si="16"/>
        <v>0</v>
      </c>
      <c r="P112" s="125">
        <f t="shared" si="17"/>
        <v>0</v>
      </c>
      <c r="Q112" s="1">
        <f t="shared" si="18"/>
        <v>0</v>
      </c>
      <c r="R112" s="1">
        <f t="shared" si="11"/>
        <v>0</v>
      </c>
      <c r="S112" s="1">
        <f t="shared" si="19"/>
        <v>0</v>
      </c>
      <c r="T112" s="1">
        <f t="shared" si="20"/>
        <v>0</v>
      </c>
      <c r="U112" s="126">
        <f t="shared" si="21"/>
        <v>0</v>
      </c>
    </row>
    <row r="113" spans="2:21" x14ac:dyDescent="0.3">
      <c r="B113" s="125">
        <v>98</v>
      </c>
      <c r="C113" s="53" t="str">
        <f>IF(OR('Data-Qtr4'!C111="",'Data-Qtr4'!R111),"",(COUNTIF('Data-Qtr4'!C111,"Yes")))</f>
        <v/>
      </c>
      <c r="D113" s="267" t="str">
        <f>IF('Data-Qtr4'!D111="","",IF(C113=1,'Data-Qtr4'!D111,""))</f>
        <v/>
      </c>
      <c r="E113" s="53" t="str">
        <f>IF(OR('Data-Qtr4'!E111="",'Data-Qtr4'!R111),"",COUNTIF('Data-Qtr4'!E111,"Yes"))</f>
        <v/>
      </c>
      <c r="F113" s="53" t="str">
        <f>IF(OR('Data-Qtr4'!F111="",'Data-Qtr4'!R111),"",COUNTIF('Data-Qtr4'!F111,"Yes"))</f>
        <v/>
      </c>
      <c r="G113" s="53"/>
      <c r="H113" s="270" t="str">
        <f>IF(OR('Data-Qtr4'!G111="",'Data-Qtr4'!R111),"",COUNTIF('Data-Qtr4'!G111,"Yes"))</f>
        <v/>
      </c>
      <c r="I113" s="55">
        <f>COUNTIF('Data-Qtr4'!C111:G111,"")</f>
        <v>5</v>
      </c>
      <c r="J113" s="125">
        <f>IF('Data-Qtr4'!R111,0,IF((COUNTBLANK(C113)+COUNTBLANK(E113)+COUNTBLANK(F113)+COUNTBLANK(H113))=4,0,1))</f>
        <v>0</v>
      </c>
      <c r="K113" s="125">
        <f t="shared" si="12"/>
        <v>0</v>
      </c>
      <c r="L113" s="125">
        <f t="shared" si="13"/>
        <v>0</v>
      </c>
      <c r="M113" s="1">
        <f t="shared" si="14"/>
        <v>0</v>
      </c>
      <c r="N113" s="125">
        <f t="shared" si="15"/>
        <v>0</v>
      </c>
      <c r="O113" s="126">
        <f t="shared" si="16"/>
        <v>0</v>
      </c>
      <c r="P113" s="125">
        <f t="shared" si="17"/>
        <v>0</v>
      </c>
      <c r="Q113" s="1">
        <f t="shared" si="18"/>
        <v>0</v>
      </c>
      <c r="R113" s="1">
        <f t="shared" si="11"/>
        <v>0</v>
      </c>
      <c r="S113" s="1">
        <f t="shared" si="19"/>
        <v>0</v>
      </c>
      <c r="T113" s="1">
        <f t="shared" si="20"/>
        <v>0</v>
      </c>
      <c r="U113" s="126">
        <f t="shared" si="21"/>
        <v>0</v>
      </c>
    </row>
    <row r="114" spans="2:21" x14ac:dyDescent="0.3">
      <c r="B114" s="125">
        <v>99</v>
      </c>
      <c r="C114" s="53" t="str">
        <f>IF(OR('Data-Qtr4'!C112="",'Data-Qtr4'!R112),"",(COUNTIF('Data-Qtr4'!C112,"Yes")))</f>
        <v/>
      </c>
      <c r="D114" s="267" t="str">
        <f>IF('Data-Qtr4'!D112="","",IF(C114=1,'Data-Qtr4'!D112,""))</f>
        <v/>
      </c>
      <c r="E114" s="53" t="str">
        <f>IF(OR('Data-Qtr4'!E112="",'Data-Qtr4'!R112),"",COUNTIF('Data-Qtr4'!E112,"Yes"))</f>
        <v/>
      </c>
      <c r="F114" s="53" t="str">
        <f>IF(OR('Data-Qtr4'!F112="",'Data-Qtr4'!R112),"",COUNTIF('Data-Qtr4'!F112,"Yes"))</f>
        <v/>
      </c>
      <c r="G114" s="53"/>
      <c r="H114" s="270" t="str">
        <f>IF(OR('Data-Qtr4'!G112="",'Data-Qtr4'!R112),"",COUNTIF('Data-Qtr4'!G112,"Yes"))</f>
        <v/>
      </c>
      <c r="I114" s="55">
        <f>COUNTIF('Data-Qtr4'!C112:G112,"")</f>
        <v>5</v>
      </c>
      <c r="J114" s="125">
        <f>IF('Data-Qtr4'!R112,0,IF((COUNTBLANK(C114)+COUNTBLANK(E114)+COUNTBLANK(F114)+COUNTBLANK(H114))=4,0,1))</f>
        <v>0</v>
      </c>
      <c r="K114" s="125">
        <f t="shared" si="12"/>
        <v>0</v>
      </c>
      <c r="L114" s="125">
        <f t="shared" si="13"/>
        <v>0</v>
      </c>
      <c r="M114" s="1">
        <f t="shared" si="14"/>
        <v>0</v>
      </c>
      <c r="N114" s="125">
        <f t="shared" si="15"/>
        <v>0</v>
      </c>
      <c r="O114" s="126">
        <f t="shared" si="16"/>
        <v>0</v>
      </c>
      <c r="P114" s="125">
        <f t="shared" si="17"/>
        <v>0</v>
      </c>
      <c r="Q114" s="1">
        <f t="shared" si="18"/>
        <v>0</v>
      </c>
      <c r="R114" s="1">
        <f t="shared" si="11"/>
        <v>0</v>
      </c>
      <c r="S114" s="1">
        <f t="shared" si="19"/>
        <v>0</v>
      </c>
      <c r="T114" s="1">
        <f t="shared" si="20"/>
        <v>0</v>
      </c>
      <c r="U114" s="126">
        <f t="shared" si="21"/>
        <v>0</v>
      </c>
    </row>
    <row r="115" spans="2:21" ht="15" thickBot="1" x14ac:dyDescent="0.35">
      <c r="B115" s="125">
        <v>100</v>
      </c>
      <c r="C115" s="36" t="str">
        <f>IF(OR('Data-Qtr4'!C113="",'Data-Qtr4'!R113),"",(COUNTIF('Data-Qtr4'!C113,"Yes")))</f>
        <v/>
      </c>
      <c r="D115" s="271" t="str">
        <f>IF('Data-Qtr4'!D113="","",IF(C115=1,'Data-Qtr4'!D113,""))</f>
        <v/>
      </c>
      <c r="E115" s="36" t="str">
        <f>IF(OR('Data-Qtr4'!E113="",'Data-Qtr4'!R113),"",COUNTIF('Data-Qtr4'!E113,"Yes"))</f>
        <v/>
      </c>
      <c r="F115" s="36" t="str">
        <f>IF(OR('Data-Qtr4'!F113="",'Data-Qtr4'!R113),"",COUNTIF('Data-Qtr4'!F113,"Yes"))</f>
        <v/>
      </c>
      <c r="G115" s="36"/>
      <c r="H115" s="272" t="str">
        <f>IF(OR('Data-Qtr4'!G113="",'Data-Qtr4'!R113),"",COUNTIF('Data-Qtr4'!G113,"Yes"))</f>
        <v/>
      </c>
      <c r="I115" s="55">
        <f>COUNTIF('Data-Qtr4'!C113:G113,"")</f>
        <v>5</v>
      </c>
      <c r="J115" s="125">
        <f>IF('Data-Qtr4'!R113,0,IF((COUNTBLANK(C115)+COUNTBLANK(E115)+COUNTBLANK(F115)+COUNTBLANK(H115))=4,0,1))</f>
        <v>0</v>
      </c>
      <c r="K115" s="125">
        <f t="shared" si="12"/>
        <v>0</v>
      </c>
      <c r="L115" s="125">
        <f t="shared" si="13"/>
        <v>0</v>
      </c>
      <c r="M115" s="1">
        <f t="shared" si="14"/>
        <v>0</v>
      </c>
      <c r="N115" s="125">
        <f t="shared" si="15"/>
        <v>0</v>
      </c>
      <c r="O115" s="126">
        <f t="shared" si="16"/>
        <v>0</v>
      </c>
      <c r="P115" s="125">
        <f t="shared" si="17"/>
        <v>0</v>
      </c>
      <c r="Q115" s="1">
        <f t="shared" si="18"/>
        <v>0</v>
      </c>
      <c r="R115" s="1">
        <f t="shared" si="11"/>
        <v>0</v>
      </c>
      <c r="S115" s="1">
        <f t="shared" si="19"/>
        <v>0</v>
      </c>
      <c r="T115" s="1">
        <f t="shared" si="20"/>
        <v>0</v>
      </c>
      <c r="U115" s="126">
        <f t="shared" si="21"/>
        <v>0</v>
      </c>
    </row>
    <row r="116" spans="2:21" x14ac:dyDescent="0.3">
      <c r="B116" s="125">
        <v>101</v>
      </c>
      <c r="C116" s="33" t="str">
        <f>IF(OR('Data-Qtr4'!C114="",'Data-Qtr4'!R114),"",(COUNTIF('Data-Qtr4'!C114,"Yes")))</f>
        <v/>
      </c>
      <c r="D116" s="268" t="str">
        <f>IF('Data-Qtr4'!D114="","",IF(C116=1,'Data-Qtr4'!D114,""))</f>
        <v/>
      </c>
      <c r="E116" s="33" t="str">
        <f>IF(OR('Data-Qtr4'!E114="",'Data-Qtr4'!R114),"",COUNTIF('Data-Qtr4'!E114,"Yes"))</f>
        <v/>
      </c>
      <c r="F116" s="33" t="str">
        <f>IF(OR('Data-Qtr4'!F114="",'Data-Qtr4'!R114),"",COUNTIF('Data-Qtr4'!F114,"Yes"))</f>
        <v/>
      </c>
      <c r="G116" s="33"/>
      <c r="H116" s="269" t="str">
        <f>IF(OR('Data-Qtr4'!G114="",'Data-Qtr4'!R114),"",COUNTIF('Data-Qtr4'!G114,"Yes"))</f>
        <v/>
      </c>
      <c r="I116" s="54">
        <f>COUNTIF('Data-Qtr4'!C114:G114,"")</f>
        <v>5</v>
      </c>
      <c r="J116" s="125">
        <f>IF('Data-Qtr4'!R114,0,IF((COUNTBLANK(C116)+COUNTBLANK(E116)+COUNTBLANK(F116)+COUNTBLANK(H116))=4,0,1))</f>
        <v>0</v>
      </c>
      <c r="K116" s="125">
        <f t="shared" ref="K116:K179" si="22">IF(J116=1,C116,0)</f>
        <v>0</v>
      </c>
      <c r="L116" s="125">
        <f t="shared" ref="L116:L179" si="23">IF(J116=1,IF((COUNTIF(C116,1)+COUNTIF(E116,1))=2,1,0),0)</f>
        <v>0</v>
      </c>
      <c r="M116" s="1">
        <f t="shared" ref="M116:M179" si="24">IF(J116=1,COUNTIF(E116,1),0)</f>
        <v>0</v>
      </c>
      <c r="N116" s="125">
        <f t="shared" ref="N116:N179" si="25">IF(J116=1,IF((COUNTIF(C116,1)+COUNTIF(F116,1))=2,1,0),0)</f>
        <v>0</v>
      </c>
      <c r="O116" s="126">
        <f t="shared" ref="O116:O179" si="26">IF(J116=1,COUNTIF(F116,1),0)</f>
        <v>0</v>
      </c>
      <c r="P116" s="125">
        <f t="shared" ref="P116:P179" si="27">IF(J116=1,IF((COUNTIF(C116,1)+COUNTIF(H116,1))=2,1,0),0)</f>
        <v>0</v>
      </c>
      <c r="Q116" s="1">
        <f t="shared" ref="Q116:Q179" si="28">IF(J116=1,COUNTIF(H116,1),0)</f>
        <v>0</v>
      </c>
      <c r="R116" s="1">
        <f t="shared" si="11"/>
        <v>0</v>
      </c>
      <c r="S116" s="1">
        <f t="shared" ref="S116:S179" si="29">IF(J116=1,COUNTIF(C116,1),0)</f>
        <v>0</v>
      </c>
      <c r="T116" s="1">
        <f t="shared" ref="T116:T179" si="30">IF(AND(C116=1,F116=1),1,0)</f>
        <v>0</v>
      </c>
      <c r="U116" s="126">
        <f t="shared" ref="U116:U179" si="31">IF(AND(C116=1,H116=1),1,0)</f>
        <v>0</v>
      </c>
    </row>
    <row r="117" spans="2:21" x14ac:dyDescent="0.3">
      <c r="B117" s="125">
        <v>102</v>
      </c>
      <c r="C117" s="53" t="str">
        <f>IF(OR('Data-Qtr4'!C115="",'Data-Qtr4'!R115),"",(COUNTIF('Data-Qtr4'!C115,"Yes")))</f>
        <v/>
      </c>
      <c r="D117" s="267" t="str">
        <f>IF('Data-Qtr4'!D115="","",IF(C117=1,'Data-Qtr4'!D115,""))</f>
        <v/>
      </c>
      <c r="E117" s="53" t="str">
        <f>IF(OR('Data-Qtr4'!E115="",'Data-Qtr4'!R115),"",COUNTIF('Data-Qtr4'!E115,"Yes"))</f>
        <v/>
      </c>
      <c r="F117" s="53" t="str">
        <f>IF(OR('Data-Qtr4'!F115="",'Data-Qtr4'!R115),"",COUNTIF('Data-Qtr4'!F115,"Yes"))</f>
        <v/>
      </c>
      <c r="G117" s="53"/>
      <c r="H117" s="270" t="str">
        <f>IF(OR('Data-Qtr4'!G115="",'Data-Qtr4'!R115),"",COUNTIF('Data-Qtr4'!G115,"Yes"))</f>
        <v/>
      </c>
      <c r="I117" s="55">
        <f>COUNTIF('Data-Qtr4'!C115:G115,"")</f>
        <v>5</v>
      </c>
      <c r="J117" s="125">
        <f>IF('Data-Qtr4'!R115,0,IF((COUNTBLANK(C117)+COUNTBLANK(E117)+COUNTBLANK(F117)+COUNTBLANK(H117))=4,0,1))</f>
        <v>0</v>
      </c>
      <c r="K117" s="125">
        <f t="shared" si="22"/>
        <v>0</v>
      </c>
      <c r="L117" s="125">
        <f t="shared" si="23"/>
        <v>0</v>
      </c>
      <c r="M117" s="1">
        <f t="shared" si="24"/>
        <v>0</v>
      </c>
      <c r="N117" s="125">
        <f t="shared" si="25"/>
        <v>0</v>
      </c>
      <c r="O117" s="126">
        <f t="shared" si="26"/>
        <v>0</v>
      </c>
      <c r="P117" s="125">
        <f t="shared" si="27"/>
        <v>0</v>
      </c>
      <c r="Q117" s="1">
        <f t="shared" si="28"/>
        <v>0</v>
      </c>
      <c r="R117" s="1">
        <f t="shared" si="11"/>
        <v>0</v>
      </c>
      <c r="S117" s="1">
        <f t="shared" si="29"/>
        <v>0</v>
      </c>
      <c r="T117" s="1">
        <f t="shared" si="30"/>
        <v>0</v>
      </c>
      <c r="U117" s="126">
        <f t="shared" si="31"/>
        <v>0</v>
      </c>
    </row>
    <row r="118" spans="2:21" x14ac:dyDescent="0.3">
      <c r="B118" s="125">
        <v>103</v>
      </c>
      <c r="C118" s="53" t="str">
        <f>IF(OR('Data-Qtr4'!C116="",'Data-Qtr4'!R116),"",(COUNTIF('Data-Qtr4'!C116,"Yes")))</f>
        <v/>
      </c>
      <c r="D118" s="267" t="str">
        <f>IF('Data-Qtr4'!D116="","",IF(C118=1,'Data-Qtr4'!D116,""))</f>
        <v/>
      </c>
      <c r="E118" s="53" t="str">
        <f>IF(OR('Data-Qtr4'!E116="",'Data-Qtr4'!R116),"",COUNTIF('Data-Qtr4'!E116,"Yes"))</f>
        <v/>
      </c>
      <c r="F118" s="53" t="str">
        <f>IF(OR('Data-Qtr4'!F116="",'Data-Qtr4'!R116),"",COUNTIF('Data-Qtr4'!F116,"Yes"))</f>
        <v/>
      </c>
      <c r="G118" s="53"/>
      <c r="H118" s="270" t="str">
        <f>IF(OR('Data-Qtr4'!G116="",'Data-Qtr4'!R116),"",COUNTIF('Data-Qtr4'!G116,"Yes"))</f>
        <v/>
      </c>
      <c r="I118" s="55">
        <f>COUNTIF('Data-Qtr4'!C116:G116,"")</f>
        <v>5</v>
      </c>
      <c r="J118" s="125">
        <f>IF('Data-Qtr4'!R116,0,IF((COUNTBLANK(C118)+COUNTBLANK(E118)+COUNTBLANK(F118)+COUNTBLANK(H118))=4,0,1))</f>
        <v>0</v>
      </c>
      <c r="K118" s="125">
        <f t="shared" si="22"/>
        <v>0</v>
      </c>
      <c r="L118" s="125">
        <f t="shared" si="23"/>
        <v>0</v>
      </c>
      <c r="M118" s="1">
        <f t="shared" si="24"/>
        <v>0</v>
      </c>
      <c r="N118" s="125">
        <f t="shared" si="25"/>
        <v>0</v>
      </c>
      <c r="O118" s="126">
        <f t="shared" si="26"/>
        <v>0</v>
      </c>
      <c r="P118" s="125">
        <f t="shared" si="27"/>
        <v>0</v>
      </c>
      <c r="Q118" s="1">
        <f t="shared" si="28"/>
        <v>0</v>
      </c>
      <c r="R118" s="1">
        <f t="shared" si="11"/>
        <v>0</v>
      </c>
      <c r="S118" s="1">
        <f t="shared" si="29"/>
        <v>0</v>
      </c>
      <c r="T118" s="1">
        <f t="shared" si="30"/>
        <v>0</v>
      </c>
      <c r="U118" s="126">
        <f t="shared" si="31"/>
        <v>0</v>
      </c>
    </row>
    <row r="119" spans="2:21" x14ac:dyDescent="0.3">
      <c r="B119" s="125">
        <v>104</v>
      </c>
      <c r="C119" s="53" t="str">
        <f>IF(OR('Data-Qtr4'!C117="",'Data-Qtr4'!R117),"",(COUNTIF('Data-Qtr4'!C117,"Yes")))</f>
        <v/>
      </c>
      <c r="D119" s="267" t="str">
        <f>IF('Data-Qtr4'!D117="","",IF(C119=1,'Data-Qtr4'!D117,""))</f>
        <v/>
      </c>
      <c r="E119" s="53" t="str">
        <f>IF(OR('Data-Qtr4'!E117="",'Data-Qtr4'!R117),"",COUNTIF('Data-Qtr4'!E117,"Yes"))</f>
        <v/>
      </c>
      <c r="F119" s="53" t="str">
        <f>IF(OR('Data-Qtr4'!F117="",'Data-Qtr4'!R117),"",COUNTIF('Data-Qtr4'!F117,"Yes"))</f>
        <v/>
      </c>
      <c r="G119" s="53"/>
      <c r="H119" s="270" t="str">
        <f>IF(OR('Data-Qtr4'!G117="",'Data-Qtr4'!R117),"",COUNTIF('Data-Qtr4'!G117,"Yes"))</f>
        <v/>
      </c>
      <c r="I119" s="55">
        <f>COUNTIF('Data-Qtr4'!C117:G117,"")</f>
        <v>5</v>
      </c>
      <c r="J119" s="125">
        <f>IF('Data-Qtr4'!R117,0,IF((COUNTBLANK(C119)+COUNTBLANK(E119)+COUNTBLANK(F119)+COUNTBLANK(H119))=4,0,1))</f>
        <v>0</v>
      </c>
      <c r="K119" s="125">
        <f t="shared" si="22"/>
        <v>0</v>
      </c>
      <c r="L119" s="125">
        <f t="shared" si="23"/>
        <v>0</v>
      </c>
      <c r="M119" s="1">
        <f t="shared" si="24"/>
        <v>0</v>
      </c>
      <c r="N119" s="125">
        <f t="shared" si="25"/>
        <v>0</v>
      </c>
      <c r="O119" s="126">
        <f t="shared" si="26"/>
        <v>0</v>
      </c>
      <c r="P119" s="125">
        <f t="shared" si="27"/>
        <v>0</v>
      </c>
      <c r="Q119" s="1">
        <f t="shared" si="28"/>
        <v>0</v>
      </c>
      <c r="R119" s="1">
        <f t="shared" si="11"/>
        <v>0</v>
      </c>
      <c r="S119" s="1">
        <f t="shared" si="29"/>
        <v>0</v>
      </c>
      <c r="T119" s="1">
        <f t="shared" si="30"/>
        <v>0</v>
      </c>
      <c r="U119" s="126">
        <f t="shared" si="31"/>
        <v>0</v>
      </c>
    </row>
    <row r="120" spans="2:21" x14ac:dyDescent="0.3">
      <c r="B120" s="125">
        <v>105</v>
      </c>
      <c r="C120" s="53" t="str">
        <f>IF(OR('Data-Qtr4'!C118="",'Data-Qtr4'!R118),"",(COUNTIF('Data-Qtr4'!C118,"Yes")))</f>
        <v/>
      </c>
      <c r="D120" s="267" t="str">
        <f>IF('Data-Qtr4'!D118="","",IF(C120=1,'Data-Qtr4'!D118,""))</f>
        <v/>
      </c>
      <c r="E120" s="53" t="str">
        <f>IF(OR('Data-Qtr4'!E118="",'Data-Qtr4'!R118),"",COUNTIF('Data-Qtr4'!E118,"Yes"))</f>
        <v/>
      </c>
      <c r="F120" s="53" t="str">
        <f>IF(OR('Data-Qtr4'!F118="",'Data-Qtr4'!R118),"",COUNTIF('Data-Qtr4'!F118,"Yes"))</f>
        <v/>
      </c>
      <c r="G120" s="53"/>
      <c r="H120" s="270" t="str">
        <f>IF(OR('Data-Qtr4'!G118="",'Data-Qtr4'!R118),"",COUNTIF('Data-Qtr4'!G118,"Yes"))</f>
        <v/>
      </c>
      <c r="I120" s="55">
        <f>COUNTIF('Data-Qtr4'!C118:G118,"")</f>
        <v>5</v>
      </c>
      <c r="J120" s="125">
        <f>IF('Data-Qtr4'!R118,0,IF((COUNTBLANK(C120)+COUNTBLANK(E120)+COUNTBLANK(F120)+COUNTBLANK(H120))=4,0,1))</f>
        <v>0</v>
      </c>
      <c r="K120" s="125">
        <f t="shared" si="22"/>
        <v>0</v>
      </c>
      <c r="L120" s="125">
        <f t="shared" si="23"/>
        <v>0</v>
      </c>
      <c r="M120" s="1">
        <f t="shared" si="24"/>
        <v>0</v>
      </c>
      <c r="N120" s="125">
        <f t="shared" si="25"/>
        <v>0</v>
      </c>
      <c r="O120" s="126">
        <f t="shared" si="26"/>
        <v>0</v>
      </c>
      <c r="P120" s="125">
        <f t="shared" si="27"/>
        <v>0</v>
      </c>
      <c r="Q120" s="1">
        <f t="shared" si="28"/>
        <v>0</v>
      </c>
      <c r="R120" s="1">
        <f t="shared" si="11"/>
        <v>0</v>
      </c>
      <c r="S120" s="1">
        <f t="shared" si="29"/>
        <v>0</v>
      </c>
      <c r="T120" s="1">
        <f t="shared" si="30"/>
        <v>0</v>
      </c>
      <c r="U120" s="126">
        <f t="shared" si="31"/>
        <v>0</v>
      </c>
    </row>
    <row r="121" spans="2:21" x14ac:dyDescent="0.3">
      <c r="B121" s="125">
        <v>106</v>
      </c>
      <c r="C121" s="53" t="str">
        <f>IF(OR('Data-Qtr4'!C119="",'Data-Qtr4'!R119),"",(COUNTIF('Data-Qtr4'!C119,"Yes")))</f>
        <v/>
      </c>
      <c r="D121" s="267" t="str">
        <f>IF('Data-Qtr4'!D119="","",IF(C121=1,'Data-Qtr4'!D119,""))</f>
        <v/>
      </c>
      <c r="E121" s="53" t="str">
        <f>IF(OR('Data-Qtr4'!E119="",'Data-Qtr4'!R119),"",COUNTIF('Data-Qtr4'!E119,"Yes"))</f>
        <v/>
      </c>
      <c r="F121" s="53" t="str">
        <f>IF(OR('Data-Qtr4'!F119="",'Data-Qtr4'!R119),"",COUNTIF('Data-Qtr4'!F119,"Yes"))</f>
        <v/>
      </c>
      <c r="G121" s="53"/>
      <c r="H121" s="270" t="str">
        <f>IF(OR('Data-Qtr4'!G119="",'Data-Qtr4'!R119),"",COUNTIF('Data-Qtr4'!G119,"Yes"))</f>
        <v/>
      </c>
      <c r="I121" s="55">
        <f>COUNTIF('Data-Qtr4'!C119:G119,"")</f>
        <v>5</v>
      </c>
      <c r="J121" s="125">
        <f>IF('Data-Qtr4'!R119,0,IF((COUNTBLANK(C121)+COUNTBLANK(E121)+COUNTBLANK(F121)+COUNTBLANK(H121))=4,0,1))</f>
        <v>0</v>
      </c>
      <c r="K121" s="125">
        <f t="shared" si="22"/>
        <v>0</v>
      </c>
      <c r="L121" s="125">
        <f t="shared" si="23"/>
        <v>0</v>
      </c>
      <c r="M121" s="1">
        <f t="shared" si="24"/>
        <v>0</v>
      </c>
      <c r="N121" s="125">
        <f t="shared" si="25"/>
        <v>0</v>
      </c>
      <c r="O121" s="126">
        <f t="shared" si="26"/>
        <v>0</v>
      </c>
      <c r="P121" s="125">
        <f t="shared" si="27"/>
        <v>0</v>
      </c>
      <c r="Q121" s="1">
        <f t="shared" si="28"/>
        <v>0</v>
      </c>
      <c r="R121" s="1">
        <f t="shared" si="11"/>
        <v>0</v>
      </c>
      <c r="S121" s="1">
        <f t="shared" si="29"/>
        <v>0</v>
      </c>
      <c r="T121" s="1">
        <f t="shared" si="30"/>
        <v>0</v>
      </c>
      <c r="U121" s="126">
        <f t="shared" si="31"/>
        <v>0</v>
      </c>
    </row>
    <row r="122" spans="2:21" x14ac:dyDescent="0.3">
      <c r="B122" s="125">
        <v>107</v>
      </c>
      <c r="C122" s="53" t="str">
        <f>IF(OR('Data-Qtr4'!C120="",'Data-Qtr4'!R120),"",(COUNTIF('Data-Qtr4'!C120,"Yes")))</f>
        <v/>
      </c>
      <c r="D122" s="267" t="str">
        <f>IF('Data-Qtr4'!D120="","",IF(C122=1,'Data-Qtr4'!D120,""))</f>
        <v/>
      </c>
      <c r="E122" s="53" t="str">
        <f>IF(OR('Data-Qtr4'!E120="",'Data-Qtr4'!R120),"",COUNTIF('Data-Qtr4'!E120,"Yes"))</f>
        <v/>
      </c>
      <c r="F122" s="53" t="str">
        <f>IF(OR('Data-Qtr4'!F120="",'Data-Qtr4'!R120),"",COUNTIF('Data-Qtr4'!F120,"Yes"))</f>
        <v/>
      </c>
      <c r="G122" s="53"/>
      <c r="H122" s="270" t="str">
        <f>IF(OR('Data-Qtr4'!G120="",'Data-Qtr4'!R120),"",COUNTIF('Data-Qtr4'!G120,"Yes"))</f>
        <v/>
      </c>
      <c r="I122" s="55">
        <f>COUNTIF('Data-Qtr4'!C120:G120,"")</f>
        <v>5</v>
      </c>
      <c r="J122" s="125">
        <f>IF('Data-Qtr4'!R120,0,IF((COUNTBLANK(C122)+COUNTBLANK(E122)+COUNTBLANK(F122)+COUNTBLANK(H122))=4,0,1))</f>
        <v>0</v>
      </c>
      <c r="K122" s="125">
        <f t="shared" si="22"/>
        <v>0</v>
      </c>
      <c r="L122" s="125">
        <f t="shared" si="23"/>
        <v>0</v>
      </c>
      <c r="M122" s="1">
        <f t="shared" si="24"/>
        <v>0</v>
      </c>
      <c r="N122" s="125">
        <f t="shared" si="25"/>
        <v>0</v>
      </c>
      <c r="O122" s="126">
        <f t="shared" si="26"/>
        <v>0</v>
      </c>
      <c r="P122" s="125">
        <f t="shared" si="27"/>
        <v>0</v>
      </c>
      <c r="Q122" s="1">
        <f t="shared" si="28"/>
        <v>0</v>
      </c>
      <c r="R122" s="1">
        <f t="shared" si="11"/>
        <v>0</v>
      </c>
      <c r="S122" s="1">
        <f t="shared" si="29"/>
        <v>0</v>
      </c>
      <c r="T122" s="1">
        <f t="shared" si="30"/>
        <v>0</v>
      </c>
      <c r="U122" s="126">
        <f t="shared" si="31"/>
        <v>0</v>
      </c>
    </row>
    <row r="123" spans="2:21" x14ac:dyDescent="0.3">
      <c r="B123" s="125">
        <v>108</v>
      </c>
      <c r="C123" s="53" t="str">
        <f>IF(OR('Data-Qtr4'!C121="",'Data-Qtr4'!R121),"",(COUNTIF('Data-Qtr4'!C121,"Yes")))</f>
        <v/>
      </c>
      <c r="D123" s="267" t="str">
        <f>IF('Data-Qtr4'!D121="","",IF(C123=1,'Data-Qtr4'!D121,""))</f>
        <v/>
      </c>
      <c r="E123" s="53" t="str">
        <f>IF(OR('Data-Qtr4'!E121="",'Data-Qtr4'!R121),"",COUNTIF('Data-Qtr4'!E121,"Yes"))</f>
        <v/>
      </c>
      <c r="F123" s="53" t="str">
        <f>IF(OR('Data-Qtr4'!F121="",'Data-Qtr4'!R121),"",COUNTIF('Data-Qtr4'!F121,"Yes"))</f>
        <v/>
      </c>
      <c r="G123" s="53"/>
      <c r="H123" s="270" t="str">
        <f>IF(OR('Data-Qtr4'!G121="",'Data-Qtr4'!R121),"",COUNTIF('Data-Qtr4'!G121,"Yes"))</f>
        <v/>
      </c>
      <c r="I123" s="55">
        <f>COUNTIF('Data-Qtr4'!C121:G121,"")</f>
        <v>5</v>
      </c>
      <c r="J123" s="125">
        <f>IF('Data-Qtr4'!R121,0,IF((COUNTBLANK(C123)+COUNTBLANK(E123)+COUNTBLANK(F123)+COUNTBLANK(H123))=4,0,1))</f>
        <v>0</v>
      </c>
      <c r="K123" s="125">
        <f t="shared" si="22"/>
        <v>0</v>
      </c>
      <c r="L123" s="125">
        <f t="shared" si="23"/>
        <v>0</v>
      </c>
      <c r="M123" s="1">
        <f t="shared" si="24"/>
        <v>0</v>
      </c>
      <c r="N123" s="125">
        <f t="shared" si="25"/>
        <v>0</v>
      </c>
      <c r="O123" s="126">
        <f t="shared" si="26"/>
        <v>0</v>
      </c>
      <c r="P123" s="125">
        <f t="shared" si="27"/>
        <v>0</v>
      </c>
      <c r="Q123" s="1">
        <f t="shared" si="28"/>
        <v>0</v>
      </c>
      <c r="R123" s="1">
        <f t="shared" si="11"/>
        <v>0</v>
      </c>
      <c r="S123" s="1">
        <f t="shared" si="29"/>
        <v>0</v>
      </c>
      <c r="T123" s="1">
        <f t="shared" si="30"/>
        <v>0</v>
      </c>
      <c r="U123" s="126">
        <f t="shared" si="31"/>
        <v>0</v>
      </c>
    </row>
    <row r="124" spans="2:21" x14ac:dyDescent="0.3">
      <c r="B124" s="125">
        <v>109</v>
      </c>
      <c r="C124" s="53" t="str">
        <f>IF(OR('Data-Qtr4'!C122="",'Data-Qtr4'!R122),"",(COUNTIF('Data-Qtr4'!C122,"Yes")))</f>
        <v/>
      </c>
      <c r="D124" s="267" t="str">
        <f>IF('Data-Qtr4'!D122="","",IF(C124=1,'Data-Qtr4'!D122,""))</f>
        <v/>
      </c>
      <c r="E124" s="53" t="str">
        <f>IF(OR('Data-Qtr4'!E122="",'Data-Qtr4'!R122),"",COUNTIF('Data-Qtr4'!E122,"Yes"))</f>
        <v/>
      </c>
      <c r="F124" s="53" t="str">
        <f>IF(OR('Data-Qtr4'!F122="",'Data-Qtr4'!R122),"",COUNTIF('Data-Qtr4'!F122,"Yes"))</f>
        <v/>
      </c>
      <c r="G124" s="53"/>
      <c r="H124" s="270" t="str">
        <f>IF(OR('Data-Qtr4'!G122="",'Data-Qtr4'!R122),"",COUNTIF('Data-Qtr4'!G122,"Yes"))</f>
        <v/>
      </c>
      <c r="I124" s="55">
        <f>COUNTIF('Data-Qtr4'!C122:G122,"")</f>
        <v>5</v>
      </c>
      <c r="J124" s="125">
        <f>IF('Data-Qtr4'!R122,0,IF((COUNTBLANK(C124)+COUNTBLANK(E124)+COUNTBLANK(F124)+COUNTBLANK(H124))=4,0,1))</f>
        <v>0</v>
      </c>
      <c r="K124" s="125">
        <f t="shared" si="22"/>
        <v>0</v>
      </c>
      <c r="L124" s="125">
        <f t="shared" si="23"/>
        <v>0</v>
      </c>
      <c r="M124" s="1">
        <f t="shared" si="24"/>
        <v>0</v>
      </c>
      <c r="N124" s="125">
        <f t="shared" si="25"/>
        <v>0</v>
      </c>
      <c r="O124" s="126">
        <f t="shared" si="26"/>
        <v>0</v>
      </c>
      <c r="P124" s="125">
        <f t="shared" si="27"/>
        <v>0</v>
      </c>
      <c r="Q124" s="1">
        <f t="shared" si="28"/>
        <v>0</v>
      </c>
      <c r="R124" s="1">
        <f t="shared" si="11"/>
        <v>0</v>
      </c>
      <c r="S124" s="1">
        <f t="shared" si="29"/>
        <v>0</v>
      </c>
      <c r="T124" s="1">
        <f t="shared" si="30"/>
        <v>0</v>
      </c>
      <c r="U124" s="126">
        <f t="shared" si="31"/>
        <v>0</v>
      </c>
    </row>
    <row r="125" spans="2:21" ht="15" thickBot="1" x14ac:dyDescent="0.35">
      <c r="B125" s="127">
        <v>110</v>
      </c>
      <c r="C125" s="36" t="str">
        <f>IF(OR('Data-Qtr4'!C123="",'Data-Qtr4'!R123),"",(COUNTIF('Data-Qtr4'!C123,"Yes")))</f>
        <v/>
      </c>
      <c r="D125" s="271" t="str">
        <f>IF('Data-Qtr4'!D123="","",IF(C125=1,'Data-Qtr4'!D123,""))</f>
        <v/>
      </c>
      <c r="E125" s="36" t="str">
        <f>IF(OR('Data-Qtr4'!E123="",'Data-Qtr4'!R123),"",COUNTIF('Data-Qtr4'!E123,"Yes"))</f>
        <v/>
      </c>
      <c r="F125" s="36" t="str">
        <f>IF(OR('Data-Qtr4'!F123="",'Data-Qtr4'!R123),"",COUNTIF('Data-Qtr4'!F123,"Yes"))</f>
        <v/>
      </c>
      <c r="G125" s="36"/>
      <c r="H125" s="272" t="str">
        <f>IF(OR('Data-Qtr4'!G123="",'Data-Qtr4'!R123),"",COUNTIF('Data-Qtr4'!G123,"Yes"))</f>
        <v/>
      </c>
      <c r="I125" s="56">
        <f>COUNTIF('Data-Qtr4'!C123:G123,"")</f>
        <v>5</v>
      </c>
      <c r="J125" s="125">
        <f>IF('Data-Qtr4'!R123,0,IF((COUNTBLANK(C125)+COUNTBLANK(E125)+COUNTBLANK(F125)+COUNTBLANK(H125))=4,0,1))</f>
        <v>0</v>
      </c>
      <c r="K125" s="125">
        <f t="shared" si="22"/>
        <v>0</v>
      </c>
      <c r="L125" s="125">
        <f t="shared" si="23"/>
        <v>0</v>
      </c>
      <c r="M125" s="1">
        <f t="shared" si="24"/>
        <v>0</v>
      </c>
      <c r="N125" s="125">
        <f t="shared" si="25"/>
        <v>0</v>
      </c>
      <c r="O125" s="126">
        <f t="shared" si="26"/>
        <v>0</v>
      </c>
      <c r="P125" s="125">
        <f t="shared" si="27"/>
        <v>0</v>
      </c>
      <c r="Q125" s="1">
        <f t="shared" si="28"/>
        <v>0</v>
      </c>
      <c r="R125" s="1">
        <f t="shared" si="11"/>
        <v>0</v>
      </c>
      <c r="S125" s="1">
        <f t="shared" si="29"/>
        <v>0</v>
      </c>
      <c r="T125" s="1">
        <f t="shared" si="30"/>
        <v>0</v>
      </c>
      <c r="U125" s="126">
        <f t="shared" si="31"/>
        <v>0</v>
      </c>
    </row>
    <row r="126" spans="2:21" x14ac:dyDescent="0.3">
      <c r="B126" s="125">
        <v>111</v>
      </c>
      <c r="C126" s="33" t="str">
        <f>IF(OR('Data-Qtr4'!C124="",'Data-Qtr4'!R124),"",(COUNTIF('Data-Qtr4'!C124,"Yes")))</f>
        <v/>
      </c>
      <c r="D126" s="268" t="str">
        <f>IF('Data-Qtr4'!D124="","",IF(C126=1,'Data-Qtr4'!D124,""))</f>
        <v/>
      </c>
      <c r="E126" s="33" t="str">
        <f>IF(OR('Data-Qtr4'!E124="",'Data-Qtr4'!R124),"",COUNTIF('Data-Qtr4'!E124,"Yes"))</f>
        <v/>
      </c>
      <c r="F126" s="33" t="str">
        <f>IF(OR('Data-Qtr4'!F124="",'Data-Qtr4'!R124),"",COUNTIF('Data-Qtr4'!F124,"Yes"))</f>
        <v/>
      </c>
      <c r="G126" s="33"/>
      <c r="H126" s="269" t="str">
        <f>IF(OR('Data-Qtr4'!G124="",'Data-Qtr4'!R124),"",COUNTIF('Data-Qtr4'!G124,"Yes"))</f>
        <v/>
      </c>
      <c r="I126" s="54">
        <f>COUNTIF('Data-Qtr4'!C124:G124,"")</f>
        <v>5</v>
      </c>
      <c r="J126" s="125">
        <f>IF('Data-Qtr4'!R124,0,IF((COUNTBLANK(C126)+COUNTBLANK(E126)+COUNTBLANK(F126)+COUNTBLANK(H126))=4,0,1))</f>
        <v>0</v>
      </c>
      <c r="K126" s="125">
        <f t="shared" si="22"/>
        <v>0</v>
      </c>
      <c r="L126" s="125">
        <f t="shared" si="23"/>
        <v>0</v>
      </c>
      <c r="M126" s="1">
        <f t="shared" si="24"/>
        <v>0</v>
      </c>
      <c r="N126" s="125">
        <f t="shared" si="25"/>
        <v>0</v>
      </c>
      <c r="O126" s="126">
        <f t="shared" si="26"/>
        <v>0</v>
      </c>
      <c r="P126" s="125">
        <f t="shared" si="27"/>
        <v>0</v>
      </c>
      <c r="Q126" s="1">
        <f t="shared" si="28"/>
        <v>0</v>
      </c>
      <c r="R126" s="1">
        <f t="shared" si="11"/>
        <v>0</v>
      </c>
      <c r="S126" s="1">
        <f t="shared" si="29"/>
        <v>0</v>
      </c>
      <c r="T126" s="1">
        <f t="shared" si="30"/>
        <v>0</v>
      </c>
      <c r="U126" s="126">
        <f t="shared" si="31"/>
        <v>0</v>
      </c>
    </row>
    <row r="127" spans="2:21" x14ac:dyDescent="0.3">
      <c r="B127" s="125">
        <v>112</v>
      </c>
      <c r="C127" s="53" t="str">
        <f>IF(OR('Data-Qtr4'!C125="",'Data-Qtr4'!R125),"",(COUNTIF('Data-Qtr4'!C125,"Yes")))</f>
        <v/>
      </c>
      <c r="D127" s="267" t="str">
        <f>IF('Data-Qtr4'!D125="","",IF(C127=1,'Data-Qtr4'!D125,""))</f>
        <v/>
      </c>
      <c r="E127" s="53" t="str">
        <f>IF(OR('Data-Qtr4'!E125="",'Data-Qtr4'!R125),"",COUNTIF('Data-Qtr4'!E125,"Yes"))</f>
        <v/>
      </c>
      <c r="F127" s="53" t="str">
        <f>IF(OR('Data-Qtr4'!F125="",'Data-Qtr4'!R125),"",COUNTIF('Data-Qtr4'!F125,"Yes"))</f>
        <v/>
      </c>
      <c r="G127" s="53"/>
      <c r="H127" s="270" t="str">
        <f>IF(OR('Data-Qtr4'!G125="",'Data-Qtr4'!R125),"",COUNTIF('Data-Qtr4'!G125,"Yes"))</f>
        <v/>
      </c>
      <c r="I127" s="55">
        <f>COUNTIF('Data-Qtr4'!C125:G125,"")</f>
        <v>5</v>
      </c>
      <c r="J127" s="125">
        <f>IF('Data-Qtr4'!R125,0,IF((COUNTBLANK(C127)+COUNTBLANK(E127)+COUNTBLANK(F127)+COUNTBLANK(H127))=4,0,1))</f>
        <v>0</v>
      </c>
      <c r="K127" s="125">
        <f t="shared" si="22"/>
        <v>0</v>
      </c>
      <c r="L127" s="125">
        <f t="shared" si="23"/>
        <v>0</v>
      </c>
      <c r="M127" s="1">
        <f t="shared" si="24"/>
        <v>0</v>
      </c>
      <c r="N127" s="125">
        <f t="shared" si="25"/>
        <v>0</v>
      </c>
      <c r="O127" s="126">
        <f t="shared" si="26"/>
        <v>0</v>
      </c>
      <c r="P127" s="125">
        <f t="shared" si="27"/>
        <v>0</v>
      </c>
      <c r="Q127" s="1">
        <f t="shared" si="28"/>
        <v>0</v>
      </c>
      <c r="R127" s="1">
        <f t="shared" si="11"/>
        <v>0</v>
      </c>
      <c r="S127" s="1">
        <f t="shared" si="29"/>
        <v>0</v>
      </c>
      <c r="T127" s="1">
        <f t="shared" si="30"/>
        <v>0</v>
      </c>
      <c r="U127" s="126">
        <f t="shared" si="31"/>
        <v>0</v>
      </c>
    </row>
    <row r="128" spans="2:21" x14ac:dyDescent="0.3">
      <c r="B128" s="125">
        <v>113</v>
      </c>
      <c r="C128" s="53" t="str">
        <f>IF(OR('Data-Qtr4'!C126="",'Data-Qtr4'!R126),"",(COUNTIF('Data-Qtr4'!C126,"Yes")))</f>
        <v/>
      </c>
      <c r="D128" s="267" t="str">
        <f>IF('Data-Qtr4'!D126="","",IF(C128=1,'Data-Qtr4'!D126,""))</f>
        <v/>
      </c>
      <c r="E128" s="53" t="str">
        <f>IF(OR('Data-Qtr4'!E126="",'Data-Qtr4'!R126),"",COUNTIF('Data-Qtr4'!E126,"Yes"))</f>
        <v/>
      </c>
      <c r="F128" s="53" t="str">
        <f>IF(OR('Data-Qtr4'!F126="",'Data-Qtr4'!R126),"",COUNTIF('Data-Qtr4'!F126,"Yes"))</f>
        <v/>
      </c>
      <c r="G128" s="53"/>
      <c r="H128" s="270" t="str">
        <f>IF(OR('Data-Qtr4'!G126="",'Data-Qtr4'!R126),"",COUNTIF('Data-Qtr4'!G126,"Yes"))</f>
        <v/>
      </c>
      <c r="I128" s="55">
        <f>COUNTIF('Data-Qtr4'!C126:G126,"")</f>
        <v>5</v>
      </c>
      <c r="J128" s="125">
        <f>IF('Data-Qtr4'!R126,0,IF((COUNTBLANK(C128)+COUNTBLANK(E128)+COUNTBLANK(F128)+COUNTBLANK(H128))=4,0,1))</f>
        <v>0</v>
      </c>
      <c r="K128" s="125">
        <f t="shared" si="22"/>
        <v>0</v>
      </c>
      <c r="L128" s="125">
        <f t="shared" si="23"/>
        <v>0</v>
      </c>
      <c r="M128" s="1">
        <f t="shared" si="24"/>
        <v>0</v>
      </c>
      <c r="N128" s="125">
        <f t="shared" si="25"/>
        <v>0</v>
      </c>
      <c r="O128" s="126">
        <f t="shared" si="26"/>
        <v>0</v>
      </c>
      <c r="P128" s="125">
        <f t="shared" si="27"/>
        <v>0</v>
      </c>
      <c r="Q128" s="1">
        <f t="shared" si="28"/>
        <v>0</v>
      </c>
      <c r="R128" s="1">
        <f t="shared" si="11"/>
        <v>0</v>
      </c>
      <c r="S128" s="1">
        <f t="shared" si="29"/>
        <v>0</v>
      </c>
      <c r="T128" s="1">
        <f t="shared" si="30"/>
        <v>0</v>
      </c>
      <c r="U128" s="126">
        <f t="shared" si="31"/>
        <v>0</v>
      </c>
    </row>
    <row r="129" spans="2:21" x14ac:dyDescent="0.3">
      <c r="B129" s="125">
        <v>114</v>
      </c>
      <c r="C129" s="53" t="str">
        <f>IF(OR('Data-Qtr4'!C127="",'Data-Qtr4'!R127),"",(COUNTIF('Data-Qtr4'!C127,"Yes")))</f>
        <v/>
      </c>
      <c r="D129" s="267" t="str">
        <f>IF('Data-Qtr4'!D127="","",IF(C129=1,'Data-Qtr4'!D127,""))</f>
        <v/>
      </c>
      <c r="E129" s="53" t="str">
        <f>IF(OR('Data-Qtr4'!E127="",'Data-Qtr4'!R127),"",COUNTIF('Data-Qtr4'!E127,"Yes"))</f>
        <v/>
      </c>
      <c r="F129" s="53" t="str">
        <f>IF(OR('Data-Qtr4'!F127="",'Data-Qtr4'!R127),"",COUNTIF('Data-Qtr4'!F127,"Yes"))</f>
        <v/>
      </c>
      <c r="G129" s="53"/>
      <c r="H129" s="270" t="str">
        <f>IF(OR('Data-Qtr4'!G127="",'Data-Qtr4'!R127),"",COUNTIF('Data-Qtr4'!G127,"Yes"))</f>
        <v/>
      </c>
      <c r="I129" s="55">
        <f>COUNTIF('Data-Qtr4'!C127:G127,"")</f>
        <v>5</v>
      </c>
      <c r="J129" s="125">
        <f>IF('Data-Qtr4'!R127,0,IF((COUNTBLANK(C129)+COUNTBLANK(E129)+COUNTBLANK(F129)+COUNTBLANK(H129))=4,0,1))</f>
        <v>0</v>
      </c>
      <c r="K129" s="125">
        <f t="shared" si="22"/>
        <v>0</v>
      </c>
      <c r="L129" s="125">
        <f t="shared" si="23"/>
        <v>0</v>
      </c>
      <c r="M129" s="1">
        <f t="shared" si="24"/>
        <v>0</v>
      </c>
      <c r="N129" s="125">
        <f t="shared" si="25"/>
        <v>0</v>
      </c>
      <c r="O129" s="126">
        <f t="shared" si="26"/>
        <v>0</v>
      </c>
      <c r="P129" s="125">
        <f t="shared" si="27"/>
        <v>0</v>
      </c>
      <c r="Q129" s="1">
        <f t="shared" si="28"/>
        <v>0</v>
      </c>
      <c r="R129" s="1">
        <f t="shared" si="11"/>
        <v>0</v>
      </c>
      <c r="S129" s="1">
        <f t="shared" si="29"/>
        <v>0</v>
      </c>
      <c r="T129" s="1">
        <f t="shared" si="30"/>
        <v>0</v>
      </c>
      <c r="U129" s="126">
        <f t="shared" si="31"/>
        <v>0</v>
      </c>
    </row>
    <row r="130" spans="2:21" x14ac:dyDescent="0.3">
      <c r="B130" s="125">
        <v>115</v>
      </c>
      <c r="C130" s="53" t="str">
        <f>IF(OR('Data-Qtr4'!C128="",'Data-Qtr4'!R128),"",(COUNTIF('Data-Qtr4'!C128,"Yes")))</f>
        <v/>
      </c>
      <c r="D130" s="267" t="str">
        <f>IF('Data-Qtr4'!D128="","",IF(C130=1,'Data-Qtr4'!D128,""))</f>
        <v/>
      </c>
      <c r="E130" s="53" t="str">
        <f>IF(OR('Data-Qtr4'!E128="",'Data-Qtr4'!R128),"",COUNTIF('Data-Qtr4'!E128,"Yes"))</f>
        <v/>
      </c>
      <c r="F130" s="53" t="str">
        <f>IF(OR('Data-Qtr4'!F128="",'Data-Qtr4'!R128),"",COUNTIF('Data-Qtr4'!F128,"Yes"))</f>
        <v/>
      </c>
      <c r="G130" s="53"/>
      <c r="H130" s="270" t="str">
        <f>IF(OR('Data-Qtr4'!G128="",'Data-Qtr4'!R128),"",COUNTIF('Data-Qtr4'!G128,"Yes"))</f>
        <v/>
      </c>
      <c r="I130" s="55">
        <f>COUNTIF('Data-Qtr4'!C128:G128,"")</f>
        <v>5</v>
      </c>
      <c r="J130" s="125">
        <f>IF('Data-Qtr4'!R128,0,IF((COUNTBLANK(C130)+COUNTBLANK(E130)+COUNTBLANK(F130)+COUNTBLANK(H130))=4,0,1))</f>
        <v>0</v>
      </c>
      <c r="K130" s="125">
        <f t="shared" si="22"/>
        <v>0</v>
      </c>
      <c r="L130" s="125">
        <f t="shared" si="23"/>
        <v>0</v>
      </c>
      <c r="M130" s="1">
        <f t="shared" si="24"/>
        <v>0</v>
      </c>
      <c r="N130" s="125">
        <f t="shared" si="25"/>
        <v>0</v>
      </c>
      <c r="O130" s="126">
        <f t="shared" si="26"/>
        <v>0</v>
      </c>
      <c r="P130" s="125">
        <f t="shared" si="27"/>
        <v>0</v>
      </c>
      <c r="Q130" s="1">
        <f t="shared" si="28"/>
        <v>0</v>
      </c>
      <c r="R130" s="1">
        <f t="shared" si="11"/>
        <v>0</v>
      </c>
      <c r="S130" s="1">
        <f t="shared" si="29"/>
        <v>0</v>
      </c>
      <c r="T130" s="1">
        <f t="shared" si="30"/>
        <v>0</v>
      </c>
      <c r="U130" s="126">
        <f t="shared" si="31"/>
        <v>0</v>
      </c>
    </row>
    <row r="131" spans="2:21" x14ac:dyDescent="0.3">
      <c r="B131" s="125">
        <v>116</v>
      </c>
      <c r="C131" s="53" t="str">
        <f>IF(OR('Data-Qtr4'!C129="",'Data-Qtr4'!R129),"",(COUNTIF('Data-Qtr4'!C129,"Yes")))</f>
        <v/>
      </c>
      <c r="D131" s="267" t="str">
        <f>IF('Data-Qtr4'!D129="","",IF(C131=1,'Data-Qtr4'!D129,""))</f>
        <v/>
      </c>
      <c r="E131" s="53" t="str">
        <f>IF(OR('Data-Qtr4'!E129="",'Data-Qtr4'!R129),"",COUNTIF('Data-Qtr4'!E129,"Yes"))</f>
        <v/>
      </c>
      <c r="F131" s="53" t="str">
        <f>IF(OR('Data-Qtr4'!F129="",'Data-Qtr4'!R129),"",COUNTIF('Data-Qtr4'!F129,"Yes"))</f>
        <v/>
      </c>
      <c r="G131" s="53"/>
      <c r="H131" s="270" t="str">
        <f>IF(OR('Data-Qtr4'!G129="",'Data-Qtr4'!R129),"",COUNTIF('Data-Qtr4'!G129,"Yes"))</f>
        <v/>
      </c>
      <c r="I131" s="55">
        <f>COUNTIF('Data-Qtr4'!C129:G129,"")</f>
        <v>5</v>
      </c>
      <c r="J131" s="125">
        <f>IF('Data-Qtr4'!R129,0,IF((COUNTBLANK(C131)+COUNTBLANK(E131)+COUNTBLANK(F131)+COUNTBLANK(H131))=4,0,1))</f>
        <v>0</v>
      </c>
      <c r="K131" s="125">
        <f t="shared" si="22"/>
        <v>0</v>
      </c>
      <c r="L131" s="125">
        <f t="shared" si="23"/>
        <v>0</v>
      </c>
      <c r="M131" s="1">
        <f t="shared" si="24"/>
        <v>0</v>
      </c>
      <c r="N131" s="125">
        <f t="shared" si="25"/>
        <v>0</v>
      </c>
      <c r="O131" s="126">
        <f t="shared" si="26"/>
        <v>0</v>
      </c>
      <c r="P131" s="125">
        <f t="shared" si="27"/>
        <v>0</v>
      </c>
      <c r="Q131" s="1">
        <f t="shared" si="28"/>
        <v>0</v>
      </c>
      <c r="R131" s="1">
        <f t="shared" si="11"/>
        <v>0</v>
      </c>
      <c r="S131" s="1">
        <f t="shared" si="29"/>
        <v>0</v>
      </c>
      <c r="T131" s="1">
        <f t="shared" si="30"/>
        <v>0</v>
      </c>
      <c r="U131" s="126">
        <f t="shared" si="31"/>
        <v>0</v>
      </c>
    </row>
    <row r="132" spans="2:21" x14ac:dyDescent="0.3">
      <c r="B132" s="125">
        <v>117</v>
      </c>
      <c r="C132" s="53" t="str">
        <f>IF(OR('Data-Qtr4'!C130="",'Data-Qtr4'!R130),"",(COUNTIF('Data-Qtr4'!C130,"Yes")))</f>
        <v/>
      </c>
      <c r="D132" s="267" t="str">
        <f>IF('Data-Qtr4'!D130="","",IF(C132=1,'Data-Qtr4'!D130,""))</f>
        <v/>
      </c>
      <c r="E132" s="53" t="str">
        <f>IF(OR('Data-Qtr4'!E130="",'Data-Qtr4'!R130),"",COUNTIF('Data-Qtr4'!E130,"Yes"))</f>
        <v/>
      </c>
      <c r="F132" s="53" t="str">
        <f>IF(OR('Data-Qtr4'!F130="",'Data-Qtr4'!R130),"",COUNTIF('Data-Qtr4'!F130,"Yes"))</f>
        <v/>
      </c>
      <c r="G132" s="53"/>
      <c r="H132" s="270" t="str">
        <f>IF(OR('Data-Qtr4'!G130="",'Data-Qtr4'!R130),"",COUNTIF('Data-Qtr4'!G130,"Yes"))</f>
        <v/>
      </c>
      <c r="I132" s="55">
        <f>COUNTIF('Data-Qtr4'!C130:G130,"")</f>
        <v>5</v>
      </c>
      <c r="J132" s="125">
        <f>IF('Data-Qtr4'!R130,0,IF((COUNTBLANK(C132)+COUNTBLANK(E132)+COUNTBLANK(F132)+COUNTBLANK(H132))=4,0,1))</f>
        <v>0</v>
      </c>
      <c r="K132" s="125">
        <f t="shared" si="22"/>
        <v>0</v>
      </c>
      <c r="L132" s="125">
        <f t="shared" si="23"/>
        <v>0</v>
      </c>
      <c r="M132" s="1">
        <f t="shared" si="24"/>
        <v>0</v>
      </c>
      <c r="N132" s="125">
        <f t="shared" si="25"/>
        <v>0</v>
      </c>
      <c r="O132" s="126">
        <f t="shared" si="26"/>
        <v>0</v>
      </c>
      <c r="P132" s="125">
        <f t="shared" si="27"/>
        <v>0</v>
      </c>
      <c r="Q132" s="1">
        <f t="shared" si="28"/>
        <v>0</v>
      </c>
      <c r="R132" s="1">
        <f t="shared" si="11"/>
        <v>0</v>
      </c>
      <c r="S132" s="1">
        <f t="shared" si="29"/>
        <v>0</v>
      </c>
      <c r="T132" s="1">
        <f t="shared" si="30"/>
        <v>0</v>
      </c>
      <c r="U132" s="126">
        <f t="shared" si="31"/>
        <v>0</v>
      </c>
    </row>
    <row r="133" spans="2:21" x14ac:dyDescent="0.3">
      <c r="B133" s="125">
        <v>118</v>
      </c>
      <c r="C133" s="53" t="str">
        <f>IF(OR('Data-Qtr4'!C131="",'Data-Qtr4'!R131),"",(COUNTIF('Data-Qtr4'!C131,"Yes")))</f>
        <v/>
      </c>
      <c r="D133" s="267" t="str">
        <f>IF('Data-Qtr4'!D131="","",IF(C133=1,'Data-Qtr4'!D131,""))</f>
        <v/>
      </c>
      <c r="E133" s="53" t="str">
        <f>IF(OR('Data-Qtr4'!E131="",'Data-Qtr4'!R131),"",COUNTIF('Data-Qtr4'!E131,"Yes"))</f>
        <v/>
      </c>
      <c r="F133" s="53" t="str">
        <f>IF(OR('Data-Qtr4'!F131="",'Data-Qtr4'!R131),"",COUNTIF('Data-Qtr4'!F131,"Yes"))</f>
        <v/>
      </c>
      <c r="G133" s="53"/>
      <c r="H133" s="270" t="str">
        <f>IF(OR('Data-Qtr4'!G131="",'Data-Qtr4'!R131),"",COUNTIF('Data-Qtr4'!G131,"Yes"))</f>
        <v/>
      </c>
      <c r="I133" s="55">
        <f>COUNTIF('Data-Qtr4'!C131:G131,"")</f>
        <v>5</v>
      </c>
      <c r="J133" s="125">
        <f>IF('Data-Qtr4'!R131,0,IF((COUNTBLANK(C133)+COUNTBLANK(E133)+COUNTBLANK(F133)+COUNTBLANK(H133))=4,0,1))</f>
        <v>0</v>
      </c>
      <c r="K133" s="125">
        <f t="shared" si="22"/>
        <v>0</v>
      </c>
      <c r="L133" s="125">
        <f t="shared" si="23"/>
        <v>0</v>
      </c>
      <c r="M133" s="1">
        <f t="shared" si="24"/>
        <v>0</v>
      </c>
      <c r="N133" s="125">
        <f t="shared" si="25"/>
        <v>0</v>
      </c>
      <c r="O133" s="126">
        <f t="shared" si="26"/>
        <v>0</v>
      </c>
      <c r="P133" s="125">
        <f t="shared" si="27"/>
        <v>0</v>
      </c>
      <c r="Q133" s="1">
        <f t="shared" si="28"/>
        <v>0</v>
      </c>
      <c r="R133" s="1">
        <f t="shared" si="11"/>
        <v>0</v>
      </c>
      <c r="S133" s="1">
        <f t="shared" si="29"/>
        <v>0</v>
      </c>
      <c r="T133" s="1">
        <f t="shared" si="30"/>
        <v>0</v>
      </c>
      <c r="U133" s="126">
        <f t="shared" si="31"/>
        <v>0</v>
      </c>
    </row>
    <row r="134" spans="2:21" x14ac:dyDescent="0.3">
      <c r="B134" s="125">
        <v>119</v>
      </c>
      <c r="C134" s="53" t="str">
        <f>IF(OR('Data-Qtr4'!C132="",'Data-Qtr4'!R132),"",(COUNTIF('Data-Qtr4'!C132,"Yes")))</f>
        <v/>
      </c>
      <c r="D134" s="267" t="str">
        <f>IF('Data-Qtr4'!D132="","",IF(C134=1,'Data-Qtr4'!D132,""))</f>
        <v/>
      </c>
      <c r="E134" s="53" t="str">
        <f>IF(OR('Data-Qtr4'!E132="",'Data-Qtr4'!R132),"",COUNTIF('Data-Qtr4'!E132,"Yes"))</f>
        <v/>
      </c>
      <c r="F134" s="53" t="str">
        <f>IF(OR('Data-Qtr4'!F132="",'Data-Qtr4'!R132),"",COUNTIF('Data-Qtr4'!F132,"Yes"))</f>
        <v/>
      </c>
      <c r="G134" s="53"/>
      <c r="H134" s="270" t="str">
        <f>IF(OR('Data-Qtr4'!G132="",'Data-Qtr4'!R132),"",COUNTIF('Data-Qtr4'!G132,"Yes"))</f>
        <v/>
      </c>
      <c r="I134" s="55">
        <f>COUNTIF('Data-Qtr4'!C132:G132,"")</f>
        <v>5</v>
      </c>
      <c r="J134" s="125">
        <f>IF('Data-Qtr4'!R132,0,IF((COUNTBLANK(C134)+COUNTBLANK(E134)+COUNTBLANK(F134)+COUNTBLANK(H134))=4,0,1))</f>
        <v>0</v>
      </c>
      <c r="K134" s="125">
        <f t="shared" si="22"/>
        <v>0</v>
      </c>
      <c r="L134" s="125">
        <f t="shared" si="23"/>
        <v>0</v>
      </c>
      <c r="M134" s="1">
        <f t="shared" si="24"/>
        <v>0</v>
      </c>
      <c r="N134" s="125">
        <f t="shared" si="25"/>
        <v>0</v>
      </c>
      <c r="O134" s="126">
        <f t="shared" si="26"/>
        <v>0</v>
      </c>
      <c r="P134" s="125">
        <f t="shared" si="27"/>
        <v>0</v>
      </c>
      <c r="Q134" s="1">
        <f t="shared" si="28"/>
        <v>0</v>
      </c>
      <c r="R134" s="1">
        <f t="shared" si="11"/>
        <v>0</v>
      </c>
      <c r="S134" s="1">
        <f t="shared" si="29"/>
        <v>0</v>
      </c>
      <c r="T134" s="1">
        <f t="shared" si="30"/>
        <v>0</v>
      </c>
      <c r="U134" s="126">
        <f t="shared" si="31"/>
        <v>0</v>
      </c>
    </row>
    <row r="135" spans="2:21" ht="15" thickBot="1" x14ac:dyDescent="0.35">
      <c r="B135" s="125">
        <v>120</v>
      </c>
      <c r="C135" s="36" t="str">
        <f>IF(OR('Data-Qtr4'!C133="",'Data-Qtr4'!R133),"",(COUNTIF('Data-Qtr4'!C133,"Yes")))</f>
        <v/>
      </c>
      <c r="D135" s="271" t="str">
        <f>IF('Data-Qtr4'!D133="","",IF(C135=1,'Data-Qtr4'!D133,""))</f>
        <v/>
      </c>
      <c r="E135" s="36" t="str">
        <f>IF(OR('Data-Qtr4'!E133="",'Data-Qtr4'!R133),"",COUNTIF('Data-Qtr4'!E133,"Yes"))</f>
        <v/>
      </c>
      <c r="F135" s="36" t="str">
        <f>IF(OR('Data-Qtr4'!F133="",'Data-Qtr4'!R133),"",COUNTIF('Data-Qtr4'!F133,"Yes"))</f>
        <v/>
      </c>
      <c r="G135" s="36"/>
      <c r="H135" s="272" t="str">
        <f>IF(OR('Data-Qtr4'!G133="",'Data-Qtr4'!R133),"",COUNTIF('Data-Qtr4'!G133,"Yes"))</f>
        <v/>
      </c>
      <c r="I135" s="55">
        <f>COUNTIF('Data-Qtr4'!C133:G133,"")</f>
        <v>5</v>
      </c>
      <c r="J135" s="125">
        <f>IF('Data-Qtr4'!R133,0,IF((COUNTBLANK(C135)+COUNTBLANK(E135)+COUNTBLANK(F135)+COUNTBLANK(H135))=4,0,1))</f>
        <v>0</v>
      </c>
      <c r="K135" s="125">
        <f t="shared" si="22"/>
        <v>0</v>
      </c>
      <c r="L135" s="125">
        <f t="shared" si="23"/>
        <v>0</v>
      </c>
      <c r="M135" s="1">
        <f t="shared" si="24"/>
        <v>0</v>
      </c>
      <c r="N135" s="125">
        <f t="shared" si="25"/>
        <v>0</v>
      </c>
      <c r="O135" s="126">
        <f t="shared" si="26"/>
        <v>0</v>
      </c>
      <c r="P135" s="125">
        <f t="shared" si="27"/>
        <v>0</v>
      </c>
      <c r="Q135" s="1">
        <f t="shared" si="28"/>
        <v>0</v>
      </c>
      <c r="R135" s="1">
        <f t="shared" si="11"/>
        <v>0</v>
      </c>
      <c r="S135" s="1">
        <f t="shared" si="29"/>
        <v>0</v>
      </c>
      <c r="T135" s="1">
        <f t="shared" si="30"/>
        <v>0</v>
      </c>
      <c r="U135" s="126">
        <f t="shared" si="31"/>
        <v>0</v>
      </c>
    </row>
    <row r="136" spans="2:21" x14ac:dyDescent="0.3">
      <c r="B136" s="125">
        <v>121</v>
      </c>
      <c r="C136" s="33" t="str">
        <f>IF(OR('Data-Qtr4'!C134="",'Data-Qtr4'!R134),"",(COUNTIF('Data-Qtr4'!C134,"Yes")))</f>
        <v/>
      </c>
      <c r="D136" s="268" t="str">
        <f>IF('Data-Qtr4'!D134="","",IF(C136=1,'Data-Qtr4'!D134,""))</f>
        <v/>
      </c>
      <c r="E136" s="33" t="str">
        <f>IF(OR('Data-Qtr4'!E134="",'Data-Qtr4'!R134),"",COUNTIF('Data-Qtr4'!E134,"Yes"))</f>
        <v/>
      </c>
      <c r="F136" s="33" t="str">
        <f>IF(OR('Data-Qtr4'!F134="",'Data-Qtr4'!R134),"",COUNTIF('Data-Qtr4'!F134,"Yes"))</f>
        <v/>
      </c>
      <c r="G136" s="33"/>
      <c r="H136" s="269" t="str">
        <f>IF(OR('Data-Qtr4'!G134="",'Data-Qtr4'!R134),"",COUNTIF('Data-Qtr4'!G134,"Yes"))</f>
        <v/>
      </c>
      <c r="I136" s="54">
        <f>COUNTIF('Data-Qtr4'!C134:G134,"")</f>
        <v>5</v>
      </c>
      <c r="J136" s="125">
        <f>IF('Data-Qtr4'!R134,0,IF((COUNTBLANK(C136)+COUNTBLANK(E136)+COUNTBLANK(F136)+COUNTBLANK(H136))=4,0,1))</f>
        <v>0</v>
      </c>
      <c r="K136" s="125">
        <f t="shared" si="22"/>
        <v>0</v>
      </c>
      <c r="L136" s="125">
        <f t="shared" si="23"/>
        <v>0</v>
      </c>
      <c r="M136" s="1">
        <f t="shared" si="24"/>
        <v>0</v>
      </c>
      <c r="N136" s="125">
        <f t="shared" si="25"/>
        <v>0</v>
      </c>
      <c r="O136" s="126">
        <f t="shared" si="26"/>
        <v>0</v>
      </c>
      <c r="P136" s="125">
        <f t="shared" si="27"/>
        <v>0</v>
      </c>
      <c r="Q136" s="1">
        <f t="shared" si="28"/>
        <v>0</v>
      </c>
      <c r="R136" s="1">
        <f t="shared" si="11"/>
        <v>0</v>
      </c>
      <c r="S136" s="1">
        <f t="shared" si="29"/>
        <v>0</v>
      </c>
      <c r="T136" s="1">
        <f t="shared" si="30"/>
        <v>0</v>
      </c>
      <c r="U136" s="126">
        <f t="shared" si="31"/>
        <v>0</v>
      </c>
    </row>
    <row r="137" spans="2:21" x14ac:dyDescent="0.3">
      <c r="B137" s="125">
        <v>122</v>
      </c>
      <c r="C137" s="53" t="str">
        <f>IF(OR('Data-Qtr4'!C135="",'Data-Qtr4'!R135),"",(COUNTIF('Data-Qtr4'!C135,"Yes")))</f>
        <v/>
      </c>
      <c r="D137" s="267" t="str">
        <f>IF('Data-Qtr4'!D135="","",IF(C137=1,'Data-Qtr4'!D135,""))</f>
        <v/>
      </c>
      <c r="E137" s="53" t="str">
        <f>IF(OR('Data-Qtr4'!E135="",'Data-Qtr4'!R135),"",COUNTIF('Data-Qtr4'!E135,"Yes"))</f>
        <v/>
      </c>
      <c r="F137" s="53" t="str">
        <f>IF(OR('Data-Qtr4'!F135="",'Data-Qtr4'!R135),"",COUNTIF('Data-Qtr4'!F135,"Yes"))</f>
        <v/>
      </c>
      <c r="G137" s="53"/>
      <c r="H137" s="270" t="str">
        <f>IF(OR('Data-Qtr4'!G135="",'Data-Qtr4'!R135),"",COUNTIF('Data-Qtr4'!G135,"Yes"))</f>
        <v/>
      </c>
      <c r="I137" s="55">
        <f>COUNTIF('Data-Qtr4'!C135:G135,"")</f>
        <v>5</v>
      </c>
      <c r="J137" s="125">
        <f>IF('Data-Qtr4'!R135,0,IF((COUNTBLANK(C137)+COUNTBLANK(E137)+COUNTBLANK(F137)+COUNTBLANK(H137))=4,0,1))</f>
        <v>0</v>
      </c>
      <c r="K137" s="125">
        <f t="shared" si="22"/>
        <v>0</v>
      </c>
      <c r="L137" s="125">
        <f t="shared" si="23"/>
        <v>0</v>
      </c>
      <c r="M137" s="1">
        <f t="shared" si="24"/>
        <v>0</v>
      </c>
      <c r="N137" s="125">
        <f t="shared" si="25"/>
        <v>0</v>
      </c>
      <c r="O137" s="126">
        <f t="shared" si="26"/>
        <v>0</v>
      </c>
      <c r="P137" s="125">
        <f t="shared" si="27"/>
        <v>0</v>
      </c>
      <c r="Q137" s="1">
        <f t="shared" si="28"/>
        <v>0</v>
      </c>
      <c r="R137" s="1">
        <f t="shared" si="11"/>
        <v>0</v>
      </c>
      <c r="S137" s="1">
        <f t="shared" si="29"/>
        <v>0</v>
      </c>
      <c r="T137" s="1">
        <f t="shared" si="30"/>
        <v>0</v>
      </c>
      <c r="U137" s="126">
        <f t="shared" si="31"/>
        <v>0</v>
      </c>
    </row>
    <row r="138" spans="2:21" x14ac:dyDescent="0.3">
      <c r="B138" s="125">
        <v>123</v>
      </c>
      <c r="C138" s="53" t="str">
        <f>IF(OR('Data-Qtr4'!C136="",'Data-Qtr4'!R136),"",(COUNTIF('Data-Qtr4'!C136,"Yes")))</f>
        <v/>
      </c>
      <c r="D138" s="267" t="str">
        <f>IF('Data-Qtr4'!D136="","",IF(C138=1,'Data-Qtr4'!D136,""))</f>
        <v/>
      </c>
      <c r="E138" s="53" t="str">
        <f>IF(OR('Data-Qtr4'!E136="",'Data-Qtr4'!R136),"",COUNTIF('Data-Qtr4'!E136,"Yes"))</f>
        <v/>
      </c>
      <c r="F138" s="53" t="str">
        <f>IF(OR('Data-Qtr4'!F136="",'Data-Qtr4'!R136),"",COUNTIF('Data-Qtr4'!F136,"Yes"))</f>
        <v/>
      </c>
      <c r="G138" s="53"/>
      <c r="H138" s="270" t="str">
        <f>IF(OR('Data-Qtr4'!G136="",'Data-Qtr4'!R136),"",COUNTIF('Data-Qtr4'!G136,"Yes"))</f>
        <v/>
      </c>
      <c r="I138" s="55">
        <f>COUNTIF('Data-Qtr4'!C136:G136,"")</f>
        <v>5</v>
      </c>
      <c r="J138" s="125">
        <f>IF('Data-Qtr4'!R136,0,IF((COUNTBLANK(C138)+COUNTBLANK(E138)+COUNTBLANK(F138)+COUNTBLANK(H138))=4,0,1))</f>
        <v>0</v>
      </c>
      <c r="K138" s="125">
        <f t="shared" si="22"/>
        <v>0</v>
      </c>
      <c r="L138" s="125">
        <f t="shared" si="23"/>
        <v>0</v>
      </c>
      <c r="M138" s="1">
        <f t="shared" si="24"/>
        <v>0</v>
      </c>
      <c r="N138" s="125">
        <f t="shared" si="25"/>
        <v>0</v>
      </c>
      <c r="O138" s="126">
        <f t="shared" si="26"/>
        <v>0</v>
      </c>
      <c r="P138" s="125">
        <f t="shared" si="27"/>
        <v>0</v>
      </c>
      <c r="Q138" s="1">
        <f t="shared" si="28"/>
        <v>0</v>
      </c>
      <c r="R138" s="1">
        <f t="shared" si="11"/>
        <v>0</v>
      </c>
      <c r="S138" s="1">
        <f t="shared" si="29"/>
        <v>0</v>
      </c>
      <c r="T138" s="1">
        <f t="shared" si="30"/>
        <v>0</v>
      </c>
      <c r="U138" s="126">
        <f t="shared" si="31"/>
        <v>0</v>
      </c>
    </row>
    <row r="139" spans="2:21" x14ac:dyDescent="0.3">
      <c r="B139" s="125">
        <v>124</v>
      </c>
      <c r="C139" s="53" t="str">
        <f>IF(OR('Data-Qtr4'!C137="",'Data-Qtr4'!R137),"",(COUNTIF('Data-Qtr4'!C137,"Yes")))</f>
        <v/>
      </c>
      <c r="D139" s="267" t="str">
        <f>IF('Data-Qtr4'!D137="","",IF(C139=1,'Data-Qtr4'!D137,""))</f>
        <v/>
      </c>
      <c r="E139" s="53" t="str">
        <f>IF(OR('Data-Qtr4'!E137="",'Data-Qtr4'!R137),"",COUNTIF('Data-Qtr4'!E137,"Yes"))</f>
        <v/>
      </c>
      <c r="F139" s="53" t="str">
        <f>IF(OR('Data-Qtr4'!F137="",'Data-Qtr4'!R137),"",COUNTIF('Data-Qtr4'!F137,"Yes"))</f>
        <v/>
      </c>
      <c r="G139" s="53"/>
      <c r="H139" s="270" t="str">
        <f>IF(OR('Data-Qtr4'!G137="",'Data-Qtr4'!R137),"",COUNTIF('Data-Qtr4'!G137,"Yes"))</f>
        <v/>
      </c>
      <c r="I139" s="55">
        <f>COUNTIF('Data-Qtr4'!C137:G137,"")</f>
        <v>5</v>
      </c>
      <c r="J139" s="125">
        <f>IF('Data-Qtr4'!R137,0,IF((COUNTBLANK(C139)+COUNTBLANK(E139)+COUNTBLANK(F139)+COUNTBLANK(H139))=4,0,1))</f>
        <v>0</v>
      </c>
      <c r="K139" s="125">
        <f t="shared" si="22"/>
        <v>0</v>
      </c>
      <c r="L139" s="125">
        <f t="shared" si="23"/>
        <v>0</v>
      </c>
      <c r="M139" s="1">
        <f t="shared" si="24"/>
        <v>0</v>
      </c>
      <c r="N139" s="125">
        <f t="shared" si="25"/>
        <v>0</v>
      </c>
      <c r="O139" s="126">
        <f t="shared" si="26"/>
        <v>0</v>
      </c>
      <c r="P139" s="125">
        <f t="shared" si="27"/>
        <v>0</v>
      </c>
      <c r="Q139" s="1">
        <f t="shared" si="28"/>
        <v>0</v>
      </c>
      <c r="R139" s="1">
        <f t="shared" si="11"/>
        <v>0</v>
      </c>
      <c r="S139" s="1">
        <f t="shared" si="29"/>
        <v>0</v>
      </c>
      <c r="T139" s="1">
        <f t="shared" si="30"/>
        <v>0</v>
      </c>
      <c r="U139" s="126">
        <f t="shared" si="31"/>
        <v>0</v>
      </c>
    </row>
    <row r="140" spans="2:21" x14ac:dyDescent="0.3">
      <c r="B140" s="125">
        <v>125</v>
      </c>
      <c r="C140" s="53" t="str">
        <f>IF(OR('Data-Qtr4'!C138="",'Data-Qtr4'!R138),"",(COUNTIF('Data-Qtr4'!C138,"Yes")))</f>
        <v/>
      </c>
      <c r="D140" s="267" t="str">
        <f>IF('Data-Qtr4'!D138="","",IF(C140=1,'Data-Qtr4'!D138,""))</f>
        <v/>
      </c>
      <c r="E140" s="53" t="str">
        <f>IF(OR('Data-Qtr4'!E138="",'Data-Qtr4'!R138),"",COUNTIF('Data-Qtr4'!E138,"Yes"))</f>
        <v/>
      </c>
      <c r="F140" s="53" t="str">
        <f>IF(OR('Data-Qtr4'!F138="",'Data-Qtr4'!R138),"",COUNTIF('Data-Qtr4'!F138,"Yes"))</f>
        <v/>
      </c>
      <c r="G140" s="53"/>
      <c r="H140" s="270" t="str">
        <f>IF(OR('Data-Qtr4'!G138="",'Data-Qtr4'!R138),"",COUNTIF('Data-Qtr4'!G138,"Yes"))</f>
        <v/>
      </c>
      <c r="I140" s="55">
        <f>COUNTIF('Data-Qtr4'!C138:G138,"")</f>
        <v>5</v>
      </c>
      <c r="J140" s="125">
        <f>IF('Data-Qtr4'!R138,0,IF((COUNTBLANK(C140)+COUNTBLANK(E140)+COUNTBLANK(F140)+COUNTBLANK(H140))=4,0,1))</f>
        <v>0</v>
      </c>
      <c r="K140" s="125">
        <f t="shared" si="22"/>
        <v>0</v>
      </c>
      <c r="L140" s="125">
        <f t="shared" si="23"/>
        <v>0</v>
      </c>
      <c r="M140" s="1">
        <f t="shared" si="24"/>
        <v>0</v>
      </c>
      <c r="N140" s="125">
        <f t="shared" si="25"/>
        <v>0</v>
      </c>
      <c r="O140" s="126">
        <f t="shared" si="26"/>
        <v>0</v>
      </c>
      <c r="P140" s="125">
        <f t="shared" si="27"/>
        <v>0</v>
      </c>
      <c r="Q140" s="1">
        <f t="shared" si="28"/>
        <v>0</v>
      </c>
      <c r="R140" s="1">
        <f t="shared" si="11"/>
        <v>0</v>
      </c>
      <c r="S140" s="1">
        <f t="shared" si="29"/>
        <v>0</v>
      </c>
      <c r="T140" s="1">
        <f t="shared" si="30"/>
        <v>0</v>
      </c>
      <c r="U140" s="126">
        <f t="shared" si="31"/>
        <v>0</v>
      </c>
    </row>
    <row r="141" spans="2:21" x14ac:dyDescent="0.3">
      <c r="B141" s="125">
        <v>126</v>
      </c>
      <c r="C141" s="53" t="str">
        <f>IF(OR('Data-Qtr4'!C139="",'Data-Qtr4'!R139),"",(COUNTIF('Data-Qtr4'!C139,"Yes")))</f>
        <v/>
      </c>
      <c r="D141" s="267" t="str">
        <f>IF('Data-Qtr4'!D139="","",IF(C141=1,'Data-Qtr4'!D139,""))</f>
        <v/>
      </c>
      <c r="E141" s="53" t="str">
        <f>IF(OR('Data-Qtr4'!E139="",'Data-Qtr4'!R139),"",COUNTIF('Data-Qtr4'!E139,"Yes"))</f>
        <v/>
      </c>
      <c r="F141" s="53" t="str">
        <f>IF(OR('Data-Qtr4'!F139="",'Data-Qtr4'!R139),"",COUNTIF('Data-Qtr4'!F139,"Yes"))</f>
        <v/>
      </c>
      <c r="G141" s="53"/>
      <c r="H141" s="270" t="str">
        <f>IF(OR('Data-Qtr4'!G139="",'Data-Qtr4'!R139),"",COUNTIF('Data-Qtr4'!G139,"Yes"))</f>
        <v/>
      </c>
      <c r="I141" s="55">
        <f>COUNTIF('Data-Qtr4'!C139:G139,"")</f>
        <v>5</v>
      </c>
      <c r="J141" s="125">
        <f>IF('Data-Qtr4'!R139,0,IF((COUNTBLANK(C141)+COUNTBLANK(E141)+COUNTBLANK(F141)+COUNTBLANK(H141))=4,0,1))</f>
        <v>0</v>
      </c>
      <c r="K141" s="125">
        <f t="shared" si="22"/>
        <v>0</v>
      </c>
      <c r="L141" s="125">
        <f t="shared" si="23"/>
        <v>0</v>
      </c>
      <c r="M141" s="1">
        <f t="shared" si="24"/>
        <v>0</v>
      </c>
      <c r="N141" s="125">
        <f t="shared" si="25"/>
        <v>0</v>
      </c>
      <c r="O141" s="126">
        <f t="shared" si="26"/>
        <v>0</v>
      </c>
      <c r="P141" s="125">
        <f t="shared" si="27"/>
        <v>0</v>
      </c>
      <c r="Q141" s="1">
        <f t="shared" si="28"/>
        <v>0</v>
      </c>
      <c r="R141" s="1">
        <f t="shared" si="11"/>
        <v>0</v>
      </c>
      <c r="S141" s="1">
        <f t="shared" si="29"/>
        <v>0</v>
      </c>
      <c r="T141" s="1">
        <f t="shared" si="30"/>
        <v>0</v>
      </c>
      <c r="U141" s="126">
        <f t="shared" si="31"/>
        <v>0</v>
      </c>
    </row>
    <row r="142" spans="2:21" x14ac:dyDescent="0.3">
      <c r="B142" s="125">
        <v>127</v>
      </c>
      <c r="C142" s="53" t="str">
        <f>IF(OR('Data-Qtr4'!C140="",'Data-Qtr4'!R140),"",(COUNTIF('Data-Qtr4'!C140,"Yes")))</f>
        <v/>
      </c>
      <c r="D142" s="267" t="str">
        <f>IF('Data-Qtr4'!D140="","",IF(C142=1,'Data-Qtr4'!D140,""))</f>
        <v/>
      </c>
      <c r="E142" s="53" t="str">
        <f>IF(OR('Data-Qtr4'!E140="",'Data-Qtr4'!R140),"",COUNTIF('Data-Qtr4'!E140,"Yes"))</f>
        <v/>
      </c>
      <c r="F142" s="53" t="str">
        <f>IF(OR('Data-Qtr4'!F140="",'Data-Qtr4'!R140),"",COUNTIF('Data-Qtr4'!F140,"Yes"))</f>
        <v/>
      </c>
      <c r="G142" s="53"/>
      <c r="H142" s="270" t="str">
        <f>IF(OR('Data-Qtr4'!G140="",'Data-Qtr4'!R140),"",COUNTIF('Data-Qtr4'!G140,"Yes"))</f>
        <v/>
      </c>
      <c r="I142" s="55">
        <f>COUNTIF('Data-Qtr4'!C140:G140,"")</f>
        <v>5</v>
      </c>
      <c r="J142" s="125">
        <f>IF('Data-Qtr4'!R140,0,IF((COUNTBLANK(C142)+COUNTBLANK(E142)+COUNTBLANK(F142)+COUNTBLANK(H142))=4,0,1))</f>
        <v>0</v>
      </c>
      <c r="K142" s="125">
        <f t="shared" si="22"/>
        <v>0</v>
      </c>
      <c r="L142" s="125">
        <f t="shared" si="23"/>
        <v>0</v>
      </c>
      <c r="M142" s="1">
        <f t="shared" si="24"/>
        <v>0</v>
      </c>
      <c r="N142" s="125">
        <f t="shared" si="25"/>
        <v>0</v>
      </c>
      <c r="O142" s="126">
        <f t="shared" si="26"/>
        <v>0</v>
      </c>
      <c r="P142" s="125">
        <f t="shared" si="27"/>
        <v>0</v>
      </c>
      <c r="Q142" s="1">
        <f t="shared" si="28"/>
        <v>0</v>
      </c>
      <c r="R142" s="1">
        <f t="shared" si="11"/>
        <v>0</v>
      </c>
      <c r="S142" s="1">
        <f t="shared" si="29"/>
        <v>0</v>
      </c>
      <c r="T142" s="1">
        <f t="shared" si="30"/>
        <v>0</v>
      </c>
      <c r="U142" s="126">
        <f t="shared" si="31"/>
        <v>0</v>
      </c>
    </row>
    <row r="143" spans="2:21" x14ac:dyDescent="0.3">
      <c r="B143" s="125">
        <v>128</v>
      </c>
      <c r="C143" s="53" t="str">
        <f>IF(OR('Data-Qtr4'!C141="",'Data-Qtr4'!R141),"",(COUNTIF('Data-Qtr4'!C141,"Yes")))</f>
        <v/>
      </c>
      <c r="D143" s="267" t="str">
        <f>IF('Data-Qtr4'!D141="","",IF(C143=1,'Data-Qtr4'!D141,""))</f>
        <v/>
      </c>
      <c r="E143" s="53" t="str">
        <f>IF(OR('Data-Qtr4'!E141="",'Data-Qtr4'!R141),"",COUNTIF('Data-Qtr4'!E141,"Yes"))</f>
        <v/>
      </c>
      <c r="F143" s="53" t="str">
        <f>IF(OR('Data-Qtr4'!F141="",'Data-Qtr4'!R141),"",COUNTIF('Data-Qtr4'!F141,"Yes"))</f>
        <v/>
      </c>
      <c r="G143" s="53"/>
      <c r="H143" s="270" t="str">
        <f>IF(OR('Data-Qtr4'!G141="",'Data-Qtr4'!R141),"",COUNTIF('Data-Qtr4'!G141,"Yes"))</f>
        <v/>
      </c>
      <c r="I143" s="55">
        <f>COUNTIF('Data-Qtr4'!C141:G141,"")</f>
        <v>5</v>
      </c>
      <c r="J143" s="125">
        <f>IF('Data-Qtr4'!R141,0,IF((COUNTBLANK(C143)+COUNTBLANK(E143)+COUNTBLANK(F143)+COUNTBLANK(H143))=4,0,1))</f>
        <v>0</v>
      </c>
      <c r="K143" s="125">
        <f t="shared" si="22"/>
        <v>0</v>
      </c>
      <c r="L143" s="125">
        <f t="shared" si="23"/>
        <v>0</v>
      </c>
      <c r="M143" s="1">
        <f t="shared" si="24"/>
        <v>0</v>
      </c>
      <c r="N143" s="125">
        <f t="shared" si="25"/>
        <v>0</v>
      </c>
      <c r="O143" s="126">
        <f t="shared" si="26"/>
        <v>0</v>
      </c>
      <c r="P143" s="125">
        <f t="shared" si="27"/>
        <v>0</v>
      </c>
      <c r="Q143" s="1">
        <f t="shared" si="28"/>
        <v>0</v>
      </c>
      <c r="R143" s="1">
        <f t="shared" si="11"/>
        <v>0</v>
      </c>
      <c r="S143" s="1">
        <f t="shared" si="29"/>
        <v>0</v>
      </c>
      <c r="T143" s="1">
        <f t="shared" si="30"/>
        <v>0</v>
      </c>
      <c r="U143" s="126">
        <f t="shared" si="31"/>
        <v>0</v>
      </c>
    </row>
    <row r="144" spans="2:21" x14ac:dyDescent="0.3">
      <c r="B144" s="125">
        <v>129</v>
      </c>
      <c r="C144" s="53" t="str">
        <f>IF(OR('Data-Qtr4'!C142="",'Data-Qtr4'!R142),"",(COUNTIF('Data-Qtr4'!C142,"Yes")))</f>
        <v/>
      </c>
      <c r="D144" s="267" t="str">
        <f>IF('Data-Qtr4'!D142="","",IF(C144=1,'Data-Qtr4'!D142,""))</f>
        <v/>
      </c>
      <c r="E144" s="53" t="str">
        <f>IF(OR('Data-Qtr4'!E142="",'Data-Qtr4'!R142),"",COUNTIF('Data-Qtr4'!E142,"Yes"))</f>
        <v/>
      </c>
      <c r="F144" s="53" t="str">
        <f>IF(OR('Data-Qtr4'!F142="",'Data-Qtr4'!R142),"",COUNTIF('Data-Qtr4'!F142,"Yes"))</f>
        <v/>
      </c>
      <c r="G144" s="53"/>
      <c r="H144" s="270" t="str">
        <f>IF(OR('Data-Qtr4'!G142="",'Data-Qtr4'!R142),"",COUNTIF('Data-Qtr4'!G142,"Yes"))</f>
        <v/>
      </c>
      <c r="I144" s="55">
        <f>COUNTIF('Data-Qtr4'!C142:G142,"")</f>
        <v>5</v>
      </c>
      <c r="J144" s="125">
        <f>IF('Data-Qtr4'!R142,0,IF((COUNTBLANK(C144)+COUNTBLANK(E144)+COUNTBLANK(F144)+COUNTBLANK(H144))=4,0,1))</f>
        <v>0</v>
      </c>
      <c r="K144" s="125">
        <f t="shared" si="22"/>
        <v>0</v>
      </c>
      <c r="L144" s="125">
        <f t="shared" si="23"/>
        <v>0</v>
      </c>
      <c r="M144" s="1">
        <f t="shared" si="24"/>
        <v>0</v>
      </c>
      <c r="N144" s="125">
        <f t="shared" si="25"/>
        <v>0</v>
      </c>
      <c r="O144" s="126">
        <f t="shared" si="26"/>
        <v>0</v>
      </c>
      <c r="P144" s="125">
        <f t="shared" si="27"/>
        <v>0</v>
      </c>
      <c r="Q144" s="1">
        <f t="shared" si="28"/>
        <v>0</v>
      </c>
      <c r="R144" s="1">
        <f t="shared" ref="R144:R207" si="32">IF(J144=1,IF(D144="","",IF(AND(D144&gt;=beg_date_qtr4,D144&lt;=end_date_qtr4),1,0)),0)</f>
        <v>0</v>
      </c>
      <c r="S144" s="1">
        <f t="shared" si="29"/>
        <v>0</v>
      </c>
      <c r="T144" s="1">
        <f t="shared" si="30"/>
        <v>0</v>
      </c>
      <c r="U144" s="126">
        <f t="shared" si="31"/>
        <v>0</v>
      </c>
    </row>
    <row r="145" spans="2:21" ht="15" thickBot="1" x14ac:dyDescent="0.35">
      <c r="B145" s="127">
        <v>130</v>
      </c>
      <c r="C145" s="36" t="str">
        <f>IF(OR('Data-Qtr4'!C143="",'Data-Qtr4'!R143),"",(COUNTIF('Data-Qtr4'!C143,"Yes")))</f>
        <v/>
      </c>
      <c r="D145" s="271" t="str">
        <f>IF('Data-Qtr4'!D143="","",IF(C145=1,'Data-Qtr4'!D143,""))</f>
        <v/>
      </c>
      <c r="E145" s="36" t="str">
        <f>IF(OR('Data-Qtr4'!E143="",'Data-Qtr4'!R143),"",COUNTIF('Data-Qtr4'!E143,"Yes"))</f>
        <v/>
      </c>
      <c r="F145" s="36" t="str">
        <f>IF(OR('Data-Qtr4'!F143="",'Data-Qtr4'!R143),"",COUNTIF('Data-Qtr4'!F143,"Yes"))</f>
        <v/>
      </c>
      <c r="G145" s="36"/>
      <c r="H145" s="272" t="str">
        <f>IF(OR('Data-Qtr4'!G143="",'Data-Qtr4'!R143),"",COUNTIF('Data-Qtr4'!G143,"Yes"))</f>
        <v/>
      </c>
      <c r="I145" s="56">
        <f>COUNTIF('Data-Qtr4'!C143:G143,"")</f>
        <v>5</v>
      </c>
      <c r="J145" s="125">
        <f>IF('Data-Qtr4'!R143,0,IF((COUNTBLANK(C145)+COUNTBLANK(E145)+COUNTBLANK(F145)+COUNTBLANK(H145))=4,0,1))</f>
        <v>0</v>
      </c>
      <c r="K145" s="125">
        <f t="shared" si="22"/>
        <v>0</v>
      </c>
      <c r="L145" s="125">
        <f t="shared" si="23"/>
        <v>0</v>
      </c>
      <c r="M145" s="1">
        <f t="shared" si="24"/>
        <v>0</v>
      </c>
      <c r="N145" s="125">
        <f t="shared" si="25"/>
        <v>0</v>
      </c>
      <c r="O145" s="126">
        <f t="shared" si="26"/>
        <v>0</v>
      </c>
      <c r="P145" s="125">
        <f t="shared" si="27"/>
        <v>0</v>
      </c>
      <c r="Q145" s="1">
        <f t="shared" si="28"/>
        <v>0</v>
      </c>
      <c r="R145" s="1">
        <f t="shared" si="32"/>
        <v>0</v>
      </c>
      <c r="S145" s="1">
        <f t="shared" si="29"/>
        <v>0</v>
      </c>
      <c r="T145" s="1">
        <f t="shared" si="30"/>
        <v>0</v>
      </c>
      <c r="U145" s="126">
        <f t="shared" si="31"/>
        <v>0</v>
      </c>
    </row>
    <row r="146" spans="2:21" x14ac:dyDescent="0.3">
      <c r="B146" s="125">
        <v>131</v>
      </c>
      <c r="C146" s="33" t="str">
        <f>IF(OR('Data-Qtr4'!C144="",'Data-Qtr4'!R144),"",(COUNTIF('Data-Qtr4'!C144,"Yes")))</f>
        <v/>
      </c>
      <c r="D146" s="268" t="str">
        <f>IF('Data-Qtr4'!D144="","",IF(C146=1,'Data-Qtr4'!D144,""))</f>
        <v/>
      </c>
      <c r="E146" s="33" t="str">
        <f>IF(OR('Data-Qtr4'!E144="",'Data-Qtr4'!R144),"",COUNTIF('Data-Qtr4'!E144,"Yes"))</f>
        <v/>
      </c>
      <c r="F146" s="33" t="str">
        <f>IF(OR('Data-Qtr4'!F144="",'Data-Qtr4'!R144),"",COUNTIF('Data-Qtr4'!F144,"Yes"))</f>
        <v/>
      </c>
      <c r="G146" s="33"/>
      <c r="H146" s="269" t="str">
        <f>IF(OR('Data-Qtr4'!G144="",'Data-Qtr4'!R144),"",COUNTIF('Data-Qtr4'!G144,"Yes"))</f>
        <v/>
      </c>
      <c r="I146" s="54">
        <f>COUNTIF('Data-Qtr4'!C144:G144,"")</f>
        <v>5</v>
      </c>
      <c r="J146" s="125">
        <f>IF('Data-Qtr4'!R144,0,IF((COUNTBLANK(C146)+COUNTBLANK(E146)+COUNTBLANK(F146)+COUNTBLANK(H146))=4,0,1))</f>
        <v>0</v>
      </c>
      <c r="K146" s="125">
        <f t="shared" si="22"/>
        <v>0</v>
      </c>
      <c r="L146" s="125">
        <f t="shared" si="23"/>
        <v>0</v>
      </c>
      <c r="M146" s="1">
        <f t="shared" si="24"/>
        <v>0</v>
      </c>
      <c r="N146" s="125">
        <f t="shared" si="25"/>
        <v>0</v>
      </c>
      <c r="O146" s="126">
        <f t="shared" si="26"/>
        <v>0</v>
      </c>
      <c r="P146" s="125">
        <f t="shared" si="27"/>
        <v>0</v>
      </c>
      <c r="Q146" s="1">
        <f t="shared" si="28"/>
        <v>0</v>
      </c>
      <c r="R146" s="1">
        <f t="shared" si="32"/>
        <v>0</v>
      </c>
      <c r="S146" s="1">
        <f t="shared" si="29"/>
        <v>0</v>
      </c>
      <c r="T146" s="1">
        <f t="shared" si="30"/>
        <v>0</v>
      </c>
      <c r="U146" s="126">
        <f t="shared" si="31"/>
        <v>0</v>
      </c>
    </row>
    <row r="147" spans="2:21" x14ac:dyDescent="0.3">
      <c r="B147" s="125">
        <v>132</v>
      </c>
      <c r="C147" s="53" t="str">
        <f>IF(OR('Data-Qtr4'!C145="",'Data-Qtr4'!R145),"",(COUNTIF('Data-Qtr4'!C145,"Yes")))</f>
        <v/>
      </c>
      <c r="D147" s="267" t="str">
        <f>IF('Data-Qtr4'!D145="","",IF(C147=1,'Data-Qtr4'!D145,""))</f>
        <v/>
      </c>
      <c r="E147" s="53" t="str">
        <f>IF(OR('Data-Qtr4'!E145="",'Data-Qtr4'!R145),"",COUNTIF('Data-Qtr4'!E145,"Yes"))</f>
        <v/>
      </c>
      <c r="F147" s="53" t="str">
        <f>IF(OR('Data-Qtr4'!F145="",'Data-Qtr4'!R145),"",COUNTIF('Data-Qtr4'!F145,"Yes"))</f>
        <v/>
      </c>
      <c r="G147" s="53"/>
      <c r="H147" s="270" t="str">
        <f>IF(OR('Data-Qtr4'!G145="",'Data-Qtr4'!R145),"",COUNTIF('Data-Qtr4'!G145,"Yes"))</f>
        <v/>
      </c>
      <c r="I147" s="55">
        <f>COUNTIF('Data-Qtr4'!C145:G145,"")</f>
        <v>5</v>
      </c>
      <c r="J147" s="125">
        <f>IF('Data-Qtr4'!R145,0,IF((COUNTBLANK(C147)+COUNTBLANK(E147)+COUNTBLANK(F147)+COUNTBLANK(H147))=4,0,1))</f>
        <v>0</v>
      </c>
      <c r="K147" s="125">
        <f t="shared" si="22"/>
        <v>0</v>
      </c>
      <c r="L147" s="125">
        <f t="shared" si="23"/>
        <v>0</v>
      </c>
      <c r="M147" s="1">
        <f t="shared" si="24"/>
        <v>0</v>
      </c>
      <c r="N147" s="125">
        <f t="shared" si="25"/>
        <v>0</v>
      </c>
      <c r="O147" s="126">
        <f t="shared" si="26"/>
        <v>0</v>
      </c>
      <c r="P147" s="125">
        <f t="shared" si="27"/>
        <v>0</v>
      </c>
      <c r="Q147" s="1">
        <f t="shared" si="28"/>
        <v>0</v>
      </c>
      <c r="R147" s="1">
        <f t="shared" si="32"/>
        <v>0</v>
      </c>
      <c r="S147" s="1">
        <f t="shared" si="29"/>
        <v>0</v>
      </c>
      <c r="T147" s="1">
        <f t="shared" si="30"/>
        <v>0</v>
      </c>
      <c r="U147" s="126">
        <f t="shared" si="31"/>
        <v>0</v>
      </c>
    </row>
    <row r="148" spans="2:21" x14ac:dyDescent="0.3">
      <c r="B148" s="125">
        <v>133</v>
      </c>
      <c r="C148" s="53" t="str">
        <f>IF(OR('Data-Qtr4'!C146="",'Data-Qtr4'!R146),"",(COUNTIF('Data-Qtr4'!C146,"Yes")))</f>
        <v/>
      </c>
      <c r="D148" s="267" t="str">
        <f>IF('Data-Qtr4'!D146="","",IF(C148=1,'Data-Qtr4'!D146,""))</f>
        <v/>
      </c>
      <c r="E148" s="53" t="str">
        <f>IF(OR('Data-Qtr4'!E146="",'Data-Qtr4'!R146),"",COUNTIF('Data-Qtr4'!E146,"Yes"))</f>
        <v/>
      </c>
      <c r="F148" s="53" t="str">
        <f>IF(OR('Data-Qtr4'!F146="",'Data-Qtr4'!R146),"",COUNTIF('Data-Qtr4'!F146,"Yes"))</f>
        <v/>
      </c>
      <c r="G148" s="53"/>
      <c r="H148" s="270" t="str">
        <f>IF(OR('Data-Qtr4'!G146="",'Data-Qtr4'!R146),"",COUNTIF('Data-Qtr4'!G146,"Yes"))</f>
        <v/>
      </c>
      <c r="I148" s="55">
        <f>COUNTIF('Data-Qtr4'!C146:G146,"")</f>
        <v>5</v>
      </c>
      <c r="J148" s="125">
        <f>IF('Data-Qtr4'!R146,0,IF((COUNTBLANK(C148)+COUNTBLANK(E148)+COUNTBLANK(F148)+COUNTBLANK(H148))=4,0,1))</f>
        <v>0</v>
      </c>
      <c r="K148" s="125">
        <f t="shared" si="22"/>
        <v>0</v>
      </c>
      <c r="L148" s="125">
        <f t="shared" si="23"/>
        <v>0</v>
      </c>
      <c r="M148" s="1">
        <f t="shared" si="24"/>
        <v>0</v>
      </c>
      <c r="N148" s="125">
        <f t="shared" si="25"/>
        <v>0</v>
      </c>
      <c r="O148" s="126">
        <f t="shared" si="26"/>
        <v>0</v>
      </c>
      <c r="P148" s="125">
        <f t="shared" si="27"/>
        <v>0</v>
      </c>
      <c r="Q148" s="1">
        <f t="shared" si="28"/>
        <v>0</v>
      </c>
      <c r="R148" s="1">
        <f t="shared" si="32"/>
        <v>0</v>
      </c>
      <c r="S148" s="1">
        <f t="shared" si="29"/>
        <v>0</v>
      </c>
      <c r="T148" s="1">
        <f t="shared" si="30"/>
        <v>0</v>
      </c>
      <c r="U148" s="126">
        <f t="shared" si="31"/>
        <v>0</v>
      </c>
    </row>
    <row r="149" spans="2:21" x14ac:dyDescent="0.3">
      <c r="B149" s="125">
        <v>134</v>
      </c>
      <c r="C149" s="53" t="str">
        <f>IF(OR('Data-Qtr4'!C147="",'Data-Qtr4'!R147),"",(COUNTIF('Data-Qtr4'!C147,"Yes")))</f>
        <v/>
      </c>
      <c r="D149" s="267" t="str">
        <f>IF('Data-Qtr4'!D147="","",IF(C149=1,'Data-Qtr4'!D147,""))</f>
        <v/>
      </c>
      <c r="E149" s="53" t="str">
        <f>IF(OR('Data-Qtr4'!E147="",'Data-Qtr4'!R147),"",COUNTIF('Data-Qtr4'!E147,"Yes"))</f>
        <v/>
      </c>
      <c r="F149" s="53" t="str">
        <f>IF(OR('Data-Qtr4'!F147="",'Data-Qtr4'!R147),"",COUNTIF('Data-Qtr4'!F147,"Yes"))</f>
        <v/>
      </c>
      <c r="G149" s="53"/>
      <c r="H149" s="270" t="str">
        <f>IF(OR('Data-Qtr4'!G147="",'Data-Qtr4'!R147),"",COUNTIF('Data-Qtr4'!G147,"Yes"))</f>
        <v/>
      </c>
      <c r="I149" s="55">
        <f>COUNTIF('Data-Qtr4'!C147:G147,"")</f>
        <v>5</v>
      </c>
      <c r="J149" s="125">
        <f>IF('Data-Qtr4'!R147,0,IF((COUNTBLANK(C149)+COUNTBLANK(E149)+COUNTBLANK(F149)+COUNTBLANK(H149))=4,0,1))</f>
        <v>0</v>
      </c>
      <c r="K149" s="125">
        <f t="shared" si="22"/>
        <v>0</v>
      </c>
      <c r="L149" s="125">
        <f t="shared" si="23"/>
        <v>0</v>
      </c>
      <c r="M149" s="1">
        <f t="shared" si="24"/>
        <v>0</v>
      </c>
      <c r="N149" s="125">
        <f t="shared" si="25"/>
        <v>0</v>
      </c>
      <c r="O149" s="126">
        <f t="shared" si="26"/>
        <v>0</v>
      </c>
      <c r="P149" s="125">
        <f t="shared" si="27"/>
        <v>0</v>
      </c>
      <c r="Q149" s="1">
        <f t="shared" si="28"/>
        <v>0</v>
      </c>
      <c r="R149" s="1">
        <f t="shared" si="32"/>
        <v>0</v>
      </c>
      <c r="S149" s="1">
        <f t="shared" si="29"/>
        <v>0</v>
      </c>
      <c r="T149" s="1">
        <f t="shared" si="30"/>
        <v>0</v>
      </c>
      <c r="U149" s="126">
        <f t="shared" si="31"/>
        <v>0</v>
      </c>
    </row>
    <row r="150" spans="2:21" x14ac:dyDescent="0.3">
      <c r="B150" s="125">
        <v>135</v>
      </c>
      <c r="C150" s="53" t="str">
        <f>IF(OR('Data-Qtr4'!C148="",'Data-Qtr4'!R148),"",(COUNTIF('Data-Qtr4'!C148,"Yes")))</f>
        <v/>
      </c>
      <c r="D150" s="267" t="str">
        <f>IF('Data-Qtr4'!D148="","",IF(C150=1,'Data-Qtr4'!D148,""))</f>
        <v/>
      </c>
      <c r="E150" s="53" t="str">
        <f>IF(OR('Data-Qtr4'!E148="",'Data-Qtr4'!R148),"",COUNTIF('Data-Qtr4'!E148,"Yes"))</f>
        <v/>
      </c>
      <c r="F150" s="53" t="str">
        <f>IF(OR('Data-Qtr4'!F148="",'Data-Qtr4'!R148),"",COUNTIF('Data-Qtr4'!F148,"Yes"))</f>
        <v/>
      </c>
      <c r="G150" s="53"/>
      <c r="H150" s="270" t="str">
        <f>IF(OR('Data-Qtr4'!G148="",'Data-Qtr4'!R148),"",COUNTIF('Data-Qtr4'!G148,"Yes"))</f>
        <v/>
      </c>
      <c r="I150" s="55">
        <f>COUNTIF('Data-Qtr4'!C148:G148,"")</f>
        <v>5</v>
      </c>
      <c r="J150" s="125">
        <f>IF('Data-Qtr4'!R148,0,IF((COUNTBLANK(C150)+COUNTBLANK(E150)+COUNTBLANK(F150)+COUNTBLANK(H150))=4,0,1))</f>
        <v>0</v>
      </c>
      <c r="K150" s="125">
        <f t="shared" si="22"/>
        <v>0</v>
      </c>
      <c r="L150" s="125">
        <f t="shared" si="23"/>
        <v>0</v>
      </c>
      <c r="M150" s="1">
        <f t="shared" si="24"/>
        <v>0</v>
      </c>
      <c r="N150" s="125">
        <f t="shared" si="25"/>
        <v>0</v>
      </c>
      <c r="O150" s="126">
        <f t="shared" si="26"/>
        <v>0</v>
      </c>
      <c r="P150" s="125">
        <f t="shared" si="27"/>
        <v>0</v>
      </c>
      <c r="Q150" s="1">
        <f t="shared" si="28"/>
        <v>0</v>
      </c>
      <c r="R150" s="1">
        <f t="shared" si="32"/>
        <v>0</v>
      </c>
      <c r="S150" s="1">
        <f t="shared" si="29"/>
        <v>0</v>
      </c>
      <c r="T150" s="1">
        <f t="shared" si="30"/>
        <v>0</v>
      </c>
      <c r="U150" s="126">
        <f t="shared" si="31"/>
        <v>0</v>
      </c>
    </row>
    <row r="151" spans="2:21" x14ac:dyDescent="0.3">
      <c r="B151" s="125">
        <v>136</v>
      </c>
      <c r="C151" s="53" t="str">
        <f>IF(OR('Data-Qtr4'!C149="",'Data-Qtr4'!R149),"",(COUNTIF('Data-Qtr4'!C149,"Yes")))</f>
        <v/>
      </c>
      <c r="D151" s="267" t="str">
        <f>IF('Data-Qtr4'!D149="","",IF(C151=1,'Data-Qtr4'!D149,""))</f>
        <v/>
      </c>
      <c r="E151" s="53" t="str">
        <f>IF(OR('Data-Qtr4'!E149="",'Data-Qtr4'!R149),"",COUNTIF('Data-Qtr4'!E149,"Yes"))</f>
        <v/>
      </c>
      <c r="F151" s="53" t="str">
        <f>IF(OR('Data-Qtr4'!F149="",'Data-Qtr4'!R149),"",COUNTIF('Data-Qtr4'!F149,"Yes"))</f>
        <v/>
      </c>
      <c r="G151" s="53"/>
      <c r="H151" s="270" t="str">
        <f>IF(OR('Data-Qtr4'!G149="",'Data-Qtr4'!R149),"",COUNTIF('Data-Qtr4'!G149,"Yes"))</f>
        <v/>
      </c>
      <c r="I151" s="55">
        <f>COUNTIF('Data-Qtr4'!C149:G149,"")</f>
        <v>5</v>
      </c>
      <c r="J151" s="125">
        <f>IF('Data-Qtr4'!R149,0,IF((COUNTBLANK(C151)+COUNTBLANK(E151)+COUNTBLANK(F151)+COUNTBLANK(H151))=4,0,1))</f>
        <v>0</v>
      </c>
      <c r="K151" s="125">
        <f t="shared" si="22"/>
        <v>0</v>
      </c>
      <c r="L151" s="125">
        <f t="shared" si="23"/>
        <v>0</v>
      </c>
      <c r="M151" s="1">
        <f t="shared" si="24"/>
        <v>0</v>
      </c>
      <c r="N151" s="125">
        <f t="shared" si="25"/>
        <v>0</v>
      </c>
      <c r="O151" s="126">
        <f t="shared" si="26"/>
        <v>0</v>
      </c>
      <c r="P151" s="125">
        <f t="shared" si="27"/>
        <v>0</v>
      </c>
      <c r="Q151" s="1">
        <f t="shared" si="28"/>
        <v>0</v>
      </c>
      <c r="R151" s="1">
        <f t="shared" si="32"/>
        <v>0</v>
      </c>
      <c r="S151" s="1">
        <f t="shared" si="29"/>
        <v>0</v>
      </c>
      <c r="T151" s="1">
        <f t="shared" si="30"/>
        <v>0</v>
      </c>
      <c r="U151" s="126">
        <f t="shared" si="31"/>
        <v>0</v>
      </c>
    </row>
    <row r="152" spans="2:21" x14ac:dyDescent="0.3">
      <c r="B152" s="125">
        <v>137</v>
      </c>
      <c r="C152" s="53" t="str">
        <f>IF(OR('Data-Qtr4'!C150="",'Data-Qtr4'!R150),"",(COUNTIF('Data-Qtr4'!C150,"Yes")))</f>
        <v/>
      </c>
      <c r="D152" s="267" t="str">
        <f>IF('Data-Qtr4'!D150="","",IF(C152=1,'Data-Qtr4'!D150,""))</f>
        <v/>
      </c>
      <c r="E152" s="53" t="str">
        <f>IF(OR('Data-Qtr4'!E150="",'Data-Qtr4'!R150),"",COUNTIF('Data-Qtr4'!E150,"Yes"))</f>
        <v/>
      </c>
      <c r="F152" s="53" t="str">
        <f>IF(OR('Data-Qtr4'!F150="",'Data-Qtr4'!R150),"",COUNTIF('Data-Qtr4'!F150,"Yes"))</f>
        <v/>
      </c>
      <c r="G152" s="53"/>
      <c r="H152" s="270" t="str">
        <f>IF(OR('Data-Qtr4'!G150="",'Data-Qtr4'!R150),"",COUNTIF('Data-Qtr4'!G150,"Yes"))</f>
        <v/>
      </c>
      <c r="I152" s="55">
        <f>COUNTIF('Data-Qtr4'!C150:G150,"")</f>
        <v>5</v>
      </c>
      <c r="J152" s="125">
        <f>IF('Data-Qtr4'!R150,0,IF((COUNTBLANK(C152)+COUNTBLANK(E152)+COUNTBLANK(F152)+COUNTBLANK(H152))=4,0,1))</f>
        <v>0</v>
      </c>
      <c r="K152" s="125">
        <f t="shared" si="22"/>
        <v>0</v>
      </c>
      <c r="L152" s="125">
        <f t="shared" si="23"/>
        <v>0</v>
      </c>
      <c r="M152" s="1">
        <f t="shared" si="24"/>
        <v>0</v>
      </c>
      <c r="N152" s="125">
        <f t="shared" si="25"/>
        <v>0</v>
      </c>
      <c r="O152" s="126">
        <f t="shared" si="26"/>
        <v>0</v>
      </c>
      <c r="P152" s="125">
        <f t="shared" si="27"/>
        <v>0</v>
      </c>
      <c r="Q152" s="1">
        <f t="shared" si="28"/>
        <v>0</v>
      </c>
      <c r="R152" s="1">
        <f t="shared" si="32"/>
        <v>0</v>
      </c>
      <c r="S152" s="1">
        <f t="shared" si="29"/>
        <v>0</v>
      </c>
      <c r="T152" s="1">
        <f t="shared" si="30"/>
        <v>0</v>
      </c>
      <c r="U152" s="126">
        <f t="shared" si="31"/>
        <v>0</v>
      </c>
    </row>
    <row r="153" spans="2:21" x14ac:dyDescent="0.3">
      <c r="B153" s="125">
        <v>138</v>
      </c>
      <c r="C153" s="53" t="str">
        <f>IF(OR('Data-Qtr4'!C151="",'Data-Qtr4'!R151),"",(COUNTIF('Data-Qtr4'!C151,"Yes")))</f>
        <v/>
      </c>
      <c r="D153" s="267" t="str">
        <f>IF('Data-Qtr4'!D151="","",IF(C153=1,'Data-Qtr4'!D151,""))</f>
        <v/>
      </c>
      <c r="E153" s="53" t="str">
        <f>IF(OR('Data-Qtr4'!E151="",'Data-Qtr4'!R151),"",COUNTIF('Data-Qtr4'!E151,"Yes"))</f>
        <v/>
      </c>
      <c r="F153" s="53" t="str">
        <f>IF(OR('Data-Qtr4'!F151="",'Data-Qtr4'!R151),"",COUNTIF('Data-Qtr4'!F151,"Yes"))</f>
        <v/>
      </c>
      <c r="G153" s="53"/>
      <c r="H153" s="270" t="str">
        <f>IF(OR('Data-Qtr4'!G151="",'Data-Qtr4'!R151),"",COUNTIF('Data-Qtr4'!G151,"Yes"))</f>
        <v/>
      </c>
      <c r="I153" s="55">
        <f>COUNTIF('Data-Qtr4'!C151:G151,"")</f>
        <v>5</v>
      </c>
      <c r="J153" s="125">
        <f>IF('Data-Qtr4'!R151,0,IF((COUNTBLANK(C153)+COUNTBLANK(E153)+COUNTBLANK(F153)+COUNTBLANK(H153))=4,0,1))</f>
        <v>0</v>
      </c>
      <c r="K153" s="125">
        <f t="shared" si="22"/>
        <v>0</v>
      </c>
      <c r="L153" s="125">
        <f t="shared" si="23"/>
        <v>0</v>
      </c>
      <c r="M153" s="1">
        <f t="shared" si="24"/>
        <v>0</v>
      </c>
      <c r="N153" s="125">
        <f t="shared" si="25"/>
        <v>0</v>
      </c>
      <c r="O153" s="126">
        <f t="shared" si="26"/>
        <v>0</v>
      </c>
      <c r="P153" s="125">
        <f t="shared" si="27"/>
        <v>0</v>
      </c>
      <c r="Q153" s="1">
        <f t="shared" si="28"/>
        <v>0</v>
      </c>
      <c r="R153" s="1">
        <f t="shared" si="32"/>
        <v>0</v>
      </c>
      <c r="S153" s="1">
        <f t="shared" si="29"/>
        <v>0</v>
      </c>
      <c r="T153" s="1">
        <f t="shared" si="30"/>
        <v>0</v>
      </c>
      <c r="U153" s="126">
        <f t="shared" si="31"/>
        <v>0</v>
      </c>
    </row>
    <row r="154" spans="2:21" x14ac:dyDescent="0.3">
      <c r="B154" s="125">
        <v>139</v>
      </c>
      <c r="C154" s="53" t="str">
        <f>IF(OR('Data-Qtr4'!C152="",'Data-Qtr4'!R152),"",(COUNTIF('Data-Qtr4'!C152,"Yes")))</f>
        <v/>
      </c>
      <c r="D154" s="267" t="str">
        <f>IF('Data-Qtr4'!D152="","",IF(C154=1,'Data-Qtr4'!D152,""))</f>
        <v/>
      </c>
      <c r="E154" s="53" t="str">
        <f>IF(OR('Data-Qtr4'!E152="",'Data-Qtr4'!R152),"",COUNTIF('Data-Qtr4'!E152,"Yes"))</f>
        <v/>
      </c>
      <c r="F154" s="53" t="str">
        <f>IF(OR('Data-Qtr4'!F152="",'Data-Qtr4'!R152),"",COUNTIF('Data-Qtr4'!F152,"Yes"))</f>
        <v/>
      </c>
      <c r="G154" s="53"/>
      <c r="H154" s="270" t="str">
        <f>IF(OR('Data-Qtr4'!G152="",'Data-Qtr4'!R152),"",COUNTIF('Data-Qtr4'!G152,"Yes"))</f>
        <v/>
      </c>
      <c r="I154" s="55">
        <f>COUNTIF('Data-Qtr4'!C152:G152,"")</f>
        <v>5</v>
      </c>
      <c r="J154" s="125">
        <f>IF('Data-Qtr4'!R152,0,IF((COUNTBLANK(C154)+COUNTBLANK(E154)+COUNTBLANK(F154)+COUNTBLANK(H154))=4,0,1))</f>
        <v>0</v>
      </c>
      <c r="K154" s="125">
        <f t="shared" si="22"/>
        <v>0</v>
      </c>
      <c r="L154" s="125">
        <f t="shared" si="23"/>
        <v>0</v>
      </c>
      <c r="M154" s="1">
        <f t="shared" si="24"/>
        <v>0</v>
      </c>
      <c r="N154" s="125">
        <f t="shared" si="25"/>
        <v>0</v>
      </c>
      <c r="O154" s="126">
        <f t="shared" si="26"/>
        <v>0</v>
      </c>
      <c r="P154" s="125">
        <f t="shared" si="27"/>
        <v>0</v>
      </c>
      <c r="Q154" s="1">
        <f t="shared" si="28"/>
        <v>0</v>
      </c>
      <c r="R154" s="1">
        <f t="shared" si="32"/>
        <v>0</v>
      </c>
      <c r="S154" s="1">
        <f t="shared" si="29"/>
        <v>0</v>
      </c>
      <c r="T154" s="1">
        <f t="shared" si="30"/>
        <v>0</v>
      </c>
      <c r="U154" s="126">
        <f t="shared" si="31"/>
        <v>0</v>
      </c>
    </row>
    <row r="155" spans="2:21" ht="15" thickBot="1" x14ac:dyDescent="0.35">
      <c r="B155" s="125">
        <v>140</v>
      </c>
      <c r="C155" s="36" t="str">
        <f>IF(OR('Data-Qtr4'!C153="",'Data-Qtr4'!R153),"",(COUNTIF('Data-Qtr4'!C153,"Yes")))</f>
        <v/>
      </c>
      <c r="D155" s="271" t="str">
        <f>IF('Data-Qtr4'!D153="","",IF(C155=1,'Data-Qtr4'!D153,""))</f>
        <v/>
      </c>
      <c r="E155" s="36" t="str">
        <f>IF(OR('Data-Qtr4'!E153="",'Data-Qtr4'!R153),"",COUNTIF('Data-Qtr4'!E153,"Yes"))</f>
        <v/>
      </c>
      <c r="F155" s="36" t="str">
        <f>IF(OR('Data-Qtr4'!F153="",'Data-Qtr4'!R153),"",COUNTIF('Data-Qtr4'!F153,"Yes"))</f>
        <v/>
      </c>
      <c r="G155" s="36"/>
      <c r="H155" s="272" t="str">
        <f>IF(OR('Data-Qtr4'!G153="",'Data-Qtr4'!R153),"",COUNTIF('Data-Qtr4'!G153,"Yes"))</f>
        <v/>
      </c>
      <c r="I155" s="55">
        <f>COUNTIF('Data-Qtr4'!C153:G153,"")</f>
        <v>5</v>
      </c>
      <c r="J155" s="125">
        <f>IF('Data-Qtr4'!R153,0,IF((COUNTBLANK(C155)+COUNTBLANK(E155)+COUNTBLANK(F155)+COUNTBLANK(H155))=4,0,1))</f>
        <v>0</v>
      </c>
      <c r="K155" s="125">
        <f t="shared" si="22"/>
        <v>0</v>
      </c>
      <c r="L155" s="125">
        <f t="shared" si="23"/>
        <v>0</v>
      </c>
      <c r="M155" s="1">
        <f t="shared" si="24"/>
        <v>0</v>
      </c>
      <c r="N155" s="125">
        <f t="shared" si="25"/>
        <v>0</v>
      </c>
      <c r="O155" s="126">
        <f t="shared" si="26"/>
        <v>0</v>
      </c>
      <c r="P155" s="125">
        <f t="shared" si="27"/>
        <v>0</v>
      </c>
      <c r="Q155" s="1">
        <f t="shared" si="28"/>
        <v>0</v>
      </c>
      <c r="R155" s="1">
        <f t="shared" si="32"/>
        <v>0</v>
      </c>
      <c r="S155" s="1">
        <f t="shared" si="29"/>
        <v>0</v>
      </c>
      <c r="T155" s="1">
        <f t="shared" si="30"/>
        <v>0</v>
      </c>
      <c r="U155" s="126">
        <f t="shared" si="31"/>
        <v>0</v>
      </c>
    </row>
    <row r="156" spans="2:21" x14ac:dyDescent="0.3">
      <c r="B156" s="125">
        <v>141</v>
      </c>
      <c r="C156" s="33" t="str">
        <f>IF(OR('Data-Qtr4'!C154="",'Data-Qtr4'!R154),"",(COUNTIF('Data-Qtr4'!C154,"Yes")))</f>
        <v/>
      </c>
      <c r="D156" s="268" t="str">
        <f>IF('Data-Qtr4'!D154="","",IF(C156=1,'Data-Qtr4'!D154,""))</f>
        <v/>
      </c>
      <c r="E156" s="33" t="str">
        <f>IF(OR('Data-Qtr4'!E154="",'Data-Qtr4'!R154),"",COUNTIF('Data-Qtr4'!E154,"Yes"))</f>
        <v/>
      </c>
      <c r="F156" s="33" t="str">
        <f>IF(OR('Data-Qtr4'!F154="",'Data-Qtr4'!R154),"",COUNTIF('Data-Qtr4'!F154,"Yes"))</f>
        <v/>
      </c>
      <c r="G156" s="33"/>
      <c r="H156" s="269" t="str">
        <f>IF(OR('Data-Qtr4'!G154="",'Data-Qtr4'!R154),"",COUNTIF('Data-Qtr4'!G154,"Yes"))</f>
        <v/>
      </c>
      <c r="I156" s="54">
        <f>COUNTIF('Data-Qtr4'!C154:G154,"")</f>
        <v>5</v>
      </c>
      <c r="J156" s="125">
        <f>IF('Data-Qtr4'!R154,0,IF((COUNTBLANK(C156)+COUNTBLANK(E156)+COUNTBLANK(F156)+COUNTBLANK(H156))=4,0,1))</f>
        <v>0</v>
      </c>
      <c r="K156" s="125">
        <f t="shared" si="22"/>
        <v>0</v>
      </c>
      <c r="L156" s="125">
        <f t="shared" si="23"/>
        <v>0</v>
      </c>
      <c r="M156" s="1">
        <f t="shared" si="24"/>
        <v>0</v>
      </c>
      <c r="N156" s="125">
        <f t="shared" si="25"/>
        <v>0</v>
      </c>
      <c r="O156" s="126">
        <f t="shared" si="26"/>
        <v>0</v>
      </c>
      <c r="P156" s="125">
        <f t="shared" si="27"/>
        <v>0</v>
      </c>
      <c r="Q156" s="1">
        <f t="shared" si="28"/>
        <v>0</v>
      </c>
      <c r="R156" s="1">
        <f t="shared" si="32"/>
        <v>0</v>
      </c>
      <c r="S156" s="1">
        <f t="shared" si="29"/>
        <v>0</v>
      </c>
      <c r="T156" s="1">
        <f t="shared" si="30"/>
        <v>0</v>
      </c>
      <c r="U156" s="126">
        <f t="shared" si="31"/>
        <v>0</v>
      </c>
    </row>
    <row r="157" spans="2:21" x14ac:dyDescent="0.3">
      <c r="B157" s="125">
        <v>142</v>
      </c>
      <c r="C157" s="53" t="str">
        <f>IF(OR('Data-Qtr4'!C155="",'Data-Qtr4'!R155),"",(COUNTIF('Data-Qtr4'!C155,"Yes")))</f>
        <v/>
      </c>
      <c r="D157" s="267" t="str">
        <f>IF('Data-Qtr4'!D155="","",IF(C157=1,'Data-Qtr4'!D155,""))</f>
        <v/>
      </c>
      <c r="E157" s="53" t="str">
        <f>IF(OR('Data-Qtr4'!E155="",'Data-Qtr4'!R155),"",COUNTIF('Data-Qtr4'!E155,"Yes"))</f>
        <v/>
      </c>
      <c r="F157" s="53" t="str">
        <f>IF(OR('Data-Qtr4'!F155="",'Data-Qtr4'!R155),"",COUNTIF('Data-Qtr4'!F155,"Yes"))</f>
        <v/>
      </c>
      <c r="G157" s="53"/>
      <c r="H157" s="270" t="str">
        <f>IF(OR('Data-Qtr4'!G155="",'Data-Qtr4'!R155),"",COUNTIF('Data-Qtr4'!G155,"Yes"))</f>
        <v/>
      </c>
      <c r="I157" s="55">
        <f>COUNTIF('Data-Qtr4'!C155:G155,"")</f>
        <v>5</v>
      </c>
      <c r="J157" s="125">
        <f>IF('Data-Qtr4'!R155,0,IF((COUNTBLANK(C157)+COUNTBLANK(E157)+COUNTBLANK(F157)+COUNTBLANK(H157))=4,0,1))</f>
        <v>0</v>
      </c>
      <c r="K157" s="125">
        <f t="shared" si="22"/>
        <v>0</v>
      </c>
      <c r="L157" s="125">
        <f t="shared" si="23"/>
        <v>0</v>
      </c>
      <c r="M157" s="1">
        <f t="shared" si="24"/>
        <v>0</v>
      </c>
      <c r="N157" s="125">
        <f t="shared" si="25"/>
        <v>0</v>
      </c>
      <c r="O157" s="126">
        <f t="shared" si="26"/>
        <v>0</v>
      </c>
      <c r="P157" s="125">
        <f t="shared" si="27"/>
        <v>0</v>
      </c>
      <c r="Q157" s="1">
        <f t="shared" si="28"/>
        <v>0</v>
      </c>
      <c r="R157" s="1">
        <f t="shared" si="32"/>
        <v>0</v>
      </c>
      <c r="S157" s="1">
        <f t="shared" si="29"/>
        <v>0</v>
      </c>
      <c r="T157" s="1">
        <f t="shared" si="30"/>
        <v>0</v>
      </c>
      <c r="U157" s="126">
        <f t="shared" si="31"/>
        <v>0</v>
      </c>
    </row>
    <row r="158" spans="2:21" x14ac:dyDescent="0.3">
      <c r="B158" s="125">
        <v>143</v>
      </c>
      <c r="C158" s="53" t="str">
        <f>IF(OR('Data-Qtr4'!C156="",'Data-Qtr4'!R156),"",(COUNTIF('Data-Qtr4'!C156,"Yes")))</f>
        <v/>
      </c>
      <c r="D158" s="267" t="str">
        <f>IF('Data-Qtr4'!D156="","",IF(C158=1,'Data-Qtr4'!D156,""))</f>
        <v/>
      </c>
      <c r="E158" s="53" t="str">
        <f>IF(OR('Data-Qtr4'!E156="",'Data-Qtr4'!R156),"",COUNTIF('Data-Qtr4'!E156,"Yes"))</f>
        <v/>
      </c>
      <c r="F158" s="53" t="str">
        <f>IF(OR('Data-Qtr4'!F156="",'Data-Qtr4'!R156),"",COUNTIF('Data-Qtr4'!F156,"Yes"))</f>
        <v/>
      </c>
      <c r="G158" s="53"/>
      <c r="H158" s="270" t="str">
        <f>IF(OR('Data-Qtr4'!G156="",'Data-Qtr4'!R156),"",COUNTIF('Data-Qtr4'!G156,"Yes"))</f>
        <v/>
      </c>
      <c r="I158" s="55">
        <f>COUNTIF('Data-Qtr4'!C156:G156,"")</f>
        <v>5</v>
      </c>
      <c r="J158" s="125">
        <f>IF('Data-Qtr4'!R156,0,IF((COUNTBLANK(C158)+COUNTBLANK(E158)+COUNTBLANK(F158)+COUNTBLANK(H158))=4,0,1))</f>
        <v>0</v>
      </c>
      <c r="K158" s="125">
        <f t="shared" si="22"/>
        <v>0</v>
      </c>
      <c r="L158" s="125">
        <f t="shared" si="23"/>
        <v>0</v>
      </c>
      <c r="M158" s="1">
        <f t="shared" si="24"/>
        <v>0</v>
      </c>
      <c r="N158" s="125">
        <f t="shared" si="25"/>
        <v>0</v>
      </c>
      <c r="O158" s="126">
        <f t="shared" si="26"/>
        <v>0</v>
      </c>
      <c r="P158" s="125">
        <f t="shared" si="27"/>
        <v>0</v>
      </c>
      <c r="Q158" s="1">
        <f t="shared" si="28"/>
        <v>0</v>
      </c>
      <c r="R158" s="1">
        <f t="shared" si="32"/>
        <v>0</v>
      </c>
      <c r="S158" s="1">
        <f t="shared" si="29"/>
        <v>0</v>
      </c>
      <c r="T158" s="1">
        <f t="shared" si="30"/>
        <v>0</v>
      </c>
      <c r="U158" s="126">
        <f t="shared" si="31"/>
        <v>0</v>
      </c>
    </row>
    <row r="159" spans="2:21" x14ac:dyDescent="0.3">
      <c r="B159" s="125">
        <v>144</v>
      </c>
      <c r="C159" s="53" t="str">
        <f>IF(OR('Data-Qtr4'!C157="",'Data-Qtr4'!R157),"",(COUNTIF('Data-Qtr4'!C157,"Yes")))</f>
        <v/>
      </c>
      <c r="D159" s="267" t="str">
        <f>IF('Data-Qtr4'!D157="","",IF(C159=1,'Data-Qtr4'!D157,""))</f>
        <v/>
      </c>
      <c r="E159" s="53" t="str">
        <f>IF(OR('Data-Qtr4'!E157="",'Data-Qtr4'!R157),"",COUNTIF('Data-Qtr4'!E157,"Yes"))</f>
        <v/>
      </c>
      <c r="F159" s="53" t="str">
        <f>IF(OR('Data-Qtr4'!F157="",'Data-Qtr4'!R157),"",COUNTIF('Data-Qtr4'!F157,"Yes"))</f>
        <v/>
      </c>
      <c r="G159" s="53"/>
      <c r="H159" s="270" t="str">
        <f>IF(OR('Data-Qtr4'!G157="",'Data-Qtr4'!R157),"",COUNTIF('Data-Qtr4'!G157,"Yes"))</f>
        <v/>
      </c>
      <c r="I159" s="55">
        <f>COUNTIF('Data-Qtr4'!C157:G157,"")</f>
        <v>5</v>
      </c>
      <c r="J159" s="125">
        <f>IF('Data-Qtr4'!R157,0,IF((COUNTBLANK(C159)+COUNTBLANK(E159)+COUNTBLANK(F159)+COUNTBLANK(H159))=4,0,1))</f>
        <v>0</v>
      </c>
      <c r="K159" s="125">
        <f t="shared" si="22"/>
        <v>0</v>
      </c>
      <c r="L159" s="125">
        <f t="shared" si="23"/>
        <v>0</v>
      </c>
      <c r="M159" s="1">
        <f t="shared" si="24"/>
        <v>0</v>
      </c>
      <c r="N159" s="125">
        <f t="shared" si="25"/>
        <v>0</v>
      </c>
      <c r="O159" s="126">
        <f t="shared" si="26"/>
        <v>0</v>
      </c>
      <c r="P159" s="125">
        <f t="shared" si="27"/>
        <v>0</v>
      </c>
      <c r="Q159" s="1">
        <f t="shared" si="28"/>
        <v>0</v>
      </c>
      <c r="R159" s="1">
        <f t="shared" si="32"/>
        <v>0</v>
      </c>
      <c r="S159" s="1">
        <f t="shared" si="29"/>
        <v>0</v>
      </c>
      <c r="T159" s="1">
        <f t="shared" si="30"/>
        <v>0</v>
      </c>
      <c r="U159" s="126">
        <f t="shared" si="31"/>
        <v>0</v>
      </c>
    </row>
    <row r="160" spans="2:21" x14ac:dyDescent="0.3">
      <c r="B160" s="125">
        <v>145</v>
      </c>
      <c r="C160" s="53" t="str">
        <f>IF(OR('Data-Qtr4'!C158="",'Data-Qtr4'!R158),"",(COUNTIF('Data-Qtr4'!C158,"Yes")))</f>
        <v/>
      </c>
      <c r="D160" s="267" t="str">
        <f>IF('Data-Qtr4'!D158="","",IF(C160=1,'Data-Qtr4'!D158,""))</f>
        <v/>
      </c>
      <c r="E160" s="53" t="str">
        <f>IF(OR('Data-Qtr4'!E158="",'Data-Qtr4'!R158),"",COUNTIF('Data-Qtr4'!E158,"Yes"))</f>
        <v/>
      </c>
      <c r="F160" s="53" t="str">
        <f>IF(OR('Data-Qtr4'!F158="",'Data-Qtr4'!R158),"",COUNTIF('Data-Qtr4'!F158,"Yes"))</f>
        <v/>
      </c>
      <c r="G160" s="53"/>
      <c r="H160" s="270" t="str">
        <f>IF(OR('Data-Qtr4'!G158="",'Data-Qtr4'!R158),"",COUNTIF('Data-Qtr4'!G158,"Yes"))</f>
        <v/>
      </c>
      <c r="I160" s="55">
        <f>COUNTIF('Data-Qtr4'!C158:G158,"")</f>
        <v>5</v>
      </c>
      <c r="J160" s="125">
        <f>IF('Data-Qtr4'!R158,0,IF((COUNTBLANK(C160)+COUNTBLANK(E160)+COUNTBLANK(F160)+COUNTBLANK(H160))=4,0,1))</f>
        <v>0</v>
      </c>
      <c r="K160" s="125">
        <f t="shared" si="22"/>
        <v>0</v>
      </c>
      <c r="L160" s="125">
        <f t="shared" si="23"/>
        <v>0</v>
      </c>
      <c r="M160" s="1">
        <f t="shared" si="24"/>
        <v>0</v>
      </c>
      <c r="N160" s="125">
        <f t="shared" si="25"/>
        <v>0</v>
      </c>
      <c r="O160" s="126">
        <f t="shared" si="26"/>
        <v>0</v>
      </c>
      <c r="P160" s="125">
        <f t="shared" si="27"/>
        <v>0</v>
      </c>
      <c r="Q160" s="1">
        <f t="shared" si="28"/>
        <v>0</v>
      </c>
      <c r="R160" s="1">
        <f t="shared" si="32"/>
        <v>0</v>
      </c>
      <c r="S160" s="1">
        <f t="shared" si="29"/>
        <v>0</v>
      </c>
      <c r="T160" s="1">
        <f t="shared" si="30"/>
        <v>0</v>
      </c>
      <c r="U160" s="126">
        <f t="shared" si="31"/>
        <v>0</v>
      </c>
    </row>
    <row r="161" spans="2:21" x14ac:dyDescent="0.3">
      <c r="B161" s="125">
        <v>146</v>
      </c>
      <c r="C161" s="53" t="str">
        <f>IF(OR('Data-Qtr4'!C159="",'Data-Qtr4'!R159),"",(COUNTIF('Data-Qtr4'!C159,"Yes")))</f>
        <v/>
      </c>
      <c r="D161" s="267" t="str">
        <f>IF('Data-Qtr4'!D159="","",IF(C161=1,'Data-Qtr4'!D159,""))</f>
        <v/>
      </c>
      <c r="E161" s="53" t="str">
        <f>IF(OR('Data-Qtr4'!E159="",'Data-Qtr4'!R159),"",COUNTIF('Data-Qtr4'!E159,"Yes"))</f>
        <v/>
      </c>
      <c r="F161" s="53" t="str">
        <f>IF(OR('Data-Qtr4'!F159="",'Data-Qtr4'!R159),"",COUNTIF('Data-Qtr4'!F159,"Yes"))</f>
        <v/>
      </c>
      <c r="G161" s="53"/>
      <c r="H161" s="270" t="str">
        <f>IF(OR('Data-Qtr4'!G159="",'Data-Qtr4'!R159),"",COUNTIF('Data-Qtr4'!G159,"Yes"))</f>
        <v/>
      </c>
      <c r="I161" s="55">
        <f>COUNTIF('Data-Qtr4'!C159:G159,"")</f>
        <v>5</v>
      </c>
      <c r="J161" s="125">
        <f>IF('Data-Qtr4'!R159,0,IF((COUNTBLANK(C161)+COUNTBLANK(E161)+COUNTBLANK(F161)+COUNTBLANK(H161))=4,0,1))</f>
        <v>0</v>
      </c>
      <c r="K161" s="125">
        <f t="shared" si="22"/>
        <v>0</v>
      </c>
      <c r="L161" s="125">
        <f t="shared" si="23"/>
        <v>0</v>
      </c>
      <c r="M161" s="1">
        <f t="shared" si="24"/>
        <v>0</v>
      </c>
      <c r="N161" s="125">
        <f t="shared" si="25"/>
        <v>0</v>
      </c>
      <c r="O161" s="126">
        <f t="shared" si="26"/>
        <v>0</v>
      </c>
      <c r="P161" s="125">
        <f t="shared" si="27"/>
        <v>0</v>
      </c>
      <c r="Q161" s="1">
        <f t="shared" si="28"/>
        <v>0</v>
      </c>
      <c r="R161" s="1">
        <f t="shared" si="32"/>
        <v>0</v>
      </c>
      <c r="S161" s="1">
        <f t="shared" si="29"/>
        <v>0</v>
      </c>
      <c r="T161" s="1">
        <f t="shared" si="30"/>
        <v>0</v>
      </c>
      <c r="U161" s="126">
        <f t="shared" si="31"/>
        <v>0</v>
      </c>
    </row>
    <row r="162" spans="2:21" x14ac:dyDescent="0.3">
      <c r="B162" s="125">
        <v>147</v>
      </c>
      <c r="C162" s="53" t="str">
        <f>IF(OR('Data-Qtr4'!C160="",'Data-Qtr4'!R160),"",(COUNTIF('Data-Qtr4'!C160,"Yes")))</f>
        <v/>
      </c>
      <c r="D162" s="267" t="str">
        <f>IF('Data-Qtr4'!D160="","",IF(C162=1,'Data-Qtr4'!D160,""))</f>
        <v/>
      </c>
      <c r="E162" s="53" t="str">
        <f>IF(OR('Data-Qtr4'!E160="",'Data-Qtr4'!R160),"",COUNTIF('Data-Qtr4'!E160,"Yes"))</f>
        <v/>
      </c>
      <c r="F162" s="53" t="str">
        <f>IF(OR('Data-Qtr4'!F160="",'Data-Qtr4'!R160),"",COUNTIF('Data-Qtr4'!F160,"Yes"))</f>
        <v/>
      </c>
      <c r="G162" s="53"/>
      <c r="H162" s="270" t="str">
        <f>IF(OR('Data-Qtr4'!G160="",'Data-Qtr4'!R160),"",COUNTIF('Data-Qtr4'!G160,"Yes"))</f>
        <v/>
      </c>
      <c r="I162" s="55">
        <f>COUNTIF('Data-Qtr4'!C160:G160,"")</f>
        <v>5</v>
      </c>
      <c r="J162" s="125">
        <f>IF('Data-Qtr4'!R160,0,IF((COUNTBLANK(C162)+COUNTBLANK(E162)+COUNTBLANK(F162)+COUNTBLANK(H162))=4,0,1))</f>
        <v>0</v>
      </c>
      <c r="K162" s="125">
        <f t="shared" si="22"/>
        <v>0</v>
      </c>
      <c r="L162" s="125">
        <f t="shared" si="23"/>
        <v>0</v>
      </c>
      <c r="M162" s="1">
        <f t="shared" si="24"/>
        <v>0</v>
      </c>
      <c r="N162" s="125">
        <f t="shared" si="25"/>
        <v>0</v>
      </c>
      <c r="O162" s="126">
        <f t="shared" si="26"/>
        <v>0</v>
      </c>
      <c r="P162" s="125">
        <f t="shared" si="27"/>
        <v>0</v>
      </c>
      <c r="Q162" s="1">
        <f t="shared" si="28"/>
        <v>0</v>
      </c>
      <c r="R162" s="1">
        <f t="shared" si="32"/>
        <v>0</v>
      </c>
      <c r="S162" s="1">
        <f t="shared" si="29"/>
        <v>0</v>
      </c>
      <c r="T162" s="1">
        <f t="shared" si="30"/>
        <v>0</v>
      </c>
      <c r="U162" s="126">
        <f t="shared" si="31"/>
        <v>0</v>
      </c>
    </row>
    <row r="163" spans="2:21" x14ac:dyDescent="0.3">
      <c r="B163" s="125">
        <v>148</v>
      </c>
      <c r="C163" s="53" t="str">
        <f>IF(OR('Data-Qtr4'!C161="",'Data-Qtr4'!R161),"",(COUNTIF('Data-Qtr4'!C161,"Yes")))</f>
        <v/>
      </c>
      <c r="D163" s="267" t="str">
        <f>IF('Data-Qtr4'!D161="","",IF(C163=1,'Data-Qtr4'!D161,""))</f>
        <v/>
      </c>
      <c r="E163" s="53" t="str">
        <f>IF(OR('Data-Qtr4'!E161="",'Data-Qtr4'!R161),"",COUNTIF('Data-Qtr4'!E161,"Yes"))</f>
        <v/>
      </c>
      <c r="F163" s="53" t="str">
        <f>IF(OR('Data-Qtr4'!F161="",'Data-Qtr4'!R161),"",COUNTIF('Data-Qtr4'!F161,"Yes"))</f>
        <v/>
      </c>
      <c r="G163" s="53"/>
      <c r="H163" s="270" t="str">
        <f>IF(OR('Data-Qtr4'!G161="",'Data-Qtr4'!R161),"",COUNTIF('Data-Qtr4'!G161,"Yes"))</f>
        <v/>
      </c>
      <c r="I163" s="55">
        <f>COUNTIF('Data-Qtr4'!C161:G161,"")</f>
        <v>5</v>
      </c>
      <c r="J163" s="125">
        <f>IF('Data-Qtr4'!R161,0,IF((COUNTBLANK(C163)+COUNTBLANK(E163)+COUNTBLANK(F163)+COUNTBLANK(H163))=4,0,1))</f>
        <v>0</v>
      </c>
      <c r="K163" s="125">
        <f t="shared" si="22"/>
        <v>0</v>
      </c>
      <c r="L163" s="125">
        <f t="shared" si="23"/>
        <v>0</v>
      </c>
      <c r="M163" s="1">
        <f t="shared" si="24"/>
        <v>0</v>
      </c>
      <c r="N163" s="125">
        <f t="shared" si="25"/>
        <v>0</v>
      </c>
      <c r="O163" s="126">
        <f t="shared" si="26"/>
        <v>0</v>
      </c>
      <c r="P163" s="125">
        <f t="shared" si="27"/>
        <v>0</v>
      </c>
      <c r="Q163" s="1">
        <f t="shared" si="28"/>
        <v>0</v>
      </c>
      <c r="R163" s="1">
        <f t="shared" si="32"/>
        <v>0</v>
      </c>
      <c r="S163" s="1">
        <f t="shared" si="29"/>
        <v>0</v>
      </c>
      <c r="T163" s="1">
        <f t="shared" si="30"/>
        <v>0</v>
      </c>
      <c r="U163" s="126">
        <f t="shared" si="31"/>
        <v>0</v>
      </c>
    </row>
    <row r="164" spans="2:21" x14ac:dyDescent="0.3">
      <c r="B164" s="125">
        <v>149</v>
      </c>
      <c r="C164" s="53" t="str">
        <f>IF(OR('Data-Qtr4'!C162="",'Data-Qtr4'!R162),"",(COUNTIF('Data-Qtr4'!C162,"Yes")))</f>
        <v/>
      </c>
      <c r="D164" s="267" t="str">
        <f>IF('Data-Qtr4'!D162="","",IF(C164=1,'Data-Qtr4'!D162,""))</f>
        <v/>
      </c>
      <c r="E164" s="53" t="str">
        <f>IF(OR('Data-Qtr4'!E162="",'Data-Qtr4'!R162),"",COUNTIF('Data-Qtr4'!E162,"Yes"))</f>
        <v/>
      </c>
      <c r="F164" s="53" t="str">
        <f>IF(OR('Data-Qtr4'!F162="",'Data-Qtr4'!R162),"",COUNTIF('Data-Qtr4'!F162,"Yes"))</f>
        <v/>
      </c>
      <c r="G164" s="53"/>
      <c r="H164" s="270" t="str">
        <f>IF(OR('Data-Qtr4'!G162="",'Data-Qtr4'!R162),"",COUNTIF('Data-Qtr4'!G162,"Yes"))</f>
        <v/>
      </c>
      <c r="I164" s="55">
        <f>COUNTIF('Data-Qtr4'!C162:G162,"")</f>
        <v>5</v>
      </c>
      <c r="J164" s="125">
        <f>IF('Data-Qtr4'!R162,0,IF((COUNTBLANK(C164)+COUNTBLANK(E164)+COUNTBLANK(F164)+COUNTBLANK(H164))=4,0,1))</f>
        <v>0</v>
      </c>
      <c r="K164" s="125">
        <f t="shared" si="22"/>
        <v>0</v>
      </c>
      <c r="L164" s="125">
        <f t="shared" si="23"/>
        <v>0</v>
      </c>
      <c r="M164" s="1">
        <f t="shared" si="24"/>
        <v>0</v>
      </c>
      <c r="N164" s="125">
        <f t="shared" si="25"/>
        <v>0</v>
      </c>
      <c r="O164" s="126">
        <f t="shared" si="26"/>
        <v>0</v>
      </c>
      <c r="P164" s="125">
        <f t="shared" si="27"/>
        <v>0</v>
      </c>
      <c r="Q164" s="1">
        <f t="shared" si="28"/>
        <v>0</v>
      </c>
      <c r="R164" s="1">
        <f t="shared" si="32"/>
        <v>0</v>
      </c>
      <c r="S164" s="1">
        <f t="shared" si="29"/>
        <v>0</v>
      </c>
      <c r="T164" s="1">
        <f t="shared" si="30"/>
        <v>0</v>
      </c>
      <c r="U164" s="126">
        <f t="shared" si="31"/>
        <v>0</v>
      </c>
    </row>
    <row r="165" spans="2:21" ht="15" thickBot="1" x14ac:dyDescent="0.35">
      <c r="B165" s="127">
        <v>150</v>
      </c>
      <c r="C165" s="36" t="str">
        <f>IF(OR('Data-Qtr4'!C163="",'Data-Qtr4'!R163),"",(COUNTIF('Data-Qtr4'!C163,"Yes")))</f>
        <v/>
      </c>
      <c r="D165" s="271" t="str">
        <f>IF('Data-Qtr4'!D163="","",IF(C165=1,'Data-Qtr4'!D163,""))</f>
        <v/>
      </c>
      <c r="E165" s="36" t="str">
        <f>IF(OR('Data-Qtr4'!E163="",'Data-Qtr4'!R163),"",COUNTIF('Data-Qtr4'!E163,"Yes"))</f>
        <v/>
      </c>
      <c r="F165" s="36" t="str">
        <f>IF(OR('Data-Qtr4'!F163="",'Data-Qtr4'!R163),"",COUNTIF('Data-Qtr4'!F163,"Yes"))</f>
        <v/>
      </c>
      <c r="G165" s="36"/>
      <c r="H165" s="272" t="str">
        <f>IF(OR('Data-Qtr4'!G163="",'Data-Qtr4'!R163),"",COUNTIF('Data-Qtr4'!G163,"Yes"))</f>
        <v/>
      </c>
      <c r="I165" s="56">
        <f>COUNTIF('Data-Qtr4'!C163:G163,"")</f>
        <v>5</v>
      </c>
      <c r="J165" s="125">
        <f>IF('Data-Qtr4'!R163,0,IF((COUNTBLANK(C165)+COUNTBLANK(E165)+COUNTBLANK(F165)+COUNTBLANK(H165))=4,0,1))</f>
        <v>0</v>
      </c>
      <c r="K165" s="125">
        <f t="shared" si="22"/>
        <v>0</v>
      </c>
      <c r="L165" s="125">
        <f t="shared" si="23"/>
        <v>0</v>
      </c>
      <c r="M165" s="1">
        <f t="shared" si="24"/>
        <v>0</v>
      </c>
      <c r="N165" s="125">
        <f t="shared" si="25"/>
        <v>0</v>
      </c>
      <c r="O165" s="126">
        <f t="shared" si="26"/>
        <v>0</v>
      </c>
      <c r="P165" s="125">
        <f t="shared" si="27"/>
        <v>0</v>
      </c>
      <c r="Q165" s="1">
        <f t="shared" si="28"/>
        <v>0</v>
      </c>
      <c r="R165" s="1">
        <f t="shared" si="32"/>
        <v>0</v>
      </c>
      <c r="S165" s="1">
        <f t="shared" si="29"/>
        <v>0</v>
      </c>
      <c r="T165" s="1">
        <f t="shared" si="30"/>
        <v>0</v>
      </c>
      <c r="U165" s="126">
        <f t="shared" si="31"/>
        <v>0</v>
      </c>
    </row>
    <row r="166" spans="2:21" x14ac:dyDescent="0.3">
      <c r="B166" s="125">
        <v>151</v>
      </c>
      <c r="C166" s="33" t="str">
        <f>IF(OR('Data-Qtr4'!C164="",'Data-Qtr4'!R164),"",(COUNTIF('Data-Qtr4'!C164,"Yes")))</f>
        <v/>
      </c>
      <c r="D166" s="268" t="str">
        <f>IF('Data-Qtr4'!D164="","",IF(C166=1,'Data-Qtr4'!D164,""))</f>
        <v/>
      </c>
      <c r="E166" s="33" t="str">
        <f>IF(OR('Data-Qtr4'!E164="",'Data-Qtr4'!R164),"",COUNTIF('Data-Qtr4'!E164,"Yes"))</f>
        <v/>
      </c>
      <c r="F166" s="33" t="str">
        <f>IF(OR('Data-Qtr4'!F164="",'Data-Qtr4'!R164),"",COUNTIF('Data-Qtr4'!F164,"Yes"))</f>
        <v/>
      </c>
      <c r="G166" s="33"/>
      <c r="H166" s="269" t="str">
        <f>IF(OR('Data-Qtr4'!G164="",'Data-Qtr4'!R164),"",COUNTIF('Data-Qtr4'!G164,"Yes"))</f>
        <v/>
      </c>
      <c r="I166" s="54">
        <f>COUNTIF('Data-Qtr4'!C164:G164,"")</f>
        <v>5</v>
      </c>
      <c r="J166" s="125">
        <f>IF('Data-Qtr4'!R164,0,IF((COUNTBLANK(C166)+COUNTBLANK(E166)+COUNTBLANK(F166)+COUNTBLANK(H166))=4,0,1))</f>
        <v>0</v>
      </c>
      <c r="K166" s="125">
        <f t="shared" si="22"/>
        <v>0</v>
      </c>
      <c r="L166" s="125">
        <f t="shared" si="23"/>
        <v>0</v>
      </c>
      <c r="M166" s="1">
        <f t="shared" si="24"/>
        <v>0</v>
      </c>
      <c r="N166" s="125">
        <f t="shared" si="25"/>
        <v>0</v>
      </c>
      <c r="O166" s="126">
        <f t="shared" si="26"/>
        <v>0</v>
      </c>
      <c r="P166" s="125">
        <f t="shared" si="27"/>
        <v>0</v>
      </c>
      <c r="Q166" s="1">
        <f t="shared" si="28"/>
        <v>0</v>
      </c>
      <c r="R166" s="1">
        <f t="shared" si="32"/>
        <v>0</v>
      </c>
      <c r="S166" s="1">
        <f t="shared" si="29"/>
        <v>0</v>
      </c>
      <c r="T166" s="1">
        <f t="shared" si="30"/>
        <v>0</v>
      </c>
      <c r="U166" s="126">
        <f t="shared" si="31"/>
        <v>0</v>
      </c>
    </row>
    <row r="167" spans="2:21" x14ac:dyDescent="0.3">
      <c r="B167" s="125">
        <v>152</v>
      </c>
      <c r="C167" s="53" t="str">
        <f>IF(OR('Data-Qtr4'!C165="",'Data-Qtr4'!R165),"",(COUNTIF('Data-Qtr4'!C165,"Yes")))</f>
        <v/>
      </c>
      <c r="D167" s="267" t="str">
        <f>IF('Data-Qtr4'!D165="","",IF(C167=1,'Data-Qtr4'!D165,""))</f>
        <v/>
      </c>
      <c r="E167" s="53" t="str">
        <f>IF(OR('Data-Qtr4'!E165="",'Data-Qtr4'!R165),"",COUNTIF('Data-Qtr4'!E165,"Yes"))</f>
        <v/>
      </c>
      <c r="F167" s="53" t="str">
        <f>IF(OR('Data-Qtr4'!F165="",'Data-Qtr4'!R165),"",COUNTIF('Data-Qtr4'!F165,"Yes"))</f>
        <v/>
      </c>
      <c r="G167" s="53"/>
      <c r="H167" s="270" t="str">
        <f>IF(OR('Data-Qtr4'!G165="",'Data-Qtr4'!R165),"",COUNTIF('Data-Qtr4'!G165,"Yes"))</f>
        <v/>
      </c>
      <c r="I167" s="55">
        <f>COUNTIF('Data-Qtr4'!C165:G165,"")</f>
        <v>5</v>
      </c>
      <c r="J167" s="125">
        <f>IF('Data-Qtr4'!R165,0,IF((COUNTBLANK(C167)+COUNTBLANK(E167)+COUNTBLANK(F167)+COUNTBLANK(H167))=4,0,1))</f>
        <v>0</v>
      </c>
      <c r="K167" s="125">
        <f t="shared" si="22"/>
        <v>0</v>
      </c>
      <c r="L167" s="125">
        <f t="shared" si="23"/>
        <v>0</v>
      </c>
      <c r="M167" s="1">
        <f t="shared" si="24"/>
        <v>0</v>
      </c>
      <c r="N167" s="125">
        <f t="shared" si="25"/>
        <v>0</v>
      </c>
      <c r="O167" s="126">
        <f t="shared" si="26"/>
        <v>0</v>
      </c>
      <c r="P167" s="125">
        <f t="shared" si="27"/>
        <v>0</v>
      </c>
      <c r="Q167" s="1">
        <f t="shared" si="28"/>
        <v>0</v>
      </c>
      <c r="R167" s="1">
        <f t="shared" si="32"/>
        <v>0</v>
      </c>
      <c r="S167" s="1">
        <f t="shared" si="29"/>
        <v>0</v>
      </c>
      <c r="T167" s="1">
        <f t="shared" si="30"/>
        <v>0</v>
      </c>
      <c r="U167" s="126">
        <f t="shared" si="31"/>
        <v>0</v>
      </c>
    </row>
    <row r="168" spans="2:21" x14ac:dyDescent="0.3">
      <c r="B168" s="125">
        <v>153</v>
      </c>
      <c r="C168" s="53" t="str">
        <f>IF(OR('Data-Qtr4'!C166="",'Data-Qtr4'!R166),"",(COUNTIF('Data-Qtr4'!C166,"Yes")))</f>
        <v/>
      </c>
      <c r="D168" s="267" t="str">
        <f>IF('Data-Qtr4'!D166="","",IF(C168=1,'Data-Qtr4'!D166,""))</f>
        <v/>
      </c>
      <c r="E168" s="53" t="str">
        <f>IF(OR('Data-Qtr4'!E166="",'Data-Qtr4'!R166),"",COUNTIF('Data-Qtr4'!E166,"Yes"))</f>
        <v/>
      </c>
      <c r="F168" s="53" t="str">
        <f>IF(OR('Data-Qtr4'!F166="",'Data-Qtr4'!R166),"",COUNTIF('Data-Qtr4'!F166,"Yes"))</f>
        <v/>
      </c>
      <c r="G168" s="53"/>
      <c r="H168" s="270" t="str">
        <f>IF(OR('Data-Qtr4'!G166="",'Data-Qtr4'!R166),"",COUNTIF('Data-Qtr4'!G166,"Yes"))</f>
        <v/>
      </c>
      <c r="I168" s="55">
        <f>COUNTIF('Data-Qtr4'!C166:G166,"")</f>
        <v>5</v>
      </c>
      <c r="J168" s="125">
        <f>IF('Data-Qtr4'!R166,0,IF((COUNTBLANK(C168)+COUNTBLANK(E168)+COUNTBLANK(F168)+COUNTBLANK(H168))=4,0,1))</f>
        <v>0</v>
      </c>
      <c r="K168" s="125">
        <f t="shared" si="22"/>
        <v>0</v>
      </c>
      <c r="L168" s="125">
        <f t="shared" si="23"/>
        <v>0</v>
      </c>
      <c r="M168" s="1">
        <f t="shared" si="24"/>
        <v>0</v>
      </c>
      <c r="N168" s="125">
        <f t="shared" si="25"/>
        <v>0</v>
      </c>
      <c r="O168" s="126">
        <f t="shared" si="26"/>
        <v>0</v>
      </c>
      <c r="P168" s="125">
        <f t="shared" si="27"/>
        <v>0</v>
      </c>
      <c r="Q168" s="1">
        <f t="shared" si="28"/>
        <v>0</v>
      </c>
      <c r="R168" s="1">
        <f t="shared" si="32"/>
        <v>0</v>
      </c>
      <c r="S168" s="1">
        <f t="shared" si="29"/>
        <v>0</v>
      </c>
      <c r="T168" s="1">
        <f t="shared" si="30"/>
        <v>0</v>
      </c>
      <c r="U168" s="126">
        <f t="shared" si="31"/>
        <v>0</v>
      </c>
    </row>
    <row r="169" spans="2:21" x14ac:dyDescent="0.3">
      <c r="B169" s="125">
        <v>154</v>
      </c>
      <c r="C169" s="53" t="str">
        <f>IF(OR('Data-Qtr4'!C167="",'Data-Qtr4'!R167),"",(COUNTIF('Data-Qtr4'!C167,"Yes")))</f>
        <v/>
      </c>
      <c r="D169" s="267" t="str">
        <f>IF('Data-Qtr4'!D167="","",IF(C169=1,'Data-Qtr4'!D167,""))</f>
        <v/>
      </c>
      <c r="E169" s="53" t="str">
        <f>IF(OR('Data-Qtr4'!E167="",'Data-Qtr4'!R167),"",COUNTIF('Data-Qtr4'!E167,"Yes"))</f>
        <v/>
      </c>
      <c r="F169" s="53" t="str">
        <f>IF(OR('Data-Qtr4'!F167="",'Data-Qtr4'!R167),"",COUNTIF('Data-Qtr4'!F167,"Yes"))</f>
        <v/>
      </c>
      <c r="G169" s="53"/>
      <c r="H169" s="270" t="str">
        <f>IF(OR('Data-Qtr4'!G167="",'Data-Qtr4'!R167),"",COUNTIF('Data-Qtr4'!G167,"Yes"))</f>
        <v/>
      </c>
      <c r="I169" s="55">
        <f>COUNTIF('Data-Qtr4'!C167:G167,"")</f>
        <v>5</v>
      </c>
      <c r="J169" s="125">
        <f>IF('Data-Qtr4'!R167,0,IF((COUNTBLANK(C169)+COUNTBLANK(E169)+COUNTBLANK(F169)+COUNTBLANK(H169))=4,0,1))</f>
        <v>0</v>
      </c>
      <c r="K169" s="125">
        <f t="shared" si="22"/>
        <v>0</v>
      </c>
      <c r="L169" s="125">
        <f t="shared" si="23"/>
        <v>0</v>
      </c>
      <c r="M169" s="1">
        <f t="shared" si="24"/>
        <v>0</v>
      </c>
      <c r="N169" s="125">
        <f t="shared" si="25"/>
        <v>0</v>
      </c>
      <c r="O169" s="126">
        <f t="shared" si="26"/>
        <v>0</v>
      </c>
      <c r="P169" s="125">
        <f t="shared" si="27"/>
        <v>0</v>
      </c>
      <c r="Q169" s="1">
        <f t="shared" si="28"/>
        <v>0</v>
      </c>
      <c r="R169" s="1">
        <f t="shared" si="32"/>
        <v>0</v>
      </c>
      <c r="S169" s="1">
        <f t="shared" si="29"/>
        <v>0</v>
      </c>
      <c r="T169" s="1">
        <f t="shared" si="30"/>
        <v>0</v>
      </c>
      <c r="U169" s="126">
        <f t="shared" si="31"/>
        <v>0</v>
      </c>
    </row>
    <row r="170" spans="2:21" x14ac:dyDescent="0.3">
      <c r="B170" s="125">
        <v>155</v>
      </c>
      <c r="C170" s="53" t="str">
        <f>IF(OR('Data-Qtr4'!C168="",'Data-Qtr4'!R168),"",(COUNTIF('Data-Qtr4'!C168,"Yes")))</f>
        <v/>
      </c>
      <c r="D170" s="267" t="str">
        <f>IF('Data-Qtr4'!D168="","",IF(C170=1,'Data-Qtr4'!D168,""))</f>
        <v/>
      </c>
      <c r="E170" s="53" t="str">
        <f>IF(OR('Data-Qtr4'!E168="",'Data-Qtr4'!R168),"",COUNTIF('Data-Qtr4'!E168,"Yes"))</f>
        <v/>
      </c>
      <c r="F170" s="53" t="str">
        <f>IF(OR('Data-Qtr4'!F168="",'Data-Qtr4'!R168),"",COUNTIF('Data-Qtr4'!F168,"Yes"))</f>
        <v/>
      </c>
      <c r="G170" s="53"/>
      <c r="H170" s="270" t="str">
        <f>IF(OR('Data-Qtr4'!G168="",'Data-Qtr4'!R168),"",COUNTIF('Data-Qtr4'!G168,"Yes"))</f>
        <v/>
      </c>
      <c r="I170" s="55">
        <f>COUNTIF('Data-Qtr4'!C168:G168,"")</f>
        <v>5</v>
      </c>
      <c r="J170" s="125">
        <f>IF('Data-Qtr4'!R168,0,IF((COUNTBLANK(C170)+COUNTBLANK(E170)+COUNTBLANK(F170)+COUNTBLANK(H170))=4,0,1))</f>
        <v>0</v>
      </c>
      <c r="K170" s="125">
        <f t="shared" si="22"/>
        <v>0</v>
      </c>
      <c r="L170" s="125">
        <f t="shared" si="23"/>
        <v>0</v>
      </c>
      <c r="M170" s="1">
        <f t="shared" si="24"/>
        <v>0</v>
      </c>
      <c r="N170" s="125">
        <f t="shared" si="25"/>
        <v>0</v>
      </c>
      <c r="O170" s="126">
        <f t="shared" si="26"/>
        <v>0</v>
      </c>
      <c r="P170" s="125">
        <f t="shared" si="27"/>
        <v>0</v>
      </c>
      <c r="Q170" s="1">
        <f t="shared" si="28"/>
        <v>0</v>
      </c>
      <c r="R170" s="1">
        <f t="shared" si="32"/>
        <v>0</v>
      </c>
      <c r="S170" s="1">
        <f t="shared" si="29"/>
        <v>0</v>
      </c>
      <c r="T170" s="1">
        <f t="shared" si="30"/>
        <v>0</v>
      </c>
      <c r="U170" s="126">
        <f t="shared" si="31"/>
        <v>0</v>
      </c>
    </row>
    <row r="171" spans="2:21" x14ac:dyDescent="0.3">
      <c r="B171" s="125">
        <v>156</v>
      </c>
      <c r="C171" s="53" t="str">
        <f>IF(OR('Data-Qtr4'!C169="",'Data-Qtr4'!R169),"",(COUNTIF('Data-Qtr4'!C169,"Yes")))</f>
        <v/>
      </c>
      <c r="D171" s="267" t="str">
        <f>IF('Data-Qtr4'!D169="","",IF(C171=1,'Data-Qtr4'!D169,""))</f>
        <v/>
      </c>
      <c r="E171" s="53" t="str">
        <f>IF(OR('Data-Qtr4'!E169="",'Data-Qtr4'!R169),"",COUNTIF('Data-Qtr4'!E169,"Yes"))</f>
        <v/>
      </c>
      <c r="F171" s="53" t="str">
        <f>IF(OR('Data-Qtr4'!F169="",'Data-Qtr4'!R169),"",COUNTIF('Data-Qtr4'!F169,"Yes"))</f>
        <v/>
      </c>
      <c r="G171" s="53"/>
      <c r="H171" s="270" t="str">
        <f>IF(OR('Data-Qtr4'!G169="",'Data-Qtr4'!R169),"",COUNTIF('Data-Qtr4'!G169,"Yes"))</f>
        <v/>
      </c>
      <c r="I171" s="55">
        <f>COUNTIF('Data-Qtr4'!C169:G169,"")</f>
        <v>5</v>
      </c>
      <c r="J171" s="125">
        <f>IF('Data-Qtr4'!R169,0,IF((COUNTBLANK(C171)+COUNTBLANK(E171)+COUNTBLANK(F171)+COUNTBLANK(H171))=4,0,1))</f>
        <v>0</v>
      </c>
      <c r="K171" s="125">
        <f t="shared" si="22"/>
        <v>0</v>
      </c>
      <c r="L171" s="125">
        <f t="shared" si="23"/>
        <v>0</v>
      </c>
      <c r="M171" s="1">
        <f t="shared" si="24"/>
        <v>0</v>
      </c>
      <c r="N171" s="125">
        <f t="shared" si="25"/>
        <v>0</v>
      </c>
      <c r="O171" s="126">
        <f t="shared" si="26"/>
        <v>0</v>
      </c>
      <c r="P171" s="125">
        <f t="shared" si="27"/>
        <v>0</v>
      </c>
      <c r="Q171" s="1">
        <f t="shared" si="28"/>
        <v>0</v>
      </c>
      <c r="R171" s="1">
        <f t="shared" si="32"/>
        <v>0</v>
      </c>
      <c r="S171" s="1">
        <f t="shared" si="29"/>
        <v>0</v>
      </c>
      <c r="T171" s="1">
        <f t="shared" si="30"/>
        <v>0</v>
      </c>
      <c r="U171" s="126">
        <f t="shared" si="31"/>
        <v>0</v>
      </c>
    </row>
    <row r="172" spans="2:21" x14ac:dyDescent="0.3">
      <c r="B172" s="125">
        <v>157</v>
      </c>
      <c r="C172" s="53" t="str">
        <f>IF(OR('Data-Qtr4'!C170="",'Data-Qtr4'!R170),"",(COUNTIF('Data-Qtr4'!C170,"Yes")))</f>
        <v/>
      </c>
      <c r="D172" s="267" t="str">
        <f>IF('Data-Qtr4'!D170="","",IF(C172=1,'Data-Qtr4'!D170,""))</f>
        <v/>
      </c>
      <c r="E172" s="53" t="str">
        <f>IF(OR('Data-Qtr4'!E170="",'Data-Qtr4'!R170),"",COUNTIF('Data-Qtr4'!E170,"Yes"))</f>
        <v/>
      </c>
      <c r="F172" s="53" t="str">
        <f>IF(OR('Data-Qtr4'!F170="",'Data-Qtr4'!R170),"",COUNTIF('Data-Qtr4'!F170,"Yes"))</f>
        <v/>
      </c>
      <c r="G172" s="53"/>
      <c r="H172" s="270" t="str">
        <f>IF(OR('Data-Qtr4'!G170="",'Data-Qtr4'!R170),"",COUNTIF('Data-Qtr4'!G170,"Yes"))</f>
        <v/>
      </c>
      <c r="I172" s="55">
        <f>COUNTIF('Data-Qtr4'!C170:G170,"")</f>
        <v>5</v>
      </c>
      <c r="J172" s="125">
        <f>IF('Data-Qtr4'!R170,0,IF((COUNTBLANK(C172)+COUNTBLANK(E172)+COUNTBLANK(F172)+COUNTBLANK(H172))=4,0,1))</f>
        <v>0</v>
      </c>
      <c r="K172" s="125">
        <f t="shared" si="22"/>
        <v>0</v>
      </c>
      <c r="L172" s="125">
        <f t="shared" si="23"/>
        <v>0</v>
      </c>
      <c r="M172" s="1">
        <f t="shared" si="24"/>
        <v>0</v>
      </c>
      <c r="N172" s="125">
        <f t="shared" si="25"/>
        <v>0</v>
      </c>
      <c r="O172" s="126">
        <f t="shared" si="26"/>
        <v>0</v>
      </c>
      <c r="P172" s="125">
        <f t="shared" si="27"/>
        <v>0</v>
      </c>
      <c r="Q172" s="1">
        <f t="shared" si="28"/>
        <v>0</v>
      </c>
      <c r="R172" s="1">
        <f t="shared" si="32"/>
        <v>0</v>
      </c>
      <c r="S172" s="1">
        <f t="shared" si="29"/>
        <v>0</v>
      </c>
      <c r="T172" s="1">
        <f t="shared" si="30"/>
        <v>0</v>
      </c>
      <c r="U172" s="126">
        <f t="shared" si="31"/>
        <v>0</v>
      </c>
    </row>
    <row r="173" spans="2:21" x14ac:dyDescent="0.3">
      <c r="B173" s="125">
        <v>158</v>
      </c>
      <c r="C173" s="53" t="str">
        <f>IF(OR('Data-Qtr4'!C171="",'Data-Qtr4'!R171),"",(COUNTIF('Data-Qtr4'!C171,"Yes")))</f>
        <v/>
      </c>
      <c r="D173" s="267" t="str">
        <f>IF('Data-Qtr4'!D171="","",IF(C173=1,'Data-Qtr4'!D171,""))</f>
        <v/>
      </c>
      <c r="E173" s="53" t="str">
        <f>IF(OR('Data-Qtr4'!E171="",'Data-Qtr4'!R171),"",COUNTIF('Data-Qtr4'!E171,"Yes"))</f>
        <v/>
      </c>
      <c r="F173" s="53" t="str">
        <f>IF(OR('Data-Qtr4'!F171="",'Data-Qtr4'!R171),"",COUNTIF('Data-Qtr4'!F171,"Yes"))</f>
        <v/>
      </c>
      <c r="G173" s="53"/>
      <c r="H173" s="270" t="str">
        <f>IF(OR('Data-Qtr4'!G171="",'Data-Qtr4'!R171),"",COUNTIF('Data-Qtr4'!G171,"Yes"))</f>
        <v/>
      </c>
      <c r="I173" s="55">
        <f>COUNTIF('Data-Qtr4'!C171:G171,"")</f>
        <v>5</v>
      </c>
      <c r="J173" s="125">
        <f>IF('Data-Qtr4'!R171,0,IF((COUNTBLANK(C173)+COUNTBLANK(E173)+COUNTBLANK(F173)+COUNTBLANK(H173))=4,0,1))</f>
        <v>0</v>
      </c>
      <c r="K173" s="125">
        <f t="shared" si="22"/>
        <v>0</v>
      </c>
      <c r="L173" s="125">
        <f t="shared" si="23"/>
        <v>0</v>
      </c>
      <c r="M173" s="1">
        <f t="shared" si="24"/>
        <v>0</v>
      </c>
      <c r="N173" s="125">
        <f t="shared" si="25"/>
        <v>0</v>
      </c>
      <c r="O173" s="126">
        <f t="shared" si="26"/>
        <v>0</v>
      </c>
      <c r="P173" s="125">
        <f t="shared" si="27"/>
        <v>0</v>
      </c>
      <c r="Q173" s="1">
        <f t="shared" si="28"/>
        <v>0</v>
      </c>
      <c r="R173" s="1">
        <f t="shared" si="32"/>
        <v>0</v>
      </c>
      <c r="S173" s="1">
        <f t="shared" si="29"/>
        <v>0</v>
      </c>
      <c r="T173" s="1">
        <f t="shared" si="30"/>
        <v>0</v>
      </c>
      <c r="U173" s="126">
        <f t="shared" si="31"/>
        <v>0</v>
      </c>
    </row>
    <row r="174" spans="2:21" x14ac:dyDescent="0.3">
      <c r="B174" s="125">
        <v>159</v>
      </c>
      <c r="C174" s="53" t="str">
        <f>IF(OR('Data-Qtr4'!C172="",'Data-Qtr4'!R172),"",(COUNTIF('Data-Qtr4'!C172,"Yes")))</f>
        <v/>
      </c>
      <c r="D174" s="267" t="str">
        <f>IF('Data-Qtr4'!D172="","",IF(C174=1,'Data-Qtr4'!D172,""))</f>
        <v/>
      </c>
      <c r="E174" s="53" t="str">
        <f>IF(OR('Data-Qtr4'!E172="",'Data-Qtr4'!R172),"",COUNTIF('Data-Qtr4'!E172,"Yes"))</f>
        <v/>
      </c>
      <c r="F174" s="53" t="str">
        <f>IF(OR('Data-Qtr4'!F172="",'Data-Qtr4'!R172),"",COUNTIF('Data-Qtr4'!F172,"Yes"))</f>
        <v/>
      </c>
      <c r="G174" s="53"/>
      <c r="H174" s="270" t="str">
        <f>IF(OR('Data-Qtr4'!G172="",'Data-Qtr4'!R172),"",COUNTIF('Data-Qtr4'!G172,"Yes"))</f>
        <v/>
      </c>
      <c r="I174" s="55">
        <f>COUNTIF('Data-Qtr4'!C172:G172,"")</f>
        <v>5</v>
      </c>
      <c r="J174" s="125">
        <f>IF('Data-Qtr4'!R172,0,IF((COUNTBLANK(C174)+COUNTBLANK(E174)+COUNTBLANK(F174)+COUNTBLANK(H174))=4,0,1))</f>
        <v>0</v>
      </c>
      <c r="K174" s="125">
        <f t="shared" si="22"/>
        <v>0</v>
      </c>
      <c r="L174" s="125">
        <f t="shared" si="23"/>
        <v>0</v>
      </c>
      <c r="M174" s="1">
        <f t="shared" si="24"/>
        <v>0</v>
      </c>
      <c r="N174" s="125">
        <f t="shared" si="25"/>
        <v>0</v>
      </c>
      <c r="O174" s="126">
        <f t="shared" si="26"/>
        <v>0</v>
      </c>
      <c r="P174" s="125">
        <f t="shared" si="27"/>
        <v>0</v>
      </c>
      <c r="Q174" s="1">
        <f t="shared" si="28"/>
        <v>0</v>
      </c>
      <c r="R174" s="1">
        <f t="shared" si="32"/>
        <v>0</v>
      </c>
      <c r="S174" s="1">
        <f t="shared" si="29"/>
        <v>0</v>
      </c>
      <c r="T174" s="1">
        <f t="shared" si="30"/>
        <v>0</v>
      </c>
      <c r="U174" s="126">
        <f t="shared" si="31"/>
        <v>0</v>
      </c>
    </row>
    <row r="175" spans="2:21" ht="15" thickBot="1" x14ac:dyDescent="0.35">
      <c r="B175" s="125">
        <v>160</v>
      </c>
      <c r="C175" s="36" t="str">
        <f>IF(OR('Data-Qtr4'!C173="",'Data-Qtr4'!R173),"",(COUNTIF('Data-Qtr4'!C173,"Yes")))</f>
        <v/>
      </c>
      <c r="D175" s="271" t="str">
        <f>IF('Data-Qtr4'!D173="","",IF(C175=1,'Data-Qtr4'!D173,""))</f>
        <v/>
      </c>
      <c r="E175" s="36" t="str">
        <f>IF(OR('Data-Qtr4'!E173="",'Data-Qtr4'!R173),"",COUNTIF('Data-Qtr4'!E173,"Yes"))</f>
        <v/>
      </c>
      <c r="F175" s="36" t="str">
        <f>IF(OR('Data-Qtr4'!F173="",'Data-Qtr4'!R173),"",COUNTIF('Data-Qtr4'!F173,"Yes"))</f>
        <v/>
      </c>
      <c r="G175" s="36"/>
      <c r="H175" s="272" t="str">
        <f>IF(OR('Data-Qtr4'!G173="",'Data-Qtr4'!R173),"",COUNTIF('Data-Qtr4'!G173,"Yes"))</f>
        <v/>
      </c>
      <c r="I175" s="55">
        <f>COUNTIF('Data-Qtr4'!C173:G173,"")</f>
        <v>5</v>
      </c>
      <c r="J175" s="125">
        <f>IF('Data-Qtr4'!R173,0,IF((COUNTBLANK(C175)+COUNTBLANK(E175)+COUNTBLANK(F175)+COUNTBLANK(H175))=4,0,1))</f>
        <v>0</v>
      </c>
      <c r="K175" s="125">
        <f t="shared" si="22"/>
        <v>0</v>
      </c>
      <c r="L175" s="125">
        <f t="shared" si="23"/>
        <v>0</v>
      </c>
      <c r="M175" s="1">
        <f t="shared" si="24"/>
        <v>0</v>
      </c>
      <c r="N175" s="125">
        <f t="shared" si="25"/>
        <v>0</v>
      </c>
      <c r="O175" s="126">
        <f t="shared" si="26"/>
        <v>0</v>
      </c>
      <c r="P175" s="125">
        <f t="shared" si="27"/>
        <v>0</v>
      </c>
      <c r="Q175" s="1">
        <f t="shared" si="28"/>
        <v>0</v>
      </c>
      <c r="R175" s="1">
        <f t="shared" si="32"/>
        <v>0</v>
      </c>
      <c r="S175" s="1">
        <f t="shared" si="29"/>
        <v>0</v>
      </c>
      <c r="T175" s="1">
        <f t="shared" si="30"/>
        <v>0</v>
      </c>
      <c r="U175" s="126">
        <f t="shared" si="31"/>
        <v>0</v>
      </c>
    </row>
    <row r="176" spans="2:21" x14ac:dyDescent="0.3">
      <c r="B176" s="125">
        <v>161</v>
      </c>
      <c r="C176" s="33" t="str">
        <f>IF(OR('Data-Qtr4'!C174="",'Data-Qtr4'!R174),"",(COUNTIF('Data-Qtr4'!C174,"Yes")))</f>
        <v/>
      </c>
      <c r="D176" s="268" t="str">
        <f>IF('Data-Qtr4'!D174="","",IF(C176=1,'Data-Qtr4'!D174,""))</f>
        <v/>
      </c>
      <c r="E176" s="33" t="str">
        <f>IF(OR('Data-Qtr4'!E174="",'Data-Qtr4'!R174),"",COUNTIF('Data-Qtr4'!E174,"Yes"))</f>
        <v/>
      </c>
      <c r="F176" s="33" t="str">
        <f>IF(OR('Data-Qtr4'!F174="",'Data-Qtr4'!R174),"",COUNTIF('Data-Qtr4'!F174,"Yes"))</f>
        <v/>
      </c>
      <c r="G176" s="33"/>
      <c r="H176" s="269" t="str">
        <f>IF(OR('Data-Qtr4'!G174="",'Data-Qtr4'!R174),"",COUNTIF('Data-Qtr4'!G174,"Yes"))</f>
        <v/>
      </c>
      <c r="I176" s="54">
        <f>COUNTIF('Data-Qtr4'!C174:G174,"")</f>
        <v>5</v>
      </c>
      <c r="J176" s="125">
        <f>IF('Data-Qtr4'!R174,0,IF((COUNTBLANK(C176)+COUNTBLANK(E176)+COUNTBLANK(F176)+COUNTBLANK(H176))=4,0,1))</f>
        <v>0</v>
      </c>
      <c r="K176" s="125">
        <f t="shared" si="22"/>
        <v>0</v>
      </c>
      <c r="L176" s="125">
        <f t="shared" si="23"/>
        <v>0</v>
      </c>
      <c r="M176" s="1">
        <f t="shared" si="24"/>
        <v>0</v>
      </c>
      <c r="N176" s="125">
        <f t="shared" si="25"/>
        <v>0</v>
      </c>
      <c r="O176" s="126">
        <f t="shared" si="26"/>
        <v>0</v>
      </c>
      <c r="P176" s="125">
        <f t="shared" si="27"/>
        <v>0</v>
      </c>
      <c r="Q176" s="1">
        <f t="shared" si="28"/>
        <v>0</v>
      </c>
      <c r="R176" s="1">
        <f t="shared" si="32"/>
        <v>0</v>
      </c>
      <c r="S176" s="1">
        <f t="shared" si="29"/>
        <v>0</v>
      </c>
      <c r="T176" s="1">
        <f t="shared" si="30"/>
        <v>0</v>
      </c>
      <c r="U176" s="126">
        <f t="shared" si="31"/>
        <v>0</v>
      </c>
    </row>
    <row r="177" spans="2:21" x14ac:dyDescent="0.3">
      <c r="B177" s="125">
        <v>162</v>
      </c>
      <c r="C177" s="53" t="str">
        <f>IF(OR('Data-Qtr4'!C175="",'Data-Qtr4'!R175),"",(COUNTIF('Data-Qtr4'!C175,"Yes")))</f>
        <v/>
      </c>
      <c r="D177" s="267" t="str">
        <f>IF('Data-Qtr4'!D175="","",IF(C177=1,'Data-Qtr4'!D175,""))</f>
        <v/>
      </c>
      <c r="E177" s="53" t="str">
        <f>IF(OR('Data-Qtr4'!E175="",'Data-Qtr4'!R175),"",COUNTIF('Data-Qtr4'!E175,"Yes"))</f>
        <v/>
      </c>
      <c r="F177" s="53" t="str">
        <f>IF(OR('Data-Qtr4'!F175="",'Data-Qtr4'!R175),"",COUNTIF('Data-Qtr4'!F175,"Yes"))</f>
        <v/>
      </c>
      <c r="G177" s="53"/>
      <c r="H177" s="270" t="str">
        <f>IF(OR('Data-Qtr4'!G175="",'Data-Qtr4'!R175),"",COUNTIF('Data-Qtr4'!G175,"Yes"))</f>
        <v/>
      </c>
      <c r="I177" s="55">
        <f>COUNTIF('Data-Qtr4'!C175:G175,"")</f>
        <v>5</v>
      </c>
      <c r="J177" s="125">
        <f>IF('Data-Qtr4'!R175,0,IF((COUNTBLANK(C177)+COUNTBLANK(E177)+COUNTBLANK(F177)+COUNTBLANK(H177))=4,0,1))</f>
        <v>0</v>
      </c>
      <c r="K177" s="125">
        <f t="shared" si="22"/>
        <v>0</v>
      </c>
      <c r="L177" s="125">
        <f t="shared" si="23"/>
        <v>0</v>
      </c>
      <c r="M177" s="1">
        <f t="shared" si="24"/>
        <v>0</v>
      </c>
      <c r="N177" s="125">
        <f t="shared" si="25"/>
        <v>0</v>
      </c>
      <c r="O177" s="126">
        <f t="shared" si="26"/>
        <v>0</v>
      </c>
      <c r="P177" s="125">
        <f t="shared" si="27"/>
        <v>0</v>
      </c>
      <c r="Q177" s="1">
        <f t="shared" si="28"/>
        <v>0</v>
      </c>
      <c r="R177" s="1">
        <f t="shared" si="32"/>
        <v>0</v>
      </c>
      <c r="S177" s="1">
        <f t="shared" si="29"/>
        <v>0</v>
      </c>
      <c r="T177" s="1">
        <f t="shared" si="30"/>
        <v>0</v>
      </c>
      <c r="U177" s="126">
        <f t="shared" si="31"/>
        <v>0</v>
      </c>
    </row>
    <row r="178" spans="2:21" x14ac:dyDescent="0.3">
      <c r="B178" s="125">
        <v>163</v>
      </c>
      <c r="C178" s="53" t="str">
        <f>IF(OR('Data-Qtr4'!C176="",'Data-Qtr4'!R176),"",(COUNTIF('Data-Qtr4'!C176,"Yes")))</f>
        <v/>
      </c>
      <c r="D178" s="267" t="str">
        <f>IF('Data-Qtr4'!D176="","",IF(C178=1,'Data-Qtr4'!D176,""))</f>
        <v/>
      </c>
      <c r="E178" s="53" t="str">
        <f>IF(OR('Data-Qtr4'!E176="",'Data-Qtr4'!R176),"",COUNTIF('Data-Qtr4'!E176,"Yes"))</f>
        <v/>
      </c>
      <c r="F178" s="53" t="str">
        <f>IF(OR('Data-Qtr4'!F176="",'Data-Qtr4'!R176),"",COUNTIF('Data-Qtr4'!F176,"Yes"))</f>
        <v/>
      </c>
      <c r="G178" s="53"/>
      <c r="H178" s="270" t="str">
        <f>IF(OR('Data-Qtr4'!G176="",'Data-Qtr4'!R176),"",COUNTIF('Data-Qtr4'!G176,"Yes"))</f>
        <v/>
      </c>
      <c r="I178" s="55">
        <f>COUNTIF('Data-Qtr4'!C176:G176,"")</f>
        <v>5</v>
      </c>
      <c r="J178" s="125">
        <f>IF('Data-Qtr4'!R176,0,IF((COUNTBLANK(C178)+COUNTBLANK(E178)+COUNTBLANK(F178)+COUNTBLANK(H178))=4,0,1))</f>
        <v>0</v>
      </c>
      <c r="K178" s="125">
        <f t="shared" si="22"/>
        <v>0</v>
      </c>
      <c r="L178" s="125">
        <f t="shared" si="23"/>
        <v>0</v>
      </c>
      <c r="M178" s="1">
        <f t="shared" si="24"/>
        <v>0</v>
      </c>
      <c r="N178" s="125">
        <f t="shared" si="25"/>
        <v>0</v>
      </c>
      <c r="O178" s="126">
        <f t="shared" si="26"/>
        <v>0</v>
      </c>
      <c r="P178" s="125">
        <f t="shared" si="27"/>
        <v>0</v>
      </c>
      <c r="Q178" s="1">
        <f t="shared" si="28"/>
        <v>0</v>
      </c>
      <c r="R178" s="1">
        <f t="shared" si="32"/>
        <v>0</v>
      </c>
      <c r="S178" s="1">
        <f t="shared" si="29"/>
        <v>0</v>
      </c>
      <c r="T178" s="1">
        <f t="shared" si="30"/>
        <v>0</v>
      </c>
      <c r="U178" s="126">
        <f t="shared" si="31"/>
        <v>0</v>
      </c>
    </row>
    <row r="179" spans="2:21" x14ac:dyDescent="0.3">
      <c r="B179" s="125">
        <v>164</v>
      </c>
      <c r="C179" s="53" t="str">
        <f>IF(OR('Data-Qtr4'!C177="",'Data-Qtr4'!R177),"",(COUNTIF('Data-Qtr4'!C177,"Yes")))</f>
        <v/>
      </c>
      <c r="D179" s="267" t="str">
        <f>IF('Data-Qtr4'!D177="","",IF(C179=1,'Data-Qtr4'!D177,""))</f>
        <v/>
      </c>
      <c r="E179" s="53" t="str">
        <f>IF(OR('Data-Qtr4'!E177="",'Data-Qtr4'!R177),"",COUNTIF('Data-Qtr4'!E177,"Yes"))</f>
        <v/>
      </c>
      <c r="F179" s="53" t="str">
        <f>IF(OR('Data-Qtr4'!F177="",'Data-Qtr4'!R177),"",COUNTIF('Data-Qtr4'!F177,"Yes"))</f>
        <v/>
      </c>
      <c r="G179" s="53"/>
      <c r="H179" s="270" t="str">
        <f>IF(OR('Data-Qtr4'!G177="",'Data-Qtr4'!R177),"",COUNTIF('Data-Qtr4'!G177,"Yes"))</f>
        <v/>
      </c>
      <c r="I179" s="55">
        <f>COUNTIF('Data-Qtr4'!C177:G177,"")</f>
        <v>5</v>
      </c>
      <c r="J179" s="125">
        <f>IF('Data-Qtr4'!R177,0,IF((COUNTBLANK(C179)+COUNTBLANK(E179)+COUNTBLANK(F179)+COUNTBLANK(H179))=4,0,1))</f>
        <v>0</v>
      </c>
      <c r="K179" s="125">
        <f t="shared" si="22"/>
        <v>0</v>
      </c>
      <c r="L179" s="125">
        <f t="shared" si="23"/>
        <v>0</v>
      </c>
      <c r="M179" s="1">
        <f t="shared" si="24"/>
        <v>0</v>
      </c>
      <c r="N179" s="125">
        <f t="shared" si="25"/>
        <v>0</v>
      </c>
      <c r="O179" s="126">
        <f t="shared" si="26"/>
        <v>0</v>
      </c>
      <c r="P179" s="125">
        <f t="shared" si="27"/>
        <v>0</v>
      </c>
      <c r="Q179" s="1">
        <f t="shared" si="28"/>
        <v>0</v>
      </c>
      <c r="R179" s="1">
        <f t="shared" si="32"/>
        <v>0</v>
      </c>
      <c r="S179" s="1">
        <f t="shared" si="29"/>
        <v>0</v>
      </c>
      <c r="T179" s="1">
        <f t="shared" si="30"/>
        <v>0</v>
      </c>
      <c r="U179" s="126">
        <f t="shared" si="31"/>
        <v>0</v>
      </c>
    </row>
    <row r="180" spans="2:21" x14ac:dyDescent="0.3">
      <c r="B180" s="125">
        <v>165</v>
      </c>
      <c r="C180" s="53" t="str">
        <f>IF(OR('Data-Qtr4'!C178="",'Data-Qtr4'!R178),"",(COUNTIF('Data-Qtr4'!C178,"Yes")))</f>
        <v/>
      </c>
      <c r="D180" s="267" t="str">
        <f>IF('Data-Qtr4'!D178="","",IF(C180=1,'Data-Qtr4'!D178,""))</f>
        <v/>
      </c>
      <c r="E180" s="53" t="str">
        <f>IF(OR('Data-Qtr4'!E178="",'Data-Qtr4'!R178),"",COUNTIF('Data-Qtr4'!E178,"Yes"))</f>
        <v/>
      </c>
      <c r="F180" s="53" t="str">
        <f>IF(OR('Data-Qtr4'!F178="",'Data-Qtr4'!R178),"",COUNTIF('Data-Qtr4'!F178,"Yes"))</f>
        <v/>
      </c>
      <c r="G180" s="53"/>
      <c r="H180" s="270" t="str">
        <f>IF(OR('Data-Qtr4'!G178="",'Data-Qtr4'!R178),"",COUNTIF('Data-Qtr4'!G178,"Yes"))</f>
        <v/>
      </c>
      <c r="I180" s="55">
        <f>COUNTIF('Data-Qtr4'!C178:G178,"")</f>
        <v>5</v>
      </c>
      <c r="J180" s="125">
        <f>IF('Data-Qtr4'!R178,0,IF((COUNTBLANK(C180)+COUNTBLANK(E180)+COUNTBLANK(F180)+COUNTBLANK(H180))=4,0,1))</f>
        <v>0</v>
      </c>
      <c r="K180" s="125">
        <f t="shared" ref="K180:K205" si="33">IF(J180=1,C180,0)</f>
        <v>0</v>
      </c>
      <c r="L180" s="125">
        <f t="shared" ref="L180:L205" si="34">IF(J180=1,IF((COUNTIF(C180,1)+COUNTIF(E180,1))=2,1,0),0)</f>
        <v>0</v>
      </c>
      <c r="M180" s="1">
        <f t="shared" ref="M180:M205" si="35">IF(J180=1,COUNTIF(E180,1),0)</f>
        <v>0</v>
      </c>
      <c r="N180" s="125">
        <f t="shared" ref="N180:N205" si="36">IF(J180=1,IF((COUNTIF(C180,1)+COUNTIF(F180,1))=2,1,0),0)</f>
        <v>0</v>
      </c>
      <c r="O180" s="126">
        <f t="shared" ref="O180:O205" si="37">IF(J180=1,COUNTIF(F180,1),0)</f>
        <v>0</v>
      </c>
      <c r="P180" s="125">
        <f t="shared" ref="P180:P205" si="38">IF(J180=1,IF((COUNTIF(C180,1)+COUNTIF(H180,1))=2,1,0),0)</f>
        <v>0</v>
      </c>
      <c r="Q180" s="1">
        <f t="shared" ref="Q180:Q205" si="39">IF(J180=1,COUNTIF(H180,1),0)</f>
        <v>0</v>
      </c>
      <c r="R180" s="1">
        <f t="shared" si="32"/>
        <v>0</v>
      </c>
      <c r="S180" s="1">
        <f t="shared" ref="S180:S205" si="40">IF(J180=1,COUNTIF(C180,1),0)</f>
        <v>0</v>
      </c>
      <c r="T180" s="1">
        <f t="shared" ref="T180:T205" si="41">IF(AND(C180=1,F180=1),1,0)</f>
        <v>0</v>
      </c>
      <c r="U180" s="126">
        <f t="shared" ref="U180:U205" si="42">IF(AND(C180=1,H180=1),1,0)</f>
        <v>0</v>
      </c>
    </row>
    <row r="181" spans="2:21" x14ac:dyDescent="0.3">
      <c r="B181" s="125">
        <v>166</v>
      </c>
      <c r="C181" s="53" t="str">
        <f>IF(OR('Data-Qtr4'!C179="",'Data-Qtr4'!R179),"",(COUNTIF('Data-Qtr4'!C179,"Yes")))</f>
        <v/>
      </c>
      <c r="D181" s="267" t="str">
        <f>IF('Data-Qtr4'!D179="","",IF(C181=1,'Data-Qtr4'!D179,""))</f>
        <v/>
      </c>
      <c r="E181" s="53" t="str">
        <f>IF(OR('Data-Qtr4'!E179="",'Data-Qtr4'!R179),"",COUNTIF('Data-Qtr4'!E179,"Yes"))</f>
        <v/>
      </c>
      <c r="F181" s="53" t="str">
        <f>IF(OR('Data-Qtr4'!F179="",'Data-Qtr4'!R179),"",COUNTIF('Data-Qtr4'!F179,"Yes"))</f>
        <v/>
      </c>
      <c r="G181" s="53"/>
      <c r="H181" s="270" t="str">
        <f>IF(OR('Data-Qtr4'!G179="",'Data-Qtr4'!R179),"",COUNTIF('Data-Qtr4'!G179,"Yes"))</f>
        <v/>
      </c>
      <c r="I181" s="55">
        <f>COUNTIF('Data-Qtr4'!C179:G179,"")</f>
        <v>5</v>
      </c>
      <c r="J181" s="125">
        <f>IF('Data-Qtr4'!R179,0,IF((COUNTBLANK(C181)+COUNTBLANK(E181)+COUNTBLANK(F181)+COUNTBLANK(H181))=4,0,1))</f>
        <v>0</v>
      </c>
      <c r="K181" s="125">
        <f t="shared" si="33"/>
        <v>0</v>
      </c>
      <c r="L181" s="125">
        <f t="shared" si="34"/>
        <v>0</v>
      </c>
      <c r="M181" s="1">
        <f t="shared" si="35"/>
        <v>0</v>
      </c>
      <c r="N181" s="125">
        <f t="shared" si="36"/>
        <v>0</v>
      </c>
      <c r="O181" s="126">
        <f t="shared" si="37"/>
        <v>0</v>
      </c>
      <c r="P181" s="125">
        <f t="shared" si="38"/>
        <v>0</v>
      </c>
      <c r="Q181" s="1">
        <f t="shared" si="39"/>
        <v>0</v>
      </c>
      <c r="R181" s="1">
        <f t="shared" si="32"/>
        <v>0</v>
      </c>
      <c r="S181" s="1">
        <f t="shared" si="40"/>
        <v>0</v>
      </c>
      <c r="T181" s="1">
        <f t="shared" si="41"/>
        <v>0</v>
      </c>
      <c r="U181" s="126">
        <f t="shared" si="42"/>
        <v>0</v>
      </c>
    </row>
    <row r="182" spans="2:21" x14ac:dyDescent="0.3">
      <c r="B182" s="125">
        <v>167</v>
      </c>
      <c r="C182" s="53" t="str">
        <f>IF(OR('Data-Qtr4'!C180="",'Data-Qtr4'!R180),"",(COUNTIF('Data-Qtr4'!C180,"Yes")))</f>
        <v/>
      </c>
      <c r="D182" s="267" t="str">
        <f>IF('Data-Qtr4'!D180="","",IF(C182=1,'Data-Qtr4'!D180,""))</f>
        <v/>
      </c>
      <c r="E182" s="53" t="str">
        <f>IF(OR('Data-Qtr4'!E180="",'Data-Qtr4'!R180),"",COUNTIF('Data-Qtr4'!E180,"Yes"))</f>
        <v/>
      </c>
      <c r="F182" s="53" t="str">
        <f>IF(OR('Data-Qtr4'!F180="",'Data-Qtr4'!R180),"",COUNTIF('Data-Qtr4'!F180,"Yes"))</f>
        <v/>
      </c>
      <c r="G182" s="53"/>
      <c r="H182" s="270" t="str">
        <f>IF(OR('Data-Qtr4'!G180="",'Data-Qtr4'!R180),"",COUNTIF('Data-Qtr4'!G180,"Yes"))</f>
        <v/>
      </c>
      <c r="I182" s="55">
        <f>COUNTIF('Data-Qtr4'!C180:G180,"")</f>
        <v>5</v>
      </c>
      <c r="J182" s="125">
        <f>IF('Data-Qtr4'!R180,0,IF((COUNTBLANK(C182)+COUNTBLANK(E182)+COUNTBLANK(F182)+COUNTBLANK(H182))=4,0,1))</f>
        <v>0</v>
      </c>
      <c r="K182" s="125">
        <f t="shared" si="33"/>
        <v>0</v>
      </c>
      <c r="L182" s="125">
        <f t="shared" si="34"/>
        <v>0</v>
      </c>
      <c r="M182" s="1">
        <f t="shared" si="35"/>
        <v>0</v>
      </c>
      <c r="N182" s="125">
        <f t="shared" si="36"/>
        <v>0</v>
      </c>
      <c r="O182" s="126">
        <f t="shared" si="37"/>
        <v>0</v>
      </c>
      <c r="P182" s="125">
        <f t="shared" si="38"/>
        <v>0</v>
      </c>
      <c r="Q182" s="1">
        <f t="shared" si="39"/>
        <v>0</v>
      </c>
      <c r="R182" s="1">
        <f t="shared" si="32"/>
        <v>0</v>
      </c>
      <c r="S182" s="1">
        <f t="shared" si="40"/>
        <v>0</v>
      </c>
      <c r="T182" s="1">
        <f t="shared" si="41"/>
        <v>0</v>
      </c>
      <c r="U182" s="126">
        <f t="shared" si="42"/>
        <v>0</v>
      </c>
    </row>
    <row r="183" spans="2:21" x14ac:dyDescent="0.3">
      <c r="B183" s="125">
        <v>168</v>
      </c>
      <c r="C183" s="53" t="str">
        <f>IF(OR('Data-Qtr4'!C181="",'Data-Qtr4'!R181),"",(COUNTIF('Data-Qtr4'!C181,"Yes")))</f>
        <v/>
      </c>
      <c r="D183" s="267" t="str">
        <f>IF('Data-Qtr4'!D181="","",IF(C183=1,'Data-Qtr4'!D181,""))</f>
        <v/>
      </c>
      <c r="E183" s="53" t="str">
        <f>IF(OR('Data-Qtr4'!E181="",'Data-Qtr4'!R181),"",COUNTIF('Data-Qtr4'!E181,"Yes"))</f>
        <v/>
      </c>
      <c r="F183" s="53" t="str">
        <f>IF(OR('Data-Qtr4'!F181="",'Data-Qtr4'!R181),"",COUNTIF('Data-Qtr4'!F181,"Yes"))</f>
        <v/>
      </c>
      <c r="G183" s="53"/>
      <c r="H183" s="270" t="str">
        <f>IF(OR('Data-Qtr4'!G181="",'Data-Qtr4'!R181),"",COUNTIF('Data-Qtr4'!G181,"Yes"))</f>
        <v/>
      </c>
      <c r="I183" s="55">
        <f>COUNTIF('Data-Qtr4'!C181:G181,"")</f>
        <v>5</v>
      </c>
      <c r="J183" s="125">
        <f>IF('Data-Qtr4'!R181,0,IF((COUNTBLANK(C183)+COUNTBLANK(E183)+COUNTBLANK(F183)+COUNTBLANK(H183))=4,0,1))</f>
        <v>0</v>
      </c>
      <c r="K183" s="125">
        <f t="shared" si="33"/>
        <v>0</v>
      </c>
      <c r="L183" s="125">
        <f t="shared" si="34"/>
        <v>0</v>
      </c>
      <c r="M183" s="1">
        <f t="shared" si="35"/>
        <v>0</v>
      </c>
      <c r="N183" s="125">
        <f t="shared" si="36"/>
        <v>0</v>
      </c>
      <c r="O183" s="126">
        <f t="shared" si="37"/>
        <v>0</v>
      </c>
      <c r="P183" s="125">
        <f t="shared" si="38"/>
        <v>0</v>
      </c>
      <c r="Q183" s="1">
        <f t="shared" si="39"/>
        <v>0</v>
      </c>
      <c r="R183" s="1">
        <f t="shared" si="32"/>
        <v>0</v>
      </c>
      <c r="S183" s="1">
        <f t="shared" si="40"/>
        <v>0</v>
      </c>
      <c r="T183" s="1">
        <f t="shared" si="41"/>
        <v>0</v>
      </c>
      <c r="U183" s="126">
        <f t="shared" si="42"/>
        <v>0</v>
      </c>
    </row>
    <row r="184" spans="2:21" x14ac:dyDescent="0.3">
      <c r="B184" s="125">
        <v>169</v>
      </c>
      <c r="C184" s="53" t="str">
        <f>IF(OR('Data-Qtr4'!C182="",'Data-Qtr4'!R182),"",(COUNTIF('Data-Qtr4'!C182,"Yes")))</f>
        <v/>
      </c>
      <c r="D184" s="267" t="str">
        <f>IF('Data-Qtr4'!D182="","",IF(C184=1,'Data-Qtr4'!D182,""))</f>
        <v/>
      </c>
      <c r="E184" s="53" t="str">
        <f>IF(OR('Data-Qtr4'!E182="",'Data-Qtr4'!R182),"",COUNTIF('Data-Qtr4'!E182,"Yes"))</f>
        <v/>
      </c>
      <c r="F184" s="53" t="str">
        <f>IF(OR('Data-Qtr4'!F182="",'Data-Qtr4'!R182),"",COUNTIF('Data-Qtr4'!F182,"Yes"))</f>
        <v/>
      </c>
      <c r="G184" s="53"/>
      <c r="H184" s="270" t="str">
        <f>IF(OR('Data-Qtr4'!G182="",'Data-Qtr4'!R182),"",COUNTIF('Data-Qtr4'!G182,"Yes"))</f>
        <v/>
      </c>
      <c r="I184" s="55">
        <f>COUNTIF('Data-Qtr4'!C182:G182,"")</f>
        <v>5</v>
      </c>
      <c r="J184" s="125">
        <f>IF('Data-Qtr4'!R182,0,IF((COUNTBLANK(C184)+COUNTBLANK(E184)+COUNTBLANK(F184)+COUNTBLANK(H184))=4,0,1))</f>
        <v>0</v>
      </c>
      <c r="K184" s="125">
        <f t="shared" si="33"/>
        <v>0</v>
      </c>
      <c r="L184" s="125">
        <f t="shared" si="34"/>
        <v>0</v>
      </c>
      <c r="M184" s="1">
        <f t="shared" si="35"/>
        <v>0</v>
      </c>
      <c r="N184" s="125">
        <f t="shared" si="36"/>
        <v>0</v>
      </c>
      <c r="O184" s="126">
        <f t="shared" si="37"/>
        <v>0</v>
      </c>
      <c r="P184" s="125">
        <f t="shared" si="38"/>
        <v>0</v>
      </c>
      <c r="Q184" s="1">
        <f t="shared" si="39"/>
        <v>0</v>
      </c>
      <c r="R184" s="1">
        <f t="shared" si="32"/>
        <v>0</v>
      </c>
      <c r="S184" s="1">
        <f t="shared" si="40"/>
        <v>0</v>
      </c>
      <c r="T184" s="1">
        <f t="shared" si="41"/>
        <v>0</v>
      </c>
      <c r="U184" s="126">
        <f t="shared" si="42"/>
        <v>0</v>
      </c>
    </row>
    <row r="185" spans="2:21" ht="15" thickBot="1" x14ac:dyDescent="0.35">
      <c r="B185" s="127">
        <v>170</v>
      </c>
      <c r="C185" s="36" t="str">
        <f>IF(OR('Data-Qtr4'!C183="",'Data-Qtr4'!R183),"",(COUNTIF('Data-Qtr4'!C183,"Yes")))</f>
        <v/>
      </c>
      <c r="D185" s="271" t="str">
        <f>IF('Data-Qtr4'!D183="","",IF(C185=1,'Data-Qtr4'!D183,""))</f>
        <v/>
      </c>
      <c r="E185" s="36" t="str">
        <f>IF(OR('Data-Qtr4'!E183="",'Data-Qtr4'!R183),"",COUNTIF('Data-Qtr4'!E183,"Yes"))</f>
        <v/>
      </c>
      <c r="F185" s="36" t="str">
        <f>IF(OR('Data-Qtr4'!F183="",'Data-Qtr4'!R183),"",COUNTIF('Data-Qtr4'!F183,"Yes"))</f>
        <v/>
      </c>
      <c r="G185" s="36"/>
      <c r="H185" s="272" t="str">
        <f>IF(OR('Data-Qtr4'!G183="",'Data-Qtr4'!R183),"",COUNTIF('Data-Qtr4'!G183,"Yes"))</f>
        <v/>
      </c>
      <c r="I185" s="56">
        <f>COUNTIF('Data-Qtr4'!C183:G183,"")</f>
        <v>5</v>
      </c>
      <c r="J185" s="125">
        <f>IF('Data-Qtr4'!R183,0,IF((COUNTBLANK(C185)+COUNTBLANK(E185)+COUNTBLANK(F185)+COUNTBLANK(H185))=4,0,1))</f>
        <v>0</v>
      </c>
      <c r="K185" s="125">
        <f t="shared" si="33"/>
        <v>0</v>
      </c>
      <c r="L185" s="125">
        <f t="shared" si="34"/>
        <v>0</v>
      </c>
      <c r="M185" s="1">
        <f t="shared" si="35"/>
        <v>0</v>
      </c>
      <c r="N185" s="125">
        <f t="shared" si="36"/>
        <v>0</v>
      </c>
      <c r="O185" s="126">
        <f t="shared" si="37"/>
        <v>0</v>
      </c>
      <c r="P185" s="125">
        <f t="shared" si="38"/>
        <v>0</v>
      </c>
      <c r="Q185" s="1">
        <f t="shared" si="39"/>
        <v>0</v>
      </c>
      <c r="R185" s="1">
        <f t="shared" si="32"/>
        <v>0</v>
      </c>
      <c r="S185" s="1">
        <f t="shared" si="40"/>
        <v>0</v>
      </c>
      <c r="T185" s="1">
        <f t="shared" si="41"/>
        <v>0</v>
      </c>
      <c r="U185" s="126">
        <f t="shared" si="42"/>
        <v>0</v>
      </c>
    </row>
    <row r="186" spans="2:21" x14ac:dyDescent="0.3">
      <c r="B186" s="125">
        <v>171</v>
      </c>
      <c r="C186" s="33" t="str">
        <f>IF(OR('Data-Qtr4'!C184="",'Data-Qtr4'!R184),"",(COUNTIF('Data-Qtr4'!C184,"Yes")))</f>
        <v/>
      </c>
      <c r="D186" s="268" t="str">
        <f>IF('Data-Qtr4'!D184="","",IF(C186=1,'Data-Qtr4'!D184,""))</f>
        <v/>
      </c>
      <c r="E186" s="33" t="str">
        <f>IF(OR('Data-Qtr4'!E184="",'Data-Qtr4'!R184),"",COUNTIF('Data-Qtr4'!E184,"Yes"))</f>
        <v/>
      </c>
      <c r="F186" s="33" t="str">
        <f>IF(OR('Data-Qtr4'!F184="",'Data-Qtr4'!R184),"",COUNTIF('Data-Qtr4'!F184,"Yes"))</f>
        <v/>
      </c>
      <c r="G186" s="33"/>
      <c r="H186" s="269" t="str">
        <f>IF(OR('Data-Qtr4'!G184="",'Data-Qtr4'!R184),"",COUNTIF('Data-Qtr4'!G184,"Yes"))</f>
        <v/>
      </c>
      <c r="I186" s="54">
        <f>COUNTIF('Data-Qtr4'!C184:G184,"")</f>
        <v>5</v>
      </c>
      <c r="J186" s="125">
        <f>IF('Data-Qtr4'!R184,0,IF((COUNTBLANK(C186)+COUNTBLANK(E186)+COUNTBLANK(F186)+COUNTBLANK(H186))=4,0,1))</f>
        <v>0</v>
      </c>
      <c r="K186" s="125">
        <f t="shared" si="33"/>
        <v>0</v>
      </c>
      <c r="L186" s="125">
        <f t="shared" si="34"/>
        <v>0</v>
      </c>
      <c r="M186" s="1">
        <f t="shared" si="35"/>
        <v>0</v>
      </c>
      <c r="N186" s="125">
        <f t="shared" si="36"/>
        <v>0</v>
      </c>
      <c r="O186" s="126">
        <f t="shared" si="37"/>
        <v>0</v>
      </c>
      <c r="P186" s="125">
        <f t="shared" si="38"/>
        <v>0</v>
      </c>
      <c r="Q186" s="1">
        <f t="shared" si="39"/>
        <v>0</v>
      </c>
      <c r="R186" s="1">
        <f t="shared" si="32"/>
        <v>0</v>
      </c>
      <c r="S186" s="1">
        <f t="shared" si="40"/>
        <v>0</v>
      </c>
      <c r="T186" s="1">
        <f t="shared" si="41"/>
        <v>0</v>
      </c>
      <c r="U186" s="126">
        <f t="shared" si="42"/>
        <v>0</v>
      </c>
    </row>
    <row r="187" spans="2:21" x14ac:dyDescent="0.3">
      <c r="B187" s="125">
        <v>172</v>
      </c>
      <c r="C187" s="53" t="str">
        <f>IF(OR('Data-Qtr4'!C185="",'Data-Qtr4'!R185),"",(COUNTIF('Data-Qtr4'!C185,"Yes")))</f>
        <v/>
      </c>
      <c r="D187" s="267" t="str">
        <f>IF('Data-Qtr4'!D185="","",IF(C187=1,'Data-Qtr4'!D185,""))</f>
        <v/>
      </c>
      <c r="E187" s="53" t="str">
        <f>IF(OR('Data-Qtr4'!E185="",'Data-Qtr4'!R185),"",COUNTIF('Data-Qtr4'!E185,"Yes"))</f>
        <v/>
      </c>
      <c r="F187" s="53" t="str">
        <f>IF(OR('Data-Qtr4'!F185="",'Data-Qtr4'!R185),"",COUNTIF('Data-Qtr4'!F185,"Yes"))</f>
        <v/>
      </c>
      <c r="G187" s="53"/>
      <c r="H187" s="270" t="str">
        <f>IF(OR('Data-Qtr4'!G185="",'Data-Qtr4'!R185),"",COUNTIF('Data-Qtr4'!G185,"Yes"))</f>
        <v/>
      </c>
      <c r="I187" s="55">
        <f>COUNTIF('Data-Qtr4'!C185:G185,"")</f>
        <v>5</v>
      </c>
      <c r="J187" s="125">
        <f>IF('Data-Qtr4'!R185,0,IF((COUNTBLANK(C187)+COUNTBLANK(E187)+COUNTBLANK(F187)+COUNTBLANK(H187))=4,0,1))</f>
        <v>0</v>
      </c>
      <c r="K187" s="125">
        <f t="shared" si="33"/>
        <v>0</v>
      </c>
      <c r="L187" s="125">
        <f t="shared" si="34"/>
        <v>0</v>
      </c>
      <c r="M187" s="1">
        <f t="shared" si="35"/>
        <v>0</v>
      </c>
      <c r="N187" s="125">
        <f t="shared" si="36"/>
        <v>0</v>
      </c>
      <c r="O187" s="126">
        <f t="shared" si="37"/>
        <v>0</v>
      </c>
      <c r="P187" s="125">
        <f t="shared" si="38"/>
        <v>0</v>
      </c>
      <c r="Q187" s="1">
        <f t="shared" si="39"/>
        <v>0</v>
      </c>
      <c r="R187" s="1">
        <f t="shared" si="32"/>
        <v>0</v>
      </c>
      <c r="S187" s="1">
        <f t="shared" si="40"/>
        <v>0</v>
      </c>
      <c r="T187" s="1">
        <f t="shared" si="41"/>
        <v>0</v>
      </c>
      <c r="U187" s="126">
        <f t="shared" si="42"/>
        <v>0</v>
      </c>
    </row>
    <row r="188" spans="2:21" x14ac:dyDescent="0.3">
      <c r="B188" s="125">
        <v>173</v>
      </c>
      <c r="C188" s="53" t="str">
        <f>IF(OR('Data-Qtr4'!C186="",'Data-Qtr4'!R186),"",(COUNTIF('Data-Qtr4'!C186,"Yes")))</f>
        <v/>
      </c>
      <c r="D188" s="267" t="str">
        <f>IF('Data-Qtr4'!D186="","",IF(C188=1,'Data-Qtr4'!D186,""))</f>
        <v/>
      </c>
      <c r="E188" s="53" t="str">
        <f>IF(OR('Data-Qtr4'!E186="",'Data-Qtr4'!R186),"",COUNTIF('Data-Qtr4'!E186,"Yes"))</f>
        <v/>
      </c>
      <c r="F188" s="53" t="str">
        <f>IF(OR('Data-Qtr4'!F186="",'Data-Qtr4'!R186),"",COUNTIF('Data-Qtr4'!F186,"Yes"))</f>
        <v/>
      </c>
      <c r="G188" s="53"/>
      <c r="H188" s="270" t="str">
        <f>IF(OR('Data-Qtr4'!G186="",'Data-Qtr4'!R186),"",COUNTIF('Data-Qtr4'!G186,"Yes"))</f>
        <v/>
      </c>
      <c r="I188" s="55">
        <f>COUNTIF('Data-Qtr4'!C186:G186,"")</f>
        <v>5</v>
      </c>
      <c r="J188" s="125">
        <f>IF('Data-Qtr4'!R186,0,IF((COUNTBLANK(C188)+COUNTBLANK(E188)+COUNTBLANK(F188)+COUNTBLANK(H188))=4,0,1))</f>
        <v>0</v>
      </c>
      <c r="K188" s="125">
        <f t="shared" si="33"/>
        <v>0</v>
      </c>
      <c r="L188" s="125">
        <f t="shared" si="34"/>
        <v>0</v>
      </c>
      <c r="M188" s="1">
        <f t="shared" si="35"/>
        <v>0</v>
      </c>
      <c r="N188" s="125">
        <f t="shared" si="36"/>
        <v>0</v>
      </c>
      <c r="O188" s="126">
        <f t="shared" si="37"/>
        <v>0</v>
      </c>
      <c r="P188" s="125">
        <f t="shared" si="38"/>
        <v>0</v>
      </c>
      <c r="Q188" s="1">
        <f t="shared" si="39"/>
        <v>0</v>
      </c>
      <c r="R188" s="1">
        <f t="shared" si="32"/>
        <v>0</v>
      </c>
      <c r="S188" s="1">
        <f t="shared" si="40"/>
        <v>0</v>
      </c>
      <c r="T188" s="1">
        <f t="shared" si="41"/>
        <v>0</v>
      </c>
      <c r="U188" s="126">
        <f t="shared" si="42"/>
        <v>0</v>
      </c>
    </row>
    <row r="189" spans="2:21" x14ac:dyDescent="0.3">
      <c r="B189" s="125">
        <v>174</v>
      </c>
      <c r="C189" s="53" t="str">
        <f>IF(OR('Data-Qtr4'!C187="",'Data-Qtr4'!R187),"",(COUNTIF('Data-Qtr4'!C187,"Yes")))</f>
        <v/>
      </c>
      <c r="D189" s="267" t="str">
        <f>IF('Data-Qtr4'!D187="","",IF(C189=1,'Data-Qtr4'!D187,""))</f>
        <v/>
      </c>
      <c r="E189" s="53" t="str">
        <f>IF(OR('Data-Qtr4'!E187="",'Data-Qtr4'!R187),"",COUNTIF('Data-Qtr4'!E187,"Yes"))</f>
        <v/>
      </c>
      <c r="F189" s="53" t="str">
        <f>IF(OR('Data-Qtr4'!F187="",'Data-Qtr4'!R187),"",COUNTIF('Data-Qtr4'!F187,"Yes"))</f>
        <v/>
      </c>
      <c r="G189" s="53"/>
      <c r="H189" s="270" t="str">
        <f>IF(OR('Data-Qtr4'!G187="",'Data-Qtr4'!R187),"",COUNTIF('Data-Qtr4'!G187,"Yes"))</f>
        <v/>
      </c>
      <c r="I189" s="55">
        <f>COUNTIF('Data-Qtr4'!C187:G187,"")</f>
        <v>5</v>
      </c>
      <c r="J189" s="125">
        <f>IF('Data-Qtr4'!R187,0,IF((COUNTBLANK(C189)+COUNTBLANK(E189)+COUNTBLANK(F189)+COUNTBLANK(H189))=4,0,1))</f>
        <v>0</v>
      </c>
      <c r="K189" s="125">
        <f t="shared" si="33"/>
        <v>0</v>
      </c>
      <c r="L189" s="125">
        <f t="shared" si="34"/>
        <v>0</v>
      </c>
      <c r="M189" s="1">
        <f t="shared" si="35"/>
        <v>0</v>
      </c>
      <c r="N189" s="125">
        <f t="shared" si="36"/>
        <v>0</v>
      </c>
      <c r="O189" s="126">
        <f t="shared" si="37"/>
        <v>0</v>
      </c>
      <c r="P189" s="125">
        <f t="shared" si="38"/>
        <v>0</v>
      </c>
      <c r="Q189" s="1">
        <f t="shared" si="39"/>
        <v>0</v>
      </c>
      <c r="R189" s="1">
        <f t="shared" si="32"/>
        <v>0</v>
      </c>
      <c r="S189" s="1">
        <f t="shared" si="40"/>
        <v>0</v>
      </c>
      <c r="T189" s="1">
        <f t="shared" si="41"/>
        <v>0</v>
      </c>
      <c r="U189" s="126">
        <f t="shared" si="42"/>
        <v>0</v>
      </c>
    </row>
    <row r="190" spans="2:21" x14ac:dyDescent="0.3">
      <c r="B190" s="125">
        <v>175</v>
      </c>
      <c r="C190" s="53" t="str">
        <f>IF(OR('Data-Qtr4'!C188="",'Data-Qtr4'!R188),"",(COUNTIF('Data-Qtr4'!C188,"Yes")))</f>
        <v/>
      </c>
      <c r="D190" s="267" t="str">
        <f>IF('Data-Qtr4'!D188="","",IF(C190=1,'Data-Qtr4'!D188,""))</f>
        <v/>
      </c>
      <c r="E190" s="53" t="str">
        <f>IF(OR('Data-Qtr4'!E188="",'Data-Qtr4'!R188),"",COUNTIF('Data-Qtr4'!E188,"Yes"))</f>
        <v/>
      </c>
      <c r="F190" s="53" t="str">
        <f>IF(OR('Data-Qtr4'!F188="",'Data-Qtr4'!R188),"",COUNTIF('Data-Qtr4'!F188,"Yes"))</f>
        <v/>
      </c>
      <c r="G190" s="53"/>
      <c r="H190" s="270" t="str">
        <f>IF(OR('Data-Qtr4'!G188="",'Data-Qtr4'!R188),"",COUNTIF('Data-Qtr4'!G188,"Yes"))</f>
        <v/>
      </c>
      <c r="I190" s="55">
        <f>COUNTIF('Data-Qtr4'!C188:G188,"")</f>
        <v>5</v>
      </c>
      <c r="J190" s="125">
        <f>IF('Data-Qtr4'!R188,0,IF((COUNTBLANK(C190)+COUNTBLANK(E190)+COUNTBLANK(F190)+COUNTBLANK(H190))=4,0,1))</f>
        <v>0</v>
      </c>
      <c r="K190" s="125">
        <f t="shared" si="33"/>
        <v>0</v>
      </c>
      <c r="L190" s="125">
        <f t="shared" si="34"/>
        <v>0</v>
      </c>
      <c r="M190" s="1">
        <f t="shared" si="35"/>
        <v>0</v>
      </c>
      <c r="N190" s="125">
        <f t="shared" si="36"/>
        <v>0</v>
      </c>
      <c r="O190" s="126">
        <f t="shared" si="37"/>
        <v>0</v>
      </c>
      <c r="P190" s="125">
        <f t="shared" si="38"/>
        <v>0</v>
      </c>
      <c r="Q190" s="1">
        <f t="shared" si="39"/>
        <v>0</v>
      </c>
      <c r="R190" s="1">
        <f t="shared" si="32"/>
        <v>0</v>
      </c>
      <c r="S190" s="1">
        <f t="shared" si="40"/>
        <v>0</v>
      </c>
      <c r="T190" s="1">
        <f t="shared" si="41"/>
        <v>0</v>
      </c>
      <c r="U190" s="126">
        <f t="shared" si="42"/>
        <v>0</v>
      </c>
    </row>
    <row r="191" spans="2:21" x14ac:dyDescent="0.3">
      <c r="B191" s="125">
        <v>176</v>
      </c>
      <c r="C191" s="53" t="str">
        <f>IF(OR('Data-Qtr4'!C189="",'Data-Qtr4'!R189),"",(COUNTIF('Data-Qtr4'!C189,"Yes")))</f>
        <v/>
      </c>
      <c r="D191" s="267" t="str">
        <f>IF('Data-Qtr4'!D189="","",IF(C191=1,'Data-Qtr4'!D189,""))</f>
        <v/>
      </c>
      <c r="E191" s="53" t="str">
        <f>IF(OR('Data-Qtr4'!E189="",'Data-Qtr4'!R189),"",COUNTIF('Data-Qtr4'!E189,"Yes"))</f>
        <v/>
      </c>
      <c r="F191" s="53" t="str">
        <f>IF(OR('Data-Qtr4'!F189="",'Data-Qtr4'!R189),"",COUNTIF('Data-Qtr4'!F189,"Yes"))</f>
        <v/>
      </c>
      <c r="G191" s="53"/>
      <c r="H191" s="270" t="str">
        <f>IF(OR('Data-Qtr4'!G189="",'Data-Qtr4'!R189),"",COUNTIF('Data-Qtr4'!G189,"Yes"))</f>
        <v/>
      </c>
      <c r="I191" s="55">
        <f>COUNTIF('Data-Qtr4'!C189:G189,"")</f>
        <v>5</v>
      </c>
      <c r="J191" s="125">
        <f>IF('Data-Qtr4'!R189,0,IF((COUNTBLANK(C191)+COUNTBLANK(E191)+COUNTBLANK(F191)+COUNTBLANK(H191))=4,0,1))</f>
        <v>0</v>
      </c>
      <c r="K191" s="125">
        <f t="shared" si="33"/>
        <v>0</v>
      </c>
      <c r="L191" s="125">
        <f t="shared" si="34"/>
        <v>0</v>
      </c>
      <c r="M191" s="1">
        <f t="shared" si="35"/>
        <v>0</v>
      </c>
      <c r="N191" s="125">
        <f t="shared" si="36"/>
        <v>0</v>
      </c>
      <c r="O191" s="126">
        <f t="shared" si="37"/>
        <v>0</v>
      </c>
      <c r="P191" s="125">
        <f t="shared" si="38"/>
        <v>0</v>
      </c>
      <c r="Q191" s="1">
        <f t="shared" si="39"/>
        <v>0</v>
      </c>
      <c r="R191" s="1">
        <f t="shared" si="32"/>
        <v>0</v>
      </c>
      <c r="S191" s="1">
        <f t="shared" si="40"/>
        <v>0</v>
      </c>
      <c r="T191" s="1">
        <f t="shared" si="41"/>
        <v>0</v>
      </c>
      <c r="U191" s="126">
        <f t="shared" si="42"/>
        <v>0</v>
      </c>
    </row>
    <row r="192" spans="2:21" x14ac:dyDescent="0.3">
      <c r="B192" s="125">
        <v>177</v>
      </c>
      <c r="C192" s="53" t="str">
        <f>IF(OR('Data-Qtr4'!C190="",'Data-Qtr4'!R190),"",(COUNTIF('Data-Qtr4'!C190,"Yes")))</f>
        <v/>
      </c>
      <c r="D192" s="267" t="str">
        <f>IF('Data-Qtr4'!D190="","",IF(C192=1,'Data-Qtr4'!D190,""))</f>
        <v/>
      </c>
      <c r="E192" s="53" t="str">
        <f>IF(OR('Data-Qtr4'!E190="",'Data-Qtr4'!R190),"",COUNTIF('Data-Qtr4'!E190,"Yes"))</f>
        <v/>
      </c>
      <c r="F192" s="53" t="str">
        <f>IF(OR('Data-Qtr4'!F190="",'Data-Qtr4'!R190),"",COUNTIF('Data-Qtr4'!F190,"Yes"))</f>
        <v/>
      </c>
      <c r="G192" s="53"/>
      <c r="H192" s="270" t="str">
        <f>IF(OR('Data-Qtr4'!G190="",'Data-Qtr4'!R190),"",COUNTIF('Data-Qtr4'!G190,"Yes"))</f>
        <v/>
      </c>
      <c r="I192" s="55">
        <f>COUNTIF('Data-Qtr4'!C190:G190,"")</f>
        <v>5</v>
      </c>
      <c r="J192" s="125">
        <f>IF('Data-Qtr4'!R190,0,IF((COUNTBLANK(C192)+COUNTBLANK(E192)+COUNTBLANK(F192)+COUNTBLANK(H192))=4,0,1))</f>
        <v>0</v>
      </c>
      <c r="K192" s="125">
        <f t="shared" si="33"/>
        <v>0</v>
      </c>
      <c r="L192" s="125">
        <f t="shared" si="34"/>
        <v>0</v>
      </c>
      <c r="M192" s="1">
        <f t="shared" si="35"/>
        <v>0</v>
      </c>
      <c r="N192" s="125">
        <f t="shared" si="36"/>
        <v>0</v>
      </c>
      <c r="O192" s="126">
        <f t="shared" si="37"/>
        <v>0</v>
      </c>
      <c r="P192" s="125">
        <f t="shared" si="38"/>
        <v>0</v>
      </c>
      <c r="Q192" s="1">
        <f t="shared" si="39"/>
        <v>0</v>
      </c>
      <c r="R192" s="1">
        <f t="shared" si="32"/>
        <v>0</v>
      </c>
      <c r="S192" s="1">
        <f t="shared" si="40"/>
        <v>0</v>
      </c>
      <c r="T192" s="1">
        <f t="shared" si="41"/>
        <v>0</v>
      </c>
      <c r="U192" s="126">
        <f t="shared" si="42"/>
        <v>0</v>
      </c>
    </row>
    <row r="193" spans="2:21" x14ac:dyDescent="0.3">
      <c r="B193" s="125">
        <v>178</v>
      </c>
      <c r="C193" s="53" t="str">
        <f>IF(OR('Data-Qtr4'!C191="",'Data-Qtr4'!R191),"",(COUNTIF('Data-Qtr4'!C191,"Yes")))</f>
        <v/>
      </c>
      <c r="D193" s="267" t="str">
        <f>IF('Data-Qtr4'!D191="","",IF(C193=1,'Data-Qtr4'!D191,""))</f>
        <v/>
      </c>
      <c r="E193" s="53" t="str">
        <f>IF(OR('Data-Qtr4'!E191="",'Data-Qtr4'!R191),"",COUNTIF('Data-Qtr4'!E191,"Yes"))</f>
        <v/>
      </c>
      <c r="F193" s="53" t="str">
        <f>IF(OR('Data-Qtr4'!F191="",'Data-Qtr4'!R191),"",COUNTIF('Data-Qtr4'!F191,"Yes"))</f>
        <v/>
      </c>
      <c r="G193" s="53"/>
      <c r="H193" s="270" t="str">
        <f>IF(OR('Data-Qtr4'!G191="",'Data-Qtr4'!R191),"",COUNTIF('Data-Qtr4'!G191,"Yes"))</f>
        <v/>
      </c>
      <c r="I193" s="55">
        <f>COUNTIF('Data-Qtr4'!C191:G191,"")</f>
        <v>5</v>
      </c>
      <c r="J193" s="125">
        <f>IF('Data-Qtr4'!R191,0,IF((COUNTBLANK(C193)+COUNTBLANK(E193)+COUNTBLANK(F193)+COUNTBLANK(H193))=4,0,1))</f>
        <v>0</v>
      </c>
      <c r="K193" s="125">
        <f t="shared" si="33"/>
        <v>0</v>
      </c>
      <c r="L193" s="125">
        <f t="shared" si="34"/>
        <v>0</v>
      </c>
      <c r="M193" s="1">
        <f t="shared" si="35"/>
        <v>0</v>
      </c>
      <c r="N193" s="125">
        <f t="shared" si="36"/>
        <v>0</v>
      </c>
      <c r="O193" s="126">
        <f t="shared" si="37"/>
        <v>0</v>
      </c>
      <c r="P193" s="125">
        <f t="shared" si="38"/>
        <v>0</v>
      </c>
      <c r="Q193" s="1">
        <f t="shared" si="39"/>
        <v>0</v>
      </c>
      <c r="R193" s="1">
        <f t="shared" si="32"/>
        <v>0</v>
      </c>
      <c r="S193" s="1">
        <f t="shared" si="40"/>
        <v>0</v>
      </c>
      <c r="T193" s="1">
        <f t="shared" si="41"/>
        <v>0</v>
      </c>
      <c r="U193" s="126">
        <f t="shared" si="42"/>
        <v>0</v>
      </c>
    </row>
    <row r="194" spans="2:21" x14ac:dyDescent="0.3">
      <c r="B194" s="125">
        <v>179</v>
      </c>
      <c r="C194" s="53" t="str">
        <f>IF(OR('Data-Qtr4'!C192="",'Data-Qtr4'!R192),"",(COUNTIF('Data-Qtr4'!C192,"Yes")))</f>
        <v/>
      </c>
      <c r="D194" s="267" t="str">
        <f>IF('Data-Qtr4'!D192="","",IF(C194=1,'Data-Qtr4'!D192,""))</f>
        <v/>
      </c>
      <c r="E194" s="53" t="str">
        <f>IF(OR('Data-Qtr4'!E192="",'Data-Qtr4'!R192),"",COUNTIF('Data-Qtr4'!E192,"Yes"))</f>
        <v/>
      </c>
      <c r="F194" s="53" t="str">
        <f>IF(OR('Data-Qtr4'!F192="",'Data-Qtr4'!R192),"",COUNTIF('Data-Qtr4'!F192,"Yes"))</f>
        <v/>
      </c>
      <c r="G194" s="53"/>
      <c r="H194" s="270" t="str">
        <f>IF(OR('Data-Qtr4'!G192="",'Data-Qtr4'!R192),"",COUNTIF('Data-Qtr4'!G192,"Yes"))</f>
        <v/>
      </c>
      <c r="I194" s="55">
        <f>COUNTIF('Data-Qtr4'!C192:G192,"")</f>
        <v>5</v>
      </c>
      <c r="J194" s="125">
        <f>IF('Data-Qtr4'!R192,0,IF((COUNTBLANK(C194)+COUNTBLANK(E194)+COUNTBLANK(F194)+COUNTBLANK(H194))=4,0,1))</f>
        <v>0</v>
      </c>
      <c r="K194" s="125">
        <f t="shared" si="33"/>
        <v>0</v>
      </c>
      <c r="L194" s="125">
        <f t="shared" si="34"/>
        <v>0</v>
      </c>
      <c r="M194" s="1">
        <f t="shared" si="35"/>
        <v>0</v>
      </c>
      <c r="N194" s="125">
        <f t="shared" si="36"/>
        <v>0</v>
      </c>
      <c r="O194" s="126">
        <f t="shared" si="37"/>
        <v>0</v>
      </c>
      <c r="P194" s="125">
        <f t="shared" si="38"/>
        <v>0</v>
      </c>
      <c r="Q194" s="1">
        <f t="shared" si="39"/>
        <v>0</v>
      </c>
      <c r="R194" s="1">
        <f t="shared" si="32"/>
        <v>0</v>
      </c>
      <c r="S194" s="1">
        <f t="shared" si="40"/>
        <v>0</v>
      </c>
      <c r="T194" s="1">
        <f t="shared" si="41"/>
        <v>0</v>
      </c>
      <c r="U194" s="126">
        <f t="shared" si="42"/>
        <v>0</v>
      </c>
    </row>
    <row r="195" spans="2:21" ht="15" thickBot="1" x14ac:dyDescent="0.35">
      <c r="B195" s="125">
        <v>180</v>
      </c>
      <c r="C195" s="36" t="str">
        <f>IF(OR('Data-Qtr4'!C193="",'Data-Qtr4'!R193),"",(COUNTIF('Data-Qtr4'!C193,"Yes")))</f>
        <v/>
      </c>
      <c r="D195" s="271" t="str">
        <f>IF('Data-Qtr4'!D193="","",IF(C195=1,'Data-Qtr4'!D193,""))</f>
        <v/>
      </c>
      <c r="E195" s="36" t="str">
        <f>IF(OR('Data-Qtr4'!E193="",'Data-Qtr4'!R193),"",COUNTIF('Data-Qtr4'!E193,"Yes"))</f>
        <v/>
      </c>
      <c r="F195" s="36" t="str">
        <f>IF(OR('Data-Qtr4'!F193="",'Data-Qtr4'!R193),"",COUNTIF('Data-Qtr4'!F193,"Yes"))</f>
        <v/>
      </c>
      <c r="G195" s="36"/>
      <c r="H195" s="272" t="str">
        <f>IF(OR('Data-Qtr4'!G193="",'Data-Qtr4'!R193),"",COUNTIF('Data-Qtr4'!G193,"Yes"))</f>
        <v/>
      </c>
      <c r="I195" s="55">
        <f>COUNTIF('Data-Qtr4'!C193:G193,"")</f>
        <v>5</v>
      </c>
      <c r="J195" s="125">
        <f>IF('Data-Qtr4'!R193,0,IF((COUNTBLANK(C195)+COUNTBLANK(E195)+COUNTBLANK(F195)+COUNTBLANK(H195))=4,0,1))</f>
        <v>0</v>
      </c>
      <c r="K195" s="125">
        <f t="shared" si="33"/>
        <v>0</v>
      </c>
      <c r="L195" s="125">
        <f t="shared" si="34"/>
        <v>0</v>
      </c>
      <c r="M195" s="1">
        <f t="shared" si="35"/>
        <v>0</v>
      </c>
      <c r="N195" s="125">
        <f t="shared" si="36"/>
        <v>0</v>
      </c>
      <c r="O195" s="126">
        <f t="shared" si="37"/>
        <v>0</v>
      </c>
      <c r="P195" s="125">
        <f t="shared" si="38"/>
        <v>0</v>
      </c>
      <c r="Q195" s="1">
        <f t="shared" si="39"/>
        <v>0</v>
      </c>
      <c r="R195" s="1">
        <f t="shared" si="32"/>
        <v>0</v>
      </c>
      <c r="S195" s="1">
        <f t="shared" si="40"/>
        <v>0</v>
      </c>
      <c r="T195" s="1">
        <f t="shared" si="41"/>
        <v>0</v>
      </c>
      <c r="U195" s="126">
        <f t="shared" si="42"/>
        <v>0</v>
      </c>
    </row>
    <row r="196" spans="2:21" x14ac:dyDescent="0.3">
      <c r="B196" s="125">
        <v>181</v>
      </c>
      <c r="C196" s="33" t="str">
        <f>IF(OR('Data-Qtr4'!C194="",'Data-Qtr4'!R194),"",(COUNTIF('Data-Qtr4'!C194,"Yes")))</f>
        <v/>
      </c>
      <c r="D196" s="268" t="str">
        <f>IF('Data-Qtr4'!D194="","",IF(C196=1,'Data-Qtr4'!D194,""))</f>
        <v/>
      </c>
      <c r="E196" s="33" t="str">
        <f>IF(OR('Data-Qtr4'!E194="",'Data-Qtr4'!R194),"",COUNTIF('Data-Qtr4'!E194,"Yes"))</f>
        <v/>
      </c>
      <c r="F196" s="33" t="str">
        <f>IF(OR('Data-Qtr4'!F194="",'Data-Qtr4'!R194),"",COUNTIF('Data-Qtr4'!F194,"Yes"))</f>
        <v/>
      </c>
      <c r="G196" s="33"/>
      <c r="H196" s="269" t="str">
        <f>IF(OR('Data-Qtr4'!G194="",'Data-Qtr4'!R194),"",COUNTIF('Data-Qtr4'!G194,"Yes"))</f>
        <v/>
      </c>
      <c r="I196" s="54">
        <f>COUNTIF('Data-Qtr4'!C194:G194,"")</f>
        <v>5</v>
      </c>
      <c r="J196" s="125">
        <f>IF('Data-Qtr4'!R194,0,IF((COUNTBLANK(C196)+COUNTBLANK(E196)+COUNTBLANK(F196)+COUNTBLANK(H196))=4,0,1))</f>
        <v>0</v>
      </c>
      <c r="K196" s="125">
        <f t="shared" si="33"/>
        <v>0</v>
      </c>
      <c r="L196" s="125">
        <f t="shared" si="34"/>
        <v>0</v>
      </c>
      <c r="M196" s="1">
        <f t="shared" si="35"/>
        <v>0</v>
      </c>
      <c r="N196" s="125">
        <f t="shared" si="36"/>
        <v>0</v>
      </c>
      <c r="O196" s="126">
        <f t="shared" si="37"/>
        <v>0</v>
      </c>
      <c r="P196" s="125">
        <f t="shared" si="38"/>
        <v>0</v>
      </c>
      <c r="Q196" s="1">
        <f t="shared" si="39"/>
        <v>0</v>
      </c>
      <c r="R196" s="1">
        <f t="shared" si="32"/>
        <v>0</v>
      </c>
      <c r="S196" s="1">
        <f t="shared" si="40"/>
        <v>0</v>
      </c>
      <c r="T196" s="1">
        <f t="shared" si="41"/>
        <v>0</v>
      </c>
      <c r="U196" s="126">
        <f t="shared" si="42"/>
        <v>0</v>
      </c>
    </row>
    <row r="197" spans="2:21" x14ac:dyDescent="0.3">
      <c r="B197" s="125">
        <v>182</v>
      </c>
      <c r="C197" s="53" t="str">
        <f>IF(OR('Data-Qtr4'!C195="",'Data-Qtr4'!R195),"",(COUNTIF('Data-Qtr4'!C195,"Yes")))</f>
        <v/>
      </c>
      <c r="D197" s="267" t="str">
        <f>IF('Data-Qtr4'!D195="","",IF(C197=1,'Data-Qtr4'!D195,""))</f>
        <v/>
      </c>
      <c r="E197" s="53" t="str">
        <f>IF(OR('Data-Qtr4'!E195="",'Data-Qtr4'!R195),"",COUNTIF('Data-Qtr4'!E195,"Yes"))</f>
        <v/>
      </c>
      <c r="F197" s="53" t="str">
        <f>IF(OR('Data-Qtr4'!F195="",'Data-Qtr4'!R195),"",COUNTIF('Data-Qtr4'!F195,"Yes"))</f>
        <v/>
      </c>
      <c r="G197" s="53"/>
      <c r="H197" s="270" t="str">
        <f>IF(OR('Data-Qtr4'!G195="",'Data-Qtr4'!R195),"",COUNTIF('Data-Qtr4'!G195,"Yes"))</f>
        <v/>
      </c>
      <c r="I197" s="55">
        <f>COUNTIF('Data-Qtr4'!C195:G195,"")</f>
        <v>5</v>
      </c>
      <c r="J197" s="125">
        <f>IF('Data-Qtr4'!R195,0,IF((COUNTBLANK(C197)+COUNTBLANK(E197)+COUNTBLANK(F197)+COUNTBLANK(H197))=4,0,1))</f>
        <v>0</v>
      </c>
      <c r="K197" s="125">
        <f t="shared" si="33"/>
        <v>0</v>
      </c>
      <c r="L197" s="125">
        <f t="shared" si="34"/>
        <v>0</v>
      </c>
      <c r="M197" s="1">
        <f t="shared" si="35"/>
        <v>0</v>
      </c>
      <c r="N197" s="125">
        <f t="shared" si="36"/>
        <v>0</v>
      </c>
      <c r="O197" s="126">
        <f t="shared" si="37"/>
        <v>0</v>
      </c>
      <c r="P197" s="125">
        <f t="shared" si="38"/>
        <v>0</v>
      </c>
      <c r="Q197" s="1">
        <f t="shared" si="39"/>
        <v>0</v>
      </c>
      <c r="R197" s="1">
        <f t="shared" si="32"/>
        <v>0</v>
      </c>
      <c r="S197" s="1">
        <f t="shared" si="40"/>
        <v>0</v>
      </c>
      <c r="T197" s="1">
        <f t="shared" si="41"/>
        <v>0</v>
      </c>
      <c r="U197" s="126">
        <f t="shared" si="42"/>
        <v>0</v>
      </c>
    </row>
    <row r="198" spans="2:21" x14ac:dyDescent="0.3">
      <c r="B198" s="125">
        <v>183</v>
      </c>
      <c r="C198" s="53" t="str">
        <f>IF(OR('Data-Qtr4'!C196="",'Data-Qtr4'!R196),"",(COUNTIF('Data-Qtr4'!C196,"Yes")))</f>
        <v/>
      </c>
      <c r="D198" s="267" t="str">
        <f>IF('Data-Qtr4'!D196="","",IF(C198=1,'Data-Qtr4'!D196,""))</f>
        <v/>
      </c>
      <c r="E198" s="53" t="str">
        <f>IF(OR('Data-Qtr4'!E196="",'Data-Qtr4'!R196),"",COUNTIF('Data-Qtr4'!E196,"Yes"))</f>
        <v/>
      </c>
      <c r="F198" s="53" t="str">
        <f>IF(OR('Data-Qtr4'!F196="",'Data-Qtr4'!R196),"",COUNTIF('Data-Qtr4'!F196,"Yes"))</f>
        <v/>
      </c>
      <c r="G198" s="53"/>
      <c r="H198" s="270" t="str">
        <f>IF(OR('Data-Qtr4'!G196="",'Data-Qtr4'!R196),"",COUNTIF('Data-Qtr4'!G196,"Yes"))</f>
        <v/>
      </c>
      <c r="I198" s="55">
        <f>COUNTIF('Data-Qtr4'!C196:G196,"")</f>
        <v>5</v>
      </c>
      <c r="J198" s="125">
        <f>IF('Data-Qtr4'!R196,0,IF((COUNTBLANK(C198)+COUNTBLANK(E198)+COUNTBLANK(F198)+COUNTBLANK(H198))=4,0,1))</f>
        <v>0</v>
      </c>
      <c r="K198" s="125">
        <f t="shared" si="33"/>
        <v>0</v>
      </c>
      <c r="L198" s="125">
        <f t="shared" si="34"/>
        <v>0</v>
      </c>
      <c r="M198" s="1">
        <f t="shared" si="35"/>
        <v>0</v>
      </c>
      <c r="N198" s="125">
        <f t="shared" si="36"/>
        <v>0</v>
      </c>
      <c r="O198" s="126">
        <f t="shared" si="37"/>
        <v>0</v>
      </c>
      <c r="P198" s="125">
        <f t="shared" si="38"/>
        <v>0</v>
      </c>
      <c r="Q198" s="1">
        <f t="shared" si="39"/>
        <v>0</v>
      </c>
      <c r="R198" s="1">
        <f t="shared" si="32"/>
        <v>0</v>
      </c>
      <c r="S198" s="1">
        <f t="shared" si="40"/>
        <v>0</v>
      </c>
      <c r="T198" s="1">
        <f t="shared" si="41"/>
        <v>0</v>
      </c>
      <c r="U198" s="126">
        <f t="shared" si="42"/>
        <v>0</v>
      </c>
    </row>
    <row r="199" spans="2:21" x14ac:dyDescent="0.3">
      <c r="B199" s="125">
        <v>184</v>
      </c>
      <c r="C199" s="53" t="str">
        <f>IF(OR('Data-Qtr4'!C197="",'Data-Qtr4'!R197),"",(COUNTIF('Data-Qtr4'!C197,"Yes")))</f>
        <v/>
      </c>
      <c r="D199" s="267" t="str">
        <f>IF('Data-Qtr4'!D197="","",IF(C199=1,'Data-Qtr4'!D197,""))</f>
        <v/>
      </c>
      <c r="E199" s="53" t="str">
        <f>IF(OR('Data-Qtr4'!E197="",'Data-Qtr4'!R197),"",COUNTIF('Data-Qtr4'!E197,"Yes"))</f>
        <v/>
      </c>
      <c r="F199" s="53" t="str">
        <f>IF(OR('Data-Qtr4'!F197="",'Data-Qtr4'!R197),"",COUNTIF('Data-Qtr4'!F197,"Yes"))</f>
        <v/>
      </c>
      <c r="G199" s="53"/>
      <c r="H199" s="270" t="str">
        <f>IF(OR('Data-Qtr4'!G197="",'Data-Qtr4'!R197),"",COUNTIF('Data-Qtr4'!G197,"Yes"))</f>
        <v/>
      </c>
      <c r="I199" s="55">
        <f>COUNTIF('Data-Qtr4'!C197:G197,"")</f>
        <v>5</v>
      </c>
      <c r="J199" s="125">
        <f>IF('Data-Qtr4'!R197,0,IF((COUNTBLANK(C199)+COUNTBLANK(E199)+COUNTBLANK(F199)+COUNTBLANK(H199))=4,0,1))</f>
        <v>0</v>
      </c>
      <c r="K199" s="125">
        <f t="shared" si="33"/>
        <v>0</v>
      </c>
      <c r="L199" s="125">
        <f t="shared" si="34"/>
        <v>0</v>
      </c>
      <c r="M199" s="1">
        <f t="shared" si="35"/>
        <v>0</v>
      </c>
      <c r="N199" s="125">
        <f t="shared" si="36"/>
        <v>0</v>
      </c>
      <c r="O199" s="126">
        <f t="shared" si="37"/>
        <v>0</v>
      </c>
      <c r="P199" s="125">
        <f t="shared" si="38"/>
        <v>0</v>
      </c>
      <c r="Q199" s="1">
        <f t="shared" si="39"/>
        <v>0</v>
      </c>
      <c r="R199" s="1">
        <f t="shared" si="32"/>
        <v>0</v>
      </c>
      <c r="S199" s="1">
        <f t="shared" si="40"/>
        <v>0</v>
      </c>
      <c r="T199" s="1">
        <f t="shared" si="41"/>
        <v>0</v>
      </c>
      <c r="U199" s="126">
        <f t="shared" si="42"/>
        <v>0</v>
      </c>
    </row>
    <row r="200" spans="2:21" x14ac:dyDescent="0.3">
      <c r="B200" s="125">
        <v>185</v>
      </c>
      <c r="C200" s="53" t="str">
        <f>IF(OR('Data-Qtr4'!C198="",'Data-Qtr4'!R198),"",(COUNTIF('Data-Qtr4'!C198,"Yes")))</f>
        <v/>
      </c>
      <c r="D200" s="267" t="str">
        <f>IF('Data-Qtr4'!D198="","",IF(C200=1,'Data-Qtr4'!D198,""))</f>
        <v/>
      </c>
      <c r="E200" s="53" t="str">
        <f>IF(OR('Data-Qtr4'!E198="",'Data-Qtr4'!R198),"",COUNTIF('Data-Qtr4'!E198,"Yes"))</f>
        <v/>
      </c>
      <c r="F200" s="53" t="str">
        <f>IF(OR('Data-Qtr4'!F198="",'Data-Qtr4'!R198),"",COUNTIF('Data-Qtr4'!F198,"Yes"))</f>
        <v/>
      </c>
      <c r="G200" s="53"/>
      <c r="H200" s="270" t="str">
        <f>IF(OR('Data-Qtr4'!G198="",'Data-Qtr4'!R198),"",COUNTIF('Data-Qtr4'!G198,"Yes"))</f>
        <v/>
      </c>
      <c r="I200" s="55">
        <f>COUNTIF('Data-Qtr4'!C198:G198,"")</f>
        <v>5</v>
      </c>
      <c r="J200" s="125">
        <f>IF('Data-Qtr4'!R198,0,IF((COUNTBLANK(C200)+COUNTBLANK(E200)+COUNTBLANK(F200)+COUNTBLANK(H200))=4,0,1))</f>
        <v>0</v>
      </c>
      <c r="K200" s="125">
        <f t="shared" si="33"/>
        <v>0</v>
      </c>
      <c r="L200" s="125">
        <f t="shared" si="34"/>
        <v>0</v>
      </c>
      <c r="M200" s="1">
        <f t="shared" si="35"/>
        <v>0</v>
      </c>
      <c r="N200" s="125">
        <f t="shared" si="36"/>
        <v>0</v>
      </c>
      <c r="O200" s="126">
        <f t="shared" si="37"/>
        <v>0</v>
      </c>
      <c r="P200" s="125">
        <f t="shared" si="38"/>
        <v>0</v>
      </c>
      <c r="Q200" s="1">
        <f t="shared" si="39"/>
        <v>0</v>
      </c>
      <c r="R200" s="1">
        <f t="shared" si="32"/>
        <v>0</v>
      </c>
      <c r="S200" s="1">
        <f t="shared" si="40"/>
        <v>0</v>
      </c>
      <c r="T200" s="1">
        <f t="shared" si="41"/>
        <v>0</v>
      </c>
      <c r="U200" s="126">
        <f t="shared" si="42"/>
        <v>0</v>
      </c>
    </row>
    <row r="201" spans="2:21" x14ac:dyDescent="0.3">
      <c r="B201" s="125">
        <v>186</v>
      </c>
      <c r="C201" s="53" t="str">
        <f>IF(OR('Data-Qtr4'!C199="",'Data-Qtr4'!R199),"",(COUNTIF('Data-Qtr4'!C199,"Yes")))</f>
        <v/>
      </c>
      <c r="D201" s="267" t="str">
        <f>IF('Data-Qtr4'!D199="","",IF(C201=1,'Data-Qtr4'!D199,""))</f>
        <v/>
      </c>
      <c r="E201" s="53" t="str">
        <f>IF(OR('Data-Qtr4'!E199="",'Data-Qtr4'!R199),"",COUNTIF('Data-Qtr4'!E199,"Yes"))</f>
        <v/>
      </c>
      <c r="F201" s="53" t="str">
        <f>IF(OR('Data-Qtr4'!F199="",'Data-Qtr4'!R199),"",COUNTIF('Data-Qtr4'!F199,"Yes"))</f>
        <v/>
      </c>
      <c r="G201" s="53"/>
      <c r="H201" s="270" t="str">
        <f>IF(OR('Data-Qtr4'!G199="",'Data-Qtr4'!R199),"",COUNTIF('Data-Qtr4'!G199,"Yes"))</f>
        <v/>
      </c>
      <c r="I201" s="55">
        <f>COUNTIF('Data-Qtr4'!C199:G199,"")</f>
        <v>5</v>
      </c>
      <c r="J201" s="125">
        <f>IF('Data-Qtr4'!R199,0,IF((COUNTBLANK(C201)+COUNTBLANK(E201)+COUNTBLANK(F201)+COUNTBLANK(H201))=4,0,1))</f>
        <v>0</v>
      </c>
      <c r="K201" s="125">
        <f t="shared" si="33"/>
        <v>0</v>
      </c>
      <c r="L201" s="125">
        <f t="shared" si="34"/>
        <v>0</v>
      </c>
      <c r="M201" s="1">
        <f t="shared" si="35"/>
        <v>0</v>
      </c>
      <c r="N201" s="125">
        <f t="shared" si="36"/>
        <v>0</v>
      </c>
      <c r="O201" s="126">
        <f t="shared" si="37"/>
        <v>0</v>
      </c>
      <c r="P201" s="125">
        <f t="shared" si="38"/>
        <v>0</v>
      </c>
      <c r="Q201" s="1">
        <f t="shared" si="39"/>
        <v>0</v>
      </c>
      <c r="R201" s="1">
        <f t="shared" si="32"/>
        <v>0</v>
      </c>
      <c r="S201" s="1">
        <f t="shared" si="40"/>
        <v>0</v>
      </c>
      <c r="T201" s="1">
        <f t="shared" si="41"/>
        <v>0</v>
      </c>
      <c r="U201" s="126">
        <f t="shared" si="42"/>
        <v>0</v>
      </c>
    </row>
    <row r="202" spans="2:21" x14ac:dyDescent="0.3">
      <c r="B202" s="125">
        <v>187</v>
      </c>
      <c r="C202" s="53" t="str">
        <f>IF(OR('Data-Qtr4'!C200="",'Data-Qtr4'!R200),"",(COUNTIF('Data-Qtr4'!C200,"Yes")))</f>
        <v/>
      </c>
      <c r="D202" s="267" t="str">
        <f>IF('Data-Qtr4'!D200="","",IF(C202=1,'Data-Qtr4'!D200,""))</f>
        <v/>
      </c>
      <c r="E202" s="53" t="str">
        <f>IF(OR('Data-Qtr4'!E200="",'Data-Qtr4'!R200),"",COUNTIF('Data-Qtr4'!E200,"Yes"))</f>
        <v/>
      </c>
      <c r="F202" s="53" t="str">
        <f>IF(OR('Data-Qtr4'!F200="",'Data-Qtr4'!R200),"",COUNTIF('Data-Qtr4'!F200,"Yes"))</f>
        <v/>
      </c>
      <c r="G202" s="53"/>
      <c r="H202" s="270" t="str">
        <f>IF(OR('Data-Qtr4'!G200="",'Data-Qtr4'!R200),"",COUNTIF('Data-Qtr4'!G200,"Yes"))</f>
        <v/>
      </c>
      <c r="I202" s="55">
        <f>COUNTIF('Data-Qtr4'!C200:G200,"")</f>
        <v>5</v>
      </c>
      <c r="J202" s="125">
        <f>IF('Data-Qtr4'!R200,0,IF((COUNTBLANK(C202)+COUNTBLANK(E202)+COUNTBLANK(F202)+COUNTBLANK(H202))=4,0,1))</f>
        <v>0</v>
      </c>
      <c r="K202" s="125">
        <f t="shared" si="33"/>
        <v>0</v>
      </c>
      <c r="L202" s="125">
        <f t="shared" si="34"/>
        <v>0</v>
      </c>
      <c r="M202" s="1">
        <f t="shared" si="35"/>
        <v>0</v>
      </c>
      <c r="N202" s="125">
        <f t="shared" si="36"/>
        <v>0</v>
      </c>
      <c r="O202" s="126">
        <f t="shared" si="37"/>
        <v>0</v>
      </c>
      <c r="P202" s="125">
        <f t="shared" si="38"/>
        <v>0</v>
      </c>
      <c r="Q202" s="1">
        <f t="shared" si="39"/>
        <v>0</v>
      </c>
      <c r="R202" s="1">
        <f t="shared" si="32"/>
        <v>0</v>
      </c>
      <c r="S202" s="1">
        <f t="shared" si="40"/>
        <v>0</v>
      </c>
      <c r="T202" s="1">
        <f t="shared" si="41"/>
        <v>0</v>
      </c>
      <c r="U202" s="126">
        <f t="shared" si="42"/>
        <v>0</v>
      </c>
    </row>
    <row r="203" spans="2:21" x14ac:dyDescent="0.3">
      <c r="B203" s="125">
        <v>188</v>
      </c>
      <c r="C203" s="53" t="str">
        <f>IF(OR('Data-Qtr4'!C201="",'Data-Qtr4'!R201),"",(COUNTIF('Data-Qtr4'!C201,"Yes")))</f>
        <v/>
      </c>
      <c r="D203" s="267" t="str">
        <f>IF('Data-Qtr4'!D201="","",IF(C203=1,'Data-Qtr4'!D201,""))</f>
        <v/>
      </c>
      <c r="E203" s="53" t="str">
        <f>IF(OR('Data-Qtr4'!E201="",'Data-Qtr4'!R201),"",COUNTIF('Data-Qtr4'!E201,"Yes"))</f>
        <v/>
      </c>
      <c r="F203" s="53" t="str">
        <f>IF(OR('Data-Qtr4'!F201="",'Data-Qtr4'!R201),"",COUNTIF('Data-Qtr4'!F201,"Yes"))</f>
        <v/>
      </c>
      <c r="G203" s="53"/>
      <c r="H203" s="270" t="str">
        <f>IF(OR('Data-Qtr4'!G201="",'Data-Qtr4'!R201),"",COUNTIF('Data-Qtr4'!G201,"Yes"))</f>
        <v/>
      </c>
      <c r="I203" s="55">
        <f>COUNTIF('Data-Qtr4'!C201:G201,"")</f>
        <v>5</v>
      </c>
      <c r="J203" s="125">
        <f>IF('Data-Qtr4'!R201,0,IF((COUNTBLANK(C203)+COUNTBLANK(E203)+COUNTBLANK(F203)+COUNTBLANK(H203))=4,0,1))</f>
        <v>0</v>
      </c>
      <c r="K203" s="125">
        <f t="shared" si="33"/>
        <v>0</v>
      </c>
      <c r="L203" s="125">
        <f t="shared" si="34"/>
        <v>0</v>
      </c>
      <c r="M203" s="1">
        <f t="shared" si="35"/>
        <v>0</v>
      </c>
      <c r="N203" s="125">
        <f t="shared" si="36"/>
        <v>0</v>
      </c>
      <c r="O203" s="126">
        <f t="shared" si="37"/>
        <v>0</v>
      </c>
      <c r="P203" s="125">
        <f t="shared" si="38"/>
        <v>0</v>
      </c>
      <c r="Q203" s="1">
        <f t="shared" si="39"/>
        <v>0</v>
      </c>
      <c r="R203" s="1">
        <f t="shared" si="32"/>
        <v>0</v>
      </c>
      <c r="S203" s="1">
        <f t="shared" si="40"/>
        <v>0</v>
      </c>
      <c r="T203" s="1">
        <f t="shared" si="41"/>
        <v>0</v>
      </c>
      <c r="U203" s="126">
        <f t="shared" si="42"/>
        <v>0</v>
      </c>
    </row>
    <row r="204" spans="2:21" x14ac:dyDescent="0.3">
      <c r="B204" s="125">
        <v>189</v>
      </c>
      <c r="C204" s="53" t="str">
        <f>IF(OR('Data-Qtr4'!C202="",'Data-Qtr4'!R202),"",(COUNTIF('Data-Qtr4'!C202,"Yes")))</f>
        <v/>
      </c>
      <c r="D204" s="267" t="str">
        <f>IF('Data-Qtr4'!D202="","",IF(C204=1,'Data-Qtr4'!D202,""))</f>
        <v/>
      </c>
      <c r="E204" s="53" t="str">
        <f>IF(OR('Data-Qtr4'!E202="",'Data-Qtr4'!R202),"",COUNTIF('Data-Qtr4'!E202,"Yes"))</f>
        <v/>
      </c>
      <c r="F204" s="53" t="str">
        <f>IF(OR('Data-Qtr4'!F202="",'Data-Qtr4'!R202),"",COUNTIF('Data-Qtr4'!F202,"Yes"))</f>
        <v/>
      </c>
      <c r="G204" s="53"/>
      <c r="H204" s="270" t="str">
        <f>IF(OR('Data-Qtr4'!G202="",'Data-Qtr4'!R202),"",COUNTIF('Data-Qtr4'!G202,"Yes"))</f>
        <v/>
      </c>
      <c r="I204" s="55">
        <f>COUNTIF('Data-Qtr4'!C202:G202,"")</f>
        <v>5</v>
      </c>
      <c r="J204" s="125">
        <f>IF('Data-Qtr4'!R202,0,IF((COUNTBLANK(C204)+COUNTBLANK(E204)+COUNTBLANK(F204)+COUNTBLANK(H204))=4,0,1))</f>
        <v>0</v>
      </c>
      <c r="K204" s="125">
        <f t="shared" si="33"/>
        <v>0</v>
      </c>
      <c r="L204" s="125">
        <f t="shared" si="34"/>
        <v>0</v>
      </c>
      <c r="M204" s="1">
        <f t="shared" si="35"/>
        <v>0</v>
      </c>
      <c r="N204" s="125">
        <f t="shared" si="36"/>
        <v>0</v>
      </c>
      <c r="O204" s="126">
        <f t="shared" si="37"/>
        <v>0</v>
      </c>
      <c r="P204" s="125">
        <f t="shared" si="38"/>
        <v>0</v>
      </c>
      <c r="Q204" s="1">
        <f t="shared" si="39"/>
        <v>0</v>
      </c>
      <c r="R204" s="1">
        <f t="shared" si="32"/>
        <v>0</v>
      </c>
      <c r="S204" s="1">
        <f t="shared" si="40"/>
        <v>0</v>
      </c>
      <c r="T204" s="1">
        <f t="shared" si="41"/>
        <v>0</v>
      </c>
      <c r="U204" s="126">
        <f t="shared" si="42"/>
        <v>0</v>
      </c>
    </row>
    <row r="205" spans="2:21" ht="15" thickBot="1" x14ac:dyDescent="0.35">
      <c r="B205" s="127">
        <v>190</v>
      </c>
      <c r="C205" s="36" t="str">
        <f>IF(OR('Data-Qtr4'!C203="",'Data-Qtr4'!R203),"",(COUNTIF('Data-Qtr4'!C203,"Yes")))</f>
        <v/>
      </c>
      <c r="D205" s="271" t="str">
        <f>IF('Data-Qtr4'!D203="","",IF(C205=1,'Data-Qtr4'!D203,""))</f>
        <v/>
      </c>
      <c r="E205" s="36" t="str">
        <f>IF(OR('Data-Qtr4'!E203="",'Data-Qtr4'!R203),"",COUNTIF('Data-Qtr4'!E203,"Yes"))</f>
        <v/>
      </c>
      <c r="F205" s="36" t="str">
        <f>IF(OR('Data-Qtr4'!F203="",'Data-Qtr4'!R203),"",COUNTIF('Data-Qtr4'!F203,"Yes"))</f>
        <v/>
      </c>
      <c r="G205" s="36"/>
      <c r="H205" s="272" t="str">
        <f>IF(OR('Data-Qtr4'!G203="",'Data-Qtr4'!R203),"",COUNTIF('Data-Qtr4'!G203,"Yes"))</f>
        <v/>
      </c>
      <c r="I205" s="56">
        <f>COUNTIF('Data-Qtr4'!C203:G203,"")</f>
        <v>5</v>
      </c>
      <c r="J205" s="125">
        <f>IF('Data-Qtr4'!R203,0,IF((COUNTBLANK(C205)+COUNTBLANK(E205)+COUNTBLANK(F205)+COUNTBLANK(H205))=4,0,1))</f>
        <v>0</v>
      </c>
      <c r="K205" s="125">
        <f t="shared" si="33"/>
        <v>0</v>
      </c>
      <c r="L205" s="125">
        <f t="shared" si="34"/>
        <v>0</v>
      </c>
      <c r="M205" s="1">
        <f t="shared" si="35"/>
        <v>0</v>
      </c>
      <c r="N205" s="125">
        <f t="shared" si="36"/>
        <v>0</v>
      </c>
      <c r="O205" s="126">
        <f t="shared" si="37"/>
        <v>0</v>
      </c>
      <c r="P205" s="125">
        <f t="shared" si="38"/>
        <v>0</v>
      </c>
      <c r="Q205" s="1">
        <f t="shared" si="39"/>
        <v>0</v>
      </c>
      <c r="R205" s="1">
        <f t="shared" si="32"/>
        <v>0</v>
      </c>
      <c r="S205" s="1">
        <f t="shared" si="40"/>
        <v>0</v>
      </c>
      <c r="T205" s="1">
        <f t="shared" si="41"/>
        <v>0</v>
      </c>
      <c r="U205" s="126">
        <f t="shared" si="42"/>
        <v>0</v>
      </c>
    </row>
    <row r="206" spans="2:21" x14ac:dyDescent="0.3">
      <c r="B206" s="125">
        <v>191</v>
      </c>
      <c r="C206" s="33" t="str">
        <f>IF(OR('Data-Qtr4'!C204="",'Data-Qtr4'!R204),"",(COUNTIF('Data-Qtr4'!C204,"Yes")))</f>
        <v/>
      </c>
      <c r="D206" s="268" t="str">
        <f>IF('Data-Qtr4'!D204="","",IF(C206=1,'Data-Qtr4'!D204,""))</f>
        <v/>
      </c>
      <c r="E206" s="33" t="str">
        <f>IF(OR('Data-Qtr4'!E204="",'Data-Qtr4'!R204),"",COUNTIF('Data-Qtr4'!E204,"Yes"))</f>
        <v/>
      </c>
      <c r="F206" s="33" t="str">
        <f>IF(OR('Data-Qtr4'!F204="",'Data-Qtr4'!R204),"",COUNTIF('Data-Qtr4'!F204,"Yes"))</f>
        <v/>
      </c>
      <c r="G206" s="33"/>
      <c r="H206" s="269" t="str">
        <f>IF(OR('Data-Qtr4'!G204="",'Data-Qtr4'!R204),"",COUNTIF('Data-Qtr4'!G204,"Yes"))</f>
        <v/>
      </c>
      <c r="I206" s="54">
        <f>COUNTIF('Data-Qtr4'!C204:G204,"")</f>
        <v>5</v>
      </c>
      <c r="J206" s="125">
        <f>IF('Data-Qtr4'!R204,0,IF((COUNTBLANK(C206)+COUNTBLANK(E206)+COUNTBLANK(F206)+COUNTBLANK(H206))=4,0,1))</f>
        <v>0</v>
      </c>
      <c r="K206" s="125">
        <f t="shared" ref="K206:K269" si="43">IF(J206=1,C206,0)</f>
        <v>0</v>
      </c>
      <c r="L206" s="125">
        <f t="shared" ref="L206:L269" si="44">IF(J206=1,IF((COUNTIF(C206,1)+COUNTIF(E206,1))=2,1,0),0)</f>
        <v>0</v>
      </c>
      <c r="M206" s="1">
        <f t="shared" ref="M206:M269" si="45">IF(J206=1,COUNTIF(E206,1),0)</f>
        <v>0</v>
      </c>
      <c r="N206" s="125">
        <f t="shared" ref="N206:N269" si="46">IF(J206=1,IF((COUNTIF(C206,1)+COUNTIF(F206,1))=2,1,0),0)</f>
        <v>0</v>
      </c>
      <c r="O206" s="126">
        <f t="shared" ref="O206:O269" si="47">IF(J206=1,COUNTIF(F206,1),0)</f>
        <v>0</v>
      </c>
      <c r="P206" s="125">
        <f t="shared" ref="P206:P269" si="48">IF(J206=1,IF((COUNTIF(C206,1)+COUNTIF(H206,1))=2,1,0),0)</f>
        <v>0</v>
      </c>
      <c r="Q206" s="1">
        <f t="shared" ref="Q206:Q269" si="49">IF(J206=1,COUNTIF(H206,1),0)</f>
        <v>0</v>
      </c>
      <c r="R206" s="1">
        <f t="shared" si="32"/>
        <v>0</v>
      </c>
      <c r="S206" s="1">
        <f t="shared" ref="S206:S269" si="50">IF(J206=1,COUNTIF(C206,1),0)</f>
        <v>0</v>
      </c>
      <c r="T206" s="1">
        <f t="shared" ref="T206:T269" si="51">IF(AND(C206=1,F206=1),1,0)</f>
        <v>0</v>
      </c>
      <c r="U206" s="126">
        <f t="shared" ref="U206:U269" si="52">IF(AND(C206=1,H206=1),1,0)</f>
        <v>0</v>
      </c>
    </row>
    <row r="207" spans="2:21" x14ac:dyDescent="0.3">
      <c r="B207" s="125">
        <v>192</v>
      </c>
      <c r="C207" s="53" t="str">
        <f>IF(OR('Data-Qtr4'!C205="",'Data-Qtr4'!R205),"",(COUNTIF('Data-Qtr4'!C205,"Yes")))</f>
        <v/>
      </c>
      <c r="D207" s="267" t="str">
        <f>IF('Data-Qtr4'!D205="","",IF(C207=1,'Data-Qtr4'!D205,""))</f>
        <v/>
      </c>
      <c r="E207" s="53" t="str">
        <f>IF(OR('Data-Qtr4'!E205="",'Data-Qtr4'!R205),"",COUNTIF('Data-Qtr4'!E205,"Yes"))</f>
        <v/>
      </c>
      <c r="F207" s="53" t="str">
        <f>IF(OR('Data-Qtr4'!F205="",'Data-Qtr4'!R205),"",COUNTIF('Data-Qtr4'!F205,"Yes"))</f>
        <v/>
      </c>
      <c r="G207" s="53"/>
      <c r="H207" s="270" t="str">
        <f>IF(OR('Data-Qtr4'!G205="",'Data-Qtr4'!R205),"",COUNTIF('Data-Qtr4'!G205,"Yes"))</f>
        <v/>
      </c>
      <c r="I207" s="55">
        <f>COUNTIF('Data-Qtr4'!C205:G205,"")</f>
        <v>5</v>
      </c>
      <c r="J207" s="125">
        <f>IF('Data-Qtr4'!R205,0,IF((COUNTBLANK(C207)+COUNTBLANK(E207)+COUNTBLANK(F207)+COUNTBLANK(H207))=4,0,1))</f>
        <v>0</v>
      </c>
      <c r="K207" s="125">
        <f t="shared" si="43"/>
        <v>0</v>
      </c>
      <c r="L207" s="125">
        <f t="shared" si="44"/>
        <v>0</v>
      </c>
      <c r="M207" s="1">
        <f t="shared" si="45"/>
        <v>0</v>
      </c>
      <c r="N207" s="125">
        <f t="shared" si="46"/>
        <v>0</v>
      </c>
      <c r="O207" s="126">
        <f t="shared" si="47"/>
        <v>0</v>
      </c>
      <c r="P207" s="125">
        <f t="shared" si="48"/>
        <v>0</v>
      </c>
      <c r="Q207" s="1">
        <f t="shared" si="49"/>
        <v>0</v>
      </c>
      <c r="R207" s="1">
        <f t="shared" si="32"/>
        <v>0</v>
      </c>
      <c r="S207" s="1">
        <f t="shared" si="50"/>
        <v>0</v>
      </c>
      <c r="T207" s="1">
        <f t="shared" si="51"/>
        <v>0</v>
      </c>
      <c r="U207" s="126">
        <f t="shared" si="52"/>
        <v>0</v>
      </c>
    </row>
    <row r="208" spans="2:21" x14ac:dyDescent="0.3">
      <c r="B208" s="125">
        <v>193</v>
      </c>
      <c r="C208" s="53" t="str">
        <f>IF(OR('Data-Qtr4'!C206="",'Data-Qtr4'!R206),"",(COUNTIF('Data-Qtr4'!C206,"Yes")))</f>
        <v/>
      </c>
      <c r="D208" s="267" t="str">
        <f>IF('Data-Qtr4'!D206="","",IF(C208=1,'Data-Qtr4'!D206,""))</f>
        <v/>
      </c>
      <c r="E208" s="53" t="str">
        <f>IF(OR('Data-Qtr4'!E206="",'Data-Qtr4'!R206),"",COUNTIF('Data-Qtr4'!E206,"Yes"))</f>
        <v/>
      </c>
      <c r="F208" s="53" t="str">
        <f>IF(OR('Data-Qtr4'!F206="",'Data-Qtr4'!R206),"",COUNTIF('Data-Qtr4'!F206,"Yes"))</f>
        <v/>
      </c>
      <c r="G208" s="53"/>
      <c r="H208" s="270" t="str">
        <f>IF(OR('Data-Qtr4'!G206="",'Data-Qtr4'!R206),"",COUNTIF('Data-Qtr4'!G206,"Yes"))</f>
        <v/>
      </c>
      <c r="I208" s="55">
        <f>COUNTIF('Data-Qtr4'!C206:G206,"")</f>
        <v>5</v>
      </c>
      <c r="J208" s="125">
        <f>IF('Data-Qtr4'!R206,0,IF((COUNTBLANK(C208)+COUNTBLANK(E208)+COUNTBLANK(F208)+COUNTBLANK(H208))=4,0,1))</f>
        <v>0</v>
      </c>
      <c r="K208" s="125">
        <f t="shared" si="43"/>
        <v>0</v>
      </c>
      <c r="L208" s="125">
        <f t="shared" si="44"/>
        <v>0</v>
      </c>
      <c r="M208" s="1">
        <f t="shared" si="45"/>
        <v>0</v>
      </c>
      <c r="N208" s="125">
        <f t="shared" si="46"/>
        <v>0</v>
      </c>
      <c r="O208" s="126">
        <f t="shared" si="47"/>
        <v>0</v>
      </c>
      <c r="P208" s="125">
        <f t="shared" si="48"/>
        <v>0</v>
      </c>
      <c r="Q208" s="1">
        <f t="shared" si="49"/>
        <v>0</v>
      </c>
      <c r="R208" s="1">
        <f t="shared" ref="R208:R271" si="53">IF(J208=1,IF(D208="","",IF(AND(D208&gt;=beg_date_qtr4,D208&lt;=end_date_qtr4),1,0)),0)</f>
        <v>0</v>
      </c>
      <c r="S208" s="1">
        <f t="shared" si="50"/>
        <v>0</v>
      </c>
      <c r="T208" s="1">
        <f t="shared" si="51"/>
        <v>0</v>
      </c>
      <c r="U208" s="126">
        <f t="shared" si="52"/>
        <v>0</v>
      </c>
    </row>
    <row r="209" spans="2:21" x14ac:dyDescent="0.3">
      <c r="B209" s="125">
        <v>194</v>
      </c>
      <c r="C209" s="53" t="str">
        <f>IF(OR('Data-Qtr4'!C207="",'Data-Qtr4'!R207),"",(COUNTIF('Data-Qtr4'!C207,"Yes")))</f>
        <v/>
      </c>
      <c r="D209" s="267" t="str">
        <f>IF('Data-Qtr4'!D207="","",IF(C209=1,'Data-Qtr4'!D207,""))</f>
        <v/>
      </c>
      <c r="E209" s="53" t="str">
        <f>IF(OR('Data-Qtr4'!E207="",'Data-Qtr4'!R207),"",COUNTIF('Data-Qtr4'!E207,"Yes"))</f>
        <v/>
      </c>
      <c r="F209" s="53" t="str">
        <f>IF(OR('Data-Qtr4'!F207="",'Data-Qtr4'!R207),"",COUNTIF('Data-Qtr4'!F207,"Yes"))</f>
        <v/>
      </c>
      <c r="G209" s="53"/>
      <c r="H209" s="270" t="str">
        <f>IF(OR('Data-Qtr4'!G207="",'Data-Qtr4'!R207),"",COUNTIF('Data-Qtr4'!G207,"Yes"))</f>
        <v/>
      </c>
      <c r="I209" s="55">
        <f>COUNTIF('Data-Qtr4'!C207:G207,"")</f>
        <v>5</v>
      </c>
      <c r="J209" s="125">
        <f>IF('Data-Qtr4'!R207,0,IF((COUNTBLANK(C209)+COUNTBLANK(E209)+COUNTBLANK(F209)+COUNTBLANK(H209))=4,0,1))</f>
        <v>0</v>
      </c>
      <c r="K209" s="125">
        <f t="shared" si="43"/>
        <v>0</v>
      </c>
      <c r="L209" s="125">
        <f t="shared" si="44"/>
        <v>0</v>
      </c>
      <c r="M209" s="1">
        <f t="shared" si="45"/>
        <v>0</v>
      </c>
      <c r="N209" s="125">
        <f t="shared" si="46"/>
        <v>0</v>
      </c>
      <c r="O209" s="126">
        <f t="shared" si="47"/>
        <v>0</v>
      </c>
      <c r="P209" s="125">
        <f t="shared" si="48"/>
        <v>0</v>
      </c>
      <c r="Q209" s="1">
        <f t="shared" si="49"/>
        <v>0</v>
      </c>
      <c r="R209" s="1">
        <f t="shared" si="53"/>
        <v>0</v>
      </c>
      <c r="S209" s="1">
        <f t="shared" si="50"/>
        <v>0</v>
      </c>
      <c r="T209" s="1">
        <f t="shared" si="51"/>
        <v>0</v>
      </c>
      <c r="U209" s="126">
        <f t="shared" si="52"/>
        <v>0</v>
      </c>
    </row>
    <row r="210" spans="2:21" x14ac:dyDescent="0.3">
      <c r="B210" s="125">
        <v>195</v>
      </c>
      <c r="C210" s="53" t="str">
        <f>IF(OR('Data-Qtr4'!C208="",'Data-Qtr4'!R208),"",(COUNTIF('Data-Qtr4'!C208,"Yes")))</f>
        <v/>
      </c>
      <c r="D210" s="267" t="str">
        <f>IF('Data-Qtr4'!D208="","",IF(C210=1,'Data-Qtr4'!D208,""))</f>
        <v/>
      </c>
      <c r="E210" s="53" t="str">
        <f>IF(OR('Data-Qtr4'!E208="",'Data-Qtr4'!R208),"",COUNTIF('Data-Qtr4'!E208,"Yes"))</f>
        <v/>
      </c>
      <c r="F210" s="53" t="str">
        <f>IF(OR('Data-Qtr4'!F208="",'Data-Qtr4'!R208),"",COUNTIF('Data-Qtr4'!F208,"Yes"))</f>
        <v/>
      </c>
      <c r="G210" s="53"/>
      <c r="H210" s="270" t="str">
        <f>IF(OR('Data-Qtr4'!G208="",'Data-Qtr4'!R208),"",COUNTIF('Data-Qtr4'!G208,"Yes"))</f>
        <v/>
      </c>
      <c r="I210" s="55">
        <f>COUNTIF('Data-Qtr4'!C208:G208,"")</f>
        <v>5</v>
      </c>
      <c r="J210" s="125">
        <f>IF('Data-Qtr4'!R208,0,IF((COUNTBLANK(C210)+COUNTBLANK(E210)+COUNTBLANK(F210)+COUNTBLANK(H210))=4,0,1))</f>
        <v>0</v>
      </c>
      <c r="K210" s="125">
        <f t="shared" si="43"/>
        <v>0</v>
      </c>
      <c r="L210" s="125">
        <f t="shared" si="44"/>
        <v>0</v>
      </c>
      <c r="M210" s="1">
        <f t="shared" si="45"/>
        <v>0</v>
      </c>
      <c r="N210" s="125">
        <f t="shared" si="46"/>
        <v>0</v>
      </c>
      <c r="O210" s="126">
        <f t="shared" si="47"/>
        <v>0</v>
      </c>
      <c r="P210" s="125">
        <f t="shared" si="48"/>
        <v>0</v>
      </c>
      <c r="Q210" s="1">
        <f t="shared" si="49"/>
        <v>0</v>
      </c>
      <c r="R210" s="1">
        <f t="shared" si="53"/>
        <v>0</v>
      </c>
      <c r="S210" s="1">
        <f t="shared" si="50"/>
        <v>0</v>
      </c>
      <c r="T210" s="1">
        <f t="shared" si="51"/>
        <v>0</v>
      </c>
      <c r="U210" s="126">
        <f t="shared" si="52"/>
        <v>0</v>
      </c>
    </row>
    <row r="211" spans="2:21" x14ac:dyDescent="0.3">
      <c r="B211" s="125">
        <v>196</v>
      </c>
      <c r="C211" s="53" t="str">
        <f>IF(OR('Data-Qtr4'!C209="",'Data-Qtr4'!R209),"",(COUNTIF('Data-Qtr4'!C209,"Yes")))</f>
        <v/>
      </c>
      <c r="D211" s="267" t="str">
        <f>IF('Data-Qtr4'!D209="","",IF(C211=1,'Data-Qtr4'!D209,""))</f>
        <v/>
      </c>
      <c r="E211" s="53" t="str">
        <f>IF(OR('Data-Qtr4'!E209="",'Data-Qtr4'!R209),"",COUNTIF('Data-Qtr4'!E209,"Yes"))</f>
        <v/>
      </c>
      <c r="F211" s="53" t="str">
        <f>IF(OR('Data-Qtr4'!F209="",'Data-Qtr4'!R209),"",COUNTIF('Data-Qtr4'!F209,"Yes"))</f>
        <v/>
      </c>
      <c r="G211" s="53"/>
      <c r="H211" s="270" t="str">
        <f>IF(OR('Data-Qtr4'!G209="",'Data-Qtr4'!R209),"",COUNTIF('Data-Qtr4'!G209,"Yes"))</f>
        <v/>
      </c>
      <c r="I211" s="55">
        <f>COUNTIF('Data-Qtr4'!C209:G209,"")</f>
        <v>5</v>
      </c>
      <c r="J211" s="125">
        <f>IF('Data-Qtr4'!R209,0,IF((COUNTBLANK(C211)+COUNTBLANK(E211)+COUNTBLANK(F211)+COUNTBLANK(H211))=4,0,1))</f>
        <v>0</v>
      </c>
      <c r="K211" s="125">
        <f t="shared" si="43"/>
        <v>0</v>
      </c>
      <c r="L211" s="125">
        <f t="shared" si="44"/>
        <v>0</v>
      </c>
      <c r="M211" s="1">
        <f t="shared" si="45"/>
        <v>0</v>
      </c>
      <c r="N211" s="125">
        <f t="shared" si="46"/>
        <v>0</v>
      </c>
      <c r="O211" s="126">
        <f t="shared" si="47"/>
        <v>0</v>
      </c>
      <c r="P211" s="125">
        <f t="shared" si="48"/>
        <v>0</v>
      </c>
      <c r="Q211" s="1">
        <f t="shared" si="49"/>
        <v>0</v>
      </c>
      <c r="R211" s="1">
        <f t="shared" si="53"/>
        <v>0</v>
      </c>
      <c r="S211" s="1">
        <f t="shared" si="50"/>
        <v>0</v>
      </c>
      <c r="T211" s="1">
        <f t="shared" si="51"/>
        <v>0</v>
      </c>
      <c r="U211" s="126">
        <f t="shared" si="52"/>
        <v>0</v>
      </c>
    </row>
    <row r="212" spans="2:21" x14ac:dyDescent="0.3">
      <c r="B212" s="125">
        <v>197</v>
      </c>
      <c r="C212" s="53" t="str">
        <f>IF(OR('Data-Qtr4'!C210="",'Data-Qtr4'!R210),"",(COUNTIF('Data-Qtr4'!C210,"Yes")))</f>
        <v/>
      </c>
      <c r="D212" s="267" t="str">
        <f>IF('Data-Qtr4'!D210="","",IF(C212=1,'Data-Qtr4'!D210,""))</f>
        <v/>
      </c>
      <c r="E212" s="53" t="str">
        <f>IF(OR('Data-Qtr4'!E210="",'Data-Qtr4'!R210),"",COUNTIF('Data-Qtr4'!E210,"Yes"))</f>
        <v/>
      </c>
      <c r="F212" s="53" t="str">
        <f>IF(OR('Data-Qtr4'!F210="",'Data-Qtr4'!R210),"",COUNTIF('Data-Qtr4'!F210,"Yes"))</f>
        <v/>
      </c>
      <c r="G212" s="53"/>
      <c r="H212" s="270" t="str">
        <f>IF(OR('Data-Qtr4'!G210="",'Data-Qtr4'!R210),"",COUNTIF('Data-Qtr4'!G210,"Yes"))</f>
        <v/>
      </c>
      <c r="I212" s="55">
        <f>COUNTIF('Data-Qtr4'!C210:G210,"")</f>
        <v>5</v>
      </c>
      <c r="J212" s="125">
        <f>IF('Data-Qtr4'!R210,0,IF((COUNTBLANK(C212)+COUNTBLANK(E212)+COUNTBLANK(F212)+COUNTBLANK(H212))=4,0,1))</f>
        <v>0</v>
      </c>
      <c r="K212" s="125">
        <f t="shared" si="43"/>
        <v>0</v>
      </c>
      <c r="L212" s="125">
        <f t="shared" si="44"/>
        <v>0</v>
      </c>
      <c r="M212" s="1">
        <f t="shared" si="45"/>
        <v>0</v>
      </c>
      <c r="N212" s="125">
        <f t="shared" si="46"/>
        <v>0</v>
      </c>
      <c r="O212" s="126">
        <f t="shared" si="47"/>
        <v>0</v>
      </c>
      <c r="P212" s="125">
        <f t="shared" si="48"/>
        <v>0</v>
      </c>
      <c r="Q212" s="1">
        <f t="shared" si="49"/>
        <v>0</v>
      </c>
      <c r="R212" s="1">
        <f t="shared" si="53"/>
        <v>0</v>
      </c>
      <c r="S212" s="1">
        <f t="shared" si="50"/>
        <v>0</v>
      </c>
      <c r="T212" s="1">
        <f t="shared" si="51"/>
        <v>0</v>
      </c>
      <c r="U212" s="126">
        <f t="shared" si="52"/>
        <v>0</v>
      </c>
    </row>
    <row r="213" spans="2:21" x14ac:dyDescent="0.3">
      <c r="B213" s="125">
        <v>198</v>
      </c>
      <c r="C213" s="53" t="str">
        <f>IF(OR('Data-Qtr4'!C211="",'Data-Qtr4'!R211),"",(COUNTIF('Data-Qtr4'!C211,"Yes")))</f>
        <v/>
      </c>
      <c r="D213" s="267" t="str">
        <f>IF('Data-Qtr4'!D211="","",IF(C213=1,'Data-Qtr4'!D211,""))</f>
        <v/>
      </c>
      <c r="E213" s="53" t="str">
        <f>IF(OR('Data-Qtr4'!E211="",'Data-Qtr4'!R211),"",COUNTIF('Data-Qtr4'!E211,"Yes"))</f>
        <v/>
      </c>
      <c r="F213" s="53" t="str">
        <f>IF(OR('Data-Qtr4'!F211="",'Data-Qtr4'!R211),"",COUNTIF('Data-Qtr4'!F211,"Yes"))</f>
        <v/>
      </c>
      <c r="G213" s="53"/>
      <c r="H213" s="270" t="str">
        <f>IF(OR('Data-Qtr4'!G211="",'Data-Qtr4'!R211),"",COUNTIF('Data-Qtr4'!G211,"Yes"))</f>
        <v/>
      </c>
      <c r="I213" s="55">
        <f>COUNTIF('Data-Qtr4'!C211:G211,"")</f>
        <v>5</v>
      </c>
      <c r="J213" s="125">
        <f>IF('Data-Qtr4'!R211,0,IF((COUNTBLANK(C213)+COUNTBLANK(E213)+COUNTBLANK(F213)+COUNTBLANK(H213))=4,0,1))</f>
        <v>0</v>
      </c>
      <c r="K213" s="125">
        <f t="shared" si="43"/>
        <v>0</v>
      </c>
      <c r="L213" s="125">
        <f t="shared" si="44"/>
        <v>0</v>
      </c>
      <c r="M213" s="1">
        <f t="shared" si="45"/>
        <v>0</v>
      </c>
      <c r="N213" s="125">
        <f t="shared" si="46"/>
        <v>0</v>
      </c>
      <c r="O213" s="126">
        <f t="shared" si="47"/>
        <v>0</v>
      </c>
      <c r="P213" s="125">
        <f t="shared" si="48"/>
        <v>0</v>
      </c>
      <c r="Q213" s="1">
        <f t="shared" si="49"/>
        <v>0</v>
      </c>
      <c r="R213" s="1">
        <f t="shared" si="53"/>
        <v>0</v>
      </c>
      <c r="S213" s="1">
        <f t="shared" si="50"/>
        <v>0</v>
      </c>
      <c r="T213" s="1">
        <f t="shared" si="51"/>
        <v>0</v>
      </c>
      <c r="U213" s="126">
        <f t="shared" si="52"/>
        <v>0</v>
      </c>
    </row>
    <row r="214" spans="2:21" x14ac:dyDescent="0.3">
      <c r="B214" s="125">
        <v>199</v>
      </c>
      <c r="C214" s="53" t="str">
        <f>IF(OR('Data-Qtr4'!C212="",'Data-Qtr4'!R212),"",(COUNTIF('Data-Qtr4'!C212,"Yes")))</f>
        <v/>
      </c>
      <c r="D214" s="267" t="str">
        <f>IF('Data-Qtr4'!D212="","",IF(C214=1,'Data-Qtr4'!D212,""))</f>
        <v/>
      </c>
      <c r="E214" s="53" t="str">
        <f>IF(OR('Data-Qtr4'!E212="",'Data-Qtr4'!R212),"",COUNTIF('Data-Qtr4'!E212,"Yes"))</f>
        <v/>
      </c>
      <c r="F214" s="53" t="str">
        <f>IF(OR('Data-Qtr4'!F212="",'Data-Qtr4'!R212),"",COUNTIF('Data-Qtr4'!F212,"Yes"))</f>
        <v/>
      </c>
      <c r="G214" s="53"/>
      <c r="H214" s="270" t="str">
        <f>IF(OR('Data-Qtr4'!G212="",'Data-Qtr4'!R212),"",COUNTIF('Data-Qtr4'!G212,"Yes"))</f>
        <v/>
      </c>
      <c r="I214" s="55">
        <f>COUNTIF('Data-Qtr4'!C212:G212,"")</f>
        <v>5</v>
      </c>
      <c r="J214" s="125">
        <f>IF('Data-Qtr4'!R212,0,IF((COUNTBLANK(C214)+COUNTBLANK(E214)+COUNTBLANK(F214)+COUNTBLANK(H214))=4,0,1))</f>
        <v>0</v>
      </c>
      <c r="K214" s="125">
        <f t="shared" si="43"/>
        <v>0</v>
      </c>
      <c r="L214" s="125">
        <f t="shared" si="44"/>
        <v>0</v>
      </c>
      <c r="M214" s="1">
        <f t="shared" si="45"/>
        <v>0</v>
      </c>
      <c r="N214" s="125">
        <f t="shared" si="46"/>
        <v>0</v>
      </c>
      <c r="O214" s="126">
        <f t="shared" si="47"/>
        <v>0</v>
      </c>
      <c r="P214" s="125">
        <f t="shared" si="48"/>
        <v>0</v>
      </c>
      <c r="Q214" s="1">
        <f t="shared" si="49"/>
        <v>0</v>
      </c>
      <c r="R214" s="1">
        <f t="shared" si="53"/>
        <v>0</v>
      </c>
      <c r="S214" s="1">
        <f t="shared" si="50"/>
        <v>0</v>
      </c>
      <c r="T214" s="1">
        <f t="shared" si="51"/>
        <v>0</v>
      </c>
      <c r="U214" s="126">
        <f t="shared" si="52"/>
        <v>0</v>
      </c>
    </row>
    <row r="215" spans="2:21" ht="15" thickBot="1" x14ac:dyDescent="0.35">
      <c r="B215" s="125">
        <v>200</v>
      </c>
      <c r="C215" s="36" t="str">
        <f>IF(OR('Data-Qtr4'!C213="",'Data-Qtr4'!R213),"",(COUNTIF('Data-Qtr4'!C213,"Yes")))</f>
        <v/>
      </c>
      <c r="D215" s="271" t="str">
        <f>IF('Data-Qtr4'!D213="","",IF(C215=1,'Data-Qtr4'!D213,""))</f>
        <v/>
      </c>
      <c r="E215" s="36" t="str">
        <f>IF(OR('Data-Qtr4'!E213="",'Data-Qtr4'!R213),"",COUNTIF('Data-Qtr4'!E213,"Yes"))</f>
        <v/>
      </c>
      <c r="F215" s="36" t="str">
        <f>IF(OR('Data-Qtr4'!F213="",'Data-Qtr4'!R213),"",COUNTIF('Data-Qtr4'!F213,"Yes"))</f>
        <v/>
      </c>
      <c r="G215" s="36"/>
      <c r="H215" s="272" t="str">
        <f>IF(OR('Data-Qtr4'!G213="",'Data-Qtr4'!R213),"",COUNTIF('Data-Qtr4'!G213,"Yes"))</f>
        <v/>
      </c>
      <c r="I215" s="55">
        <f>COUNTIF('Data-Qtr4'!C213:G213,"")</f>
        <v>5</v>
      </c>
      <c r="J215" s="125">
        <f>IF('Data-Qtr4'!R213,0,IF((COUNTBLANK(C215)+COUNTBLANK(E215)+COUNTBLANK(F215)+COUNTBLANK(H215))=4,0,1))</f>
        <v>0</v>
      </c>
      <c r="K215" s="125">
        <f t="shared" si="43"/>
        <v>0</v>
      </c>
      <c r="L215" s="125">
        <f t="shared" si="44"/>
        <v>0</v>
      </c>
      <c r="M215" s="1">
        <f t="shared" si="45"/>
        <v>0</v>
      </c>
      <c r="N215" s="125">
        <f t="shared" si="46"/>
        <v>0</v>
      </c>
      <c r="O215" s="126">
        <f t="shared" si="47"/>
        <v>0</v>
      </c>
      <c r="P215" s="125">
        <f t="shared" si="48"/>
        <v>0</v>
      </c>
      <c r="Q215" s="1">
        <f t="shared" si="49"/>
        <v>0</v>
      </c>
      <c r="R215" s="1">
        <f t="shared" si="53"/>
        <v>0</v>
      </c>
      <c r="S215" s="1">
        <f t="shared" si="50"/>
        <v>0</v>
      </c>
      <c r="T215" s="1">
        <f t="shared" si="51"/>
        <v>0</v>
      </c>
      <c r="U215" s="126">
        <f t="shared" si="52"/>
        <v>0</v>
      </c>
    </row>
    <row r="216" spans="2:21" x14ac:dyDescent="0.3">
      <c r="B216" s="125">
        <v>201</v>
      </c>
      <c r="C216" s="33" t="str">
        <f>IF(OR('Data-Qtr4'!C214="",'Data-Qtr4'!R214),"",(COUNTIF('Data-Qtr4'!C214,"Yes")))</f>
        <v/>
      </c>
      <c r="D216" s="268" t="str">
        <f>IF('Data-Qtr4'!D214="","",IF(C216=1,'Data-Qtr4'!D214,""))</f>
        <v/>
      </c>
      <c r="E216" s="33" t="str">
        <f>IF(OR('Data-Qtr4'!E214="",'Data-Qtr4'!R214),"",COUNTIF('Data-Qtr4'!E214,"Yes"))</f>
        <v/>
      </c>
      <c r="F216" s="33" t="str">
        <f>IF(OR('Data-Qtr4'!F214="",'Data-Qtr4'!R214),"",COUNTIF('Data-Qtr4'!F214,"Yes"))</f>
        <v/>
      </c>
      <c r="G216" s="33"/>
      <c r="H216" s="269" t="str">
        <f>IF(OR('Data-Qtr4'!G214="",'Data-Qtr4'!R214),"",COUNTIF('Data-Qtr4'!G214,"Yes"))</f>
        <v/>
      </c>
      <c r="I216" s="54">
        <f>COUNTIF('Data-Qtr4'!C214:G214,"")</f>
        <v>5</v>
      </c>
      <c r="J216" s="125">
        <f>IF('Data-Qtr4'!R214,0,IF((COUNTBLANK(C216)+COUNTBLANK(E216)+COUNTBLANK(F216)+COUNTBLANK(H216))=4,0,1))</f>
        <v>0</v>
      </c>
      <c r="K216" s="125">
        <f t="shared" si="43"/>
        <v>0</v>
      </c>
      <c r="L216" s="125">
        <f t="shared" si="44"/>
        <v>0</v>
      </c>
      <c r="M216" s="1">
        <f t="shared" si="45"/>
        <v>0</v>
      </c>
      <c r="N216" s="125">
        <f t="shared" si="46"/>
        <v>0</v>
      </c>
      <c r="O216" s="126">
        <f t="shared" si="47"/>
        <v>0</v>
      </c>
      <c r="P216" s="125">
        <f t="shared" si="48"/>
        <v>0</v>
      </c>
      <c r="Q216" s="1">
        <f t="shared" si="49"/>
        <v>0</v>
      </c>
      <c r="R216" s="1">
        <f t="shared" si="53"/>
        <v>0</v>
      </c>
      <c r="S216" s="1">
        <f t="shared" si="50"/>
        <v>0</v>
      </c>
      <c r="T216" s="1">
        <f t="shared" si="51"/>
        <v>0</v>
      </c>
      <c r="U216" s="126">
        <f t="shared" si="52"/>
        <v>0</v>
      </c>
    </row>
    <row r="217" spans="2:21" x14ac:dyDescent="0.3">
      <c r="B217" s="125">
        <v>202</v>
      </c>
      <c r="C217" s="53" t="str">
        <f>IF(OR('Data-Qtr4'!C215="",'Data-Qtr4'!R215),"",(COUNTIF('Data-Qtr4'!C215,"Yes")))</f>
        <v/>
      </c>
      <c r="D217" s="267" t="str">
        <f>IF('Data-Qtr4'!D215="","",IF(C217=1,'Data-Qtr4'!D215,""))</f>
        <v/>
      </c>
      <c r="E217" s="53" t="str">
        <f>IF(OR('Data-Qtr4'!E215="",'Data-Qtr4'!R215),"",COUNTIF('Data-Qtr4'!E215,"Yes"))</f>
        <v/>
      </c>
      <c r="F217" s="53" t="str">
        <f>IF(OR('Data-Qtr4'!F215="",'Data-Qtr4'!R215),"",COUNTIF('Data-Qtr4'!F215,"Yes"))</f>
        <v/>
      </c>
      <c r="G217" s="53"/>
      <c r="H217" s="270" t="str">
        <f>IF(OR('Data-Qtr4'!G215="",'Data-Qtr4'!R215),"",COUNTIF('Data-Qtr4'!G215,"Yes"))</f>
        <v/>
      </c>
      <c r="I217" s="55">
        <f>COUNTIF('Data-Qtr4'!C215:G215,"")</f>
        <v>5</v>
      </c>
      <c r="J217" s="125">
        <f>IF('Data-Qtr4'!R215,0,IF((COUNTBLANK(C217)+COUNTBLANK(E217)+COUNTBLANK(F217)+COUNTBLANK(H217))=4,0,1))</f>
        <v>0</v>
      </c>
      <c r="K217" s="125">
        <f t="shared" si="43"/>
        <v>0</v>
      </c>
      <c r="L217" s="125">
        <f t="shared" si="44"/>
        <v>0</v>
      </c>
      <c r="M217" s="1">
        <f t="shared" si="45"/>
        <v>0</v>
      </c>
      <c r="N217" s="125">
        <f t="shared" si="46"/>
        <v>0</v>
      </c>
      <c r="O217" s="126">
        <f t="shared" si="47"/>
        <v>0</v>
      </c>
      <c r="P217" s="125">
        <f t="shared" si="48"/>
        <v>0</v>
      </c>
      <c r="Q217" s="1">
        <f t="shared" si="49"/>
        <v>0</v>
      </c>
      <c r="R217" s="1">
        <f t="shared" si="53"/>
        <v>0</v>
      </c>
      <c r="S217" s="1">
        <f t="shared" si="50"/>
        <v>0</v>
      </c>
      <c r="T217" s="1">
        <f t="shared" si="51"/>
        <v>0</v>
      </c>
      <c r="U217" s="126">
        <f t="shared" si="52"/>
        <v>0</v>
      </c>
    </row>
    <row r="218" spans="2:21" x14ac:dyDescent="0.3">
      <c r="B218" s="125">
        <v>203</v>
      </c>
      <c r="C218" s="53" t="str">
        <f>IF(OR('Data-Qtr4'!C216="",'Data-Qtr4'!R216),"",(COUNTIF('Data-Qtr4'!C216,"Yes")))</f>
        <v/>
      </c>
      <c r="D218" s="267" t="str">
        <f>IF('Data-Qtr4'!D216="","",IF(C218=1,'Data-Qtr4'!D216,""))</f>
        <v/>
      </c>
      <c r="E218" s="53" t="str">
        <f>IF(OR('Data-Qtr4'!E216="",'Data-Qtr4'!R216),"",COUNTIF('Data-Qtr4'!E216,"Yes"))</f>
        <v/>
      </c>
      <c r="F218" s="53" t="str">
        <f>IF(OR('Data-Qtr4'!F216="",'Data-Qtr4'!R216),"",COUNTIF('Data-Qtr4'!F216,"Yes"))</f>
        <v/>
      </c>
      <c r="G218" s="53"/>
      <c r="H218" s="270" t="str">
        <f>IF(OR('Data-Qtr4'!G216="",'Data-Qtr4'!R216),"",COUNTIF('Data-Qtr4'!G216,"Yes"))</f>
        <v/>
      </c>
      <c r="I218" s="55">
        <f>COUNTIF('Data-Qtr4'!C216:G216,"")</f>
        <v>5</v>
      </c>
      <c r="J218" s="125">
        <f>IF('Data-Qtr4'!R216,0,IF((COUNTBLANK(C218)+COUNTBLANK(E218)+COUNTBLANK(F218)+COUNTBLANK(H218))=4,0,1))</f>
        <v>0</v>
      </c>
      <c r="K218" s="125">
        <f t="shared" si="43"/>
        <v>0</v>
      </c>
      <c r="L218" s="125">
        <f t="shared" si="44"/>
        <v>0</v>
      </c>
      <c r="M218" s="1">
        <f t="shared" si="45"/>
        <v>0</v>
      </c>
      <c r="N218" s="125">
        <f t="shared" si="46"/>
        <v>0</v>
      </c>
      <c r="O218" s="126">
        <f t="shared" si="47"/>
        <v>0</v>
      </c>
      <c r="P218" s="125">
        <f t="shared" si="48"/>
        <v>0</v>
      </c>
      <c r="Q218" s="1">
        <f t="shared" si="49"/>
        <v>0</v>
      </c>
      <c r="R218" s="1">
        <f t="shared" si="53"/>
        <v>0</v>
      </c>
      <c r="S218" s="1">
        <f t="shared" si="50"/>
        <v>0</v>
      </c>
      <c r="T218" s="1">
        <f t="shared" si="51"/>
        <v>0</v>
      </c>
      <c r="U218" s="126">
        <f t="shared" si="52"/>
        <v>0</v>
      </c>
    </row>
    <row r="219" spans="2:21" x14ac:dyDescent="0.3">
      <c r="B219" s="125">
        <v>204</v>
      </c>
      <c r="C219" s="53" t="str">
        <f>IF(OR('Data-Qtr4'!C217="",'Data-Qtr4'!R217),"",(COUNTIF('Data-Qtr4'!C217,"Yes")))</f>
        <v/>
      </c>
      <c r="D219" s="267" t="str">
        <f>IF('Data-Qtr4'!D217="","",IF(C219=1,'Data-Qtr4'!D217,""))</f>
        <v/>
      </c>
      <c r="E219" s="53" t="str">
        <f>IF(OR('Data-Qtr4'!E217="",'Data-Qtr4'!R217),"",COUNTIF('Data-Qtr4'!E217,"Yes"))</f>
        <v/>
      </c>
      <c r="F219" s="53" t="str">
        <f>IF(OR('Data-Qtr4'!F217="",'Data-Qtr4'!R217),"",COUNTIF('Data-Qtr4'!F217,"Yes"))</f>
        <v/>
      </c>
      <c r="G219" s="53"/>
      <c r="H219" s="270" t="str">
        <f>IF(OR('Data-Qtr4'!G217="",'Data-Qtr4'!R217),"",COUNTIF('Data-Qtr4'!G217,"Yes"))</f>
        <v/>
      </c>
      <c r="I219" s="55">
        <f>COUNTIF('Data-Qtr4'!C217:G217,"")</f>
        <v>5</v>
      </c>
      <c r="J219" s="125">
        <f>IF('Data-Qtr4'!R217,0,IF((COUNTBLANK(C219)+COUNTBLANK(E219)+COUNTBLANK(F219)+COUNTBLANK(H219))=4,0,1))</f>
        <v>0</v>
      </c>
      <c r="K219" s="125">
        <f t="shared" si="43"/>
        <v>0</v>
      </c>
      <c r="L219" s="125">
        <f t="shared" si="44"/>
        <v>0</v>
      </c>
      <c r="M219" s="1">
        <f t="shared" si="45"/>
        <v>0</v>
      </c>
      <c r="N219" s="125">
        <f t="shared" si="46"/>
        <v>0</v>
      </c>
      <c r="O219" s="126">
        <f t="shared" si="47"/>
        <v>0</v>
      </c>
      <c r="P219" s="125">
        <f t="shared" si="48"/>
        <v>0</v>
      </c>
      <c r="Q219" s="1">
        <f t="shared" si="49"/>
        <v>0</v>
      </c>
      <c r="R219" s="1">
        <f t="shared" si="53"/>
        <v>0</v>
      </c>
      <c r="S219" s="1">
        <f t="shared" si="50"/>
        <v>0</v>
      </c>
      <c r="T219" s="1">
        <f t="shared" si="51"/>
        <v>0</v>
      </c>
      <c r="U219" s="126">
        <f t="shared" si="52"/>
        <v>0</v>
      </c>
    </row>
    <row r="220" spans="2:21" x14ac:dyDescent="0.3">
      <c r="B220" s="125">
        <v>205</v>
      </c>
      <c r="C220" s="53" t="str">
        <f>IF(OR('Data-Qtr4'!C218="",'Data-Qtr4'!R218),"",(COUNTIF('Data-Qtr4'!C218,"Yes")))</f>
        <v/>
      </c>
      <c r="D220" s="267" t="str">
        <f>IF('Data-Qtr4'!D218="","",IF(C220=1,'Data-Qtr4'!D218,""))</f>
        <v/>
      </c>
      <c r="E220" s="53" t="str">
        <f>IF(OR('Data-Qtr4'!E218="",'Data-Qtr4'!R218),"",COUNTIF('Data-Qtr4'!E218,"Yes"))</f>
        <v/>
      </c>
      <c r="F220" s="53" t="str">
        <f>IF(OR('Data-Qtr4'!F218="",'Data-Qtr4'!R218),"",COUNTIF('Data-Qtr4'!F218,"Yes"))</f>
        <v/>
      </c>
      <c r="G220" s="53"/>
      <c r="H220" s="270" t="str">
        <f>IF(OR('Data-Qtr4'!G218="",'Data-Qtr4'!R218),"",COUNTIF('Data-Qtr4'!G218,"Yes"))</f>
        <v/>
      </c>
      <c r="I220" s="55">
        <f>COUNTIF('Data-Qtr4'!C218:G218,"")</f>
        <v>5</v>
      </c>
      <c r="J220" s="125">
        <f>IF('Data-Qtr4'!R218,0,IF((COUNTBLANK(C220)+COUNTBLANK(E220)+COUNTBLANK(F220)+COUNTBLANK(H220))=4,0,1))</f>
        <v>0</v>
      </c>
      <c r="K220" s="125">
        <f t="shared" si="43"/>
        <v>0</v>
      </c>
      <c r="L220" s="125">
        <f t="shared" si="44"/>
        <v>0</v>
      </c>
      <c r="M220" s="1">
        <f t="shared" si="45"/>
        <v>0</v>
      </c>
      <c r="N220" s="125">
        <f t="shared" si="46"/>
        <v>0</v>
      </c>
      <c r="O220" s="126">
        <f t="shared" si="47"/>
        <v>0</v>
      </c>
      <c r="P220" s="125">
        <f t="shared" si="48"/>
        <v>0</v>
      </c>
      <c r="Q220" s="1">
        <f t="shared" si="49"/>
        <v>0</v>
      </c>
      <c r="R220" s="1">
        <f t="shared" si="53"/>
        <v>0</v>
      </c>
      <c r="S220" s="1">
        <f t="shared" si="50"/>
        <v>0</v>
      </c>
      <c r="T220" s="1">
        <f t="shared" si="51"/>
        <v>0</v>
      </c>
      <c r="U220" s="126">
        <f t="shared" si="52"/>
        <v>0</v>
      </c>
    </row>
    <row r="221" spans="2:21" x14ac:dyDescent="0.3">
      <c r="B221" s="125">
        <v>206</v>
      </c>
      <c r="C221" s="53" t="str">
        <f>IF(OR('Data-Qtr4'!C219="",'Data-Qtr4'!R219),"",(COUNTIF('Data-Qtr4'!C219,"Yes")))</f>
        <v/>
      </c>
      <c r="D221" s="267" t="str">
        <f>IF('Data-Qtr4'!D219="","",IF(C221=1,'Data-Qtr4'!D219,""))</f>
        <v/>
      </c>
      <c r="E221" s="53" t="str">
        <f>IF(OR('Data-Qtr4'!E219="",'Data-Qtr4'!R219),"",COUNTIF('Data-Qtr4'!E219,"Yes"))</f>
        <v/>
      </c>
      <c r="F221" s="53" t="str">
        <f>IF(OR('Data-Qtr4'!F219="",'Data-Qtr4'!R219),"",COUNTIF('Data-Qtr4'!F219,"Yes"))</f>
        <v/>
      </c>
      <c r="G221" s="53"/>
      <c r="H221" s="270" t="str">
        <f>IF(OR('Data-Qtr4'!G219="",'Data-Qtr4'!R219),"",COUNTIF('Data-Qtr4'!G219,"Yes"))</f>
        <v/>
      </c>
      <c r="I221" s="55">
        <f>COUNTIF('Data-Qtr4'!C219:G219,"")</f>
        <v>5</v>
      </c>
      <c r="J221" s="125">
        <f>IF('Data-Qtr4'!R219,0,IF((COUNTBLANK(C221)+COUNTBLANK(E221)+COUNTBLANK(F221)+COUNTBLANK(H221))=4,0,1))</f>
        <v>0</v>
      </c>
      <c r="K221" s="125">
        <f t="shared" si="43"/>
        <v>0</v>
      </c>
      <c r="L221" s="125">
        <f t="shared" si="44"/>
        <v>0</v>
      </c>
      <c r="M221" s="1">
        <f t="shared" si="45"/>
        <v>0</v>
      </c>
      <c r="N221" s="125">
        <f t="shared" si="46"/>
        <v>0</v>
      </c>
      <c r="O221" s="126">
        <f t="shared" si="47"/>
        <v>0</v>
      </c>
      <c r="P221" s="125">
        <f t="shared" si="48"/>
        <v>0</v>
      </c>
      <c r="Q221" s="1">
        <f t="shared" si="49"/>
        <v>0</v>
      </c>
      <c r="R221" s="1">
        <f t="shared" si="53"/>
        <v>0</v>
      </c>
      <c r="S221" s="1">
        <f t="shared" si="50"/>
        <v>0</v>
      </c>
      <c r="T221" s="1">
        <f t="shared" si="51"/>
        <v>0</v>
      </c>
      <c r="U221" s="126">
        <f t="shared" si="52"/>
        <v>0</v>
      </c>
    </row>
    <row r="222" spans="2:21" x14ac:dyDescent="0.3">
      <c r="B222" s="125">
        <v>207</v>
      </c>
      <c r="C222" s="53" t="str">
        <f>IF(OR('Data-Qtr4'!C220="",'Data-Qtr4'!R220),"",(COUNTIF('Data-Qtr4'!C220,"Yes")))</f>
        <v/>
      </c>
      <c r="D222" s="267" t="str">
        <f>IF('Data-Qtr4'!D220="","",IF(C222=1,'Data-Qtr4'!D220,""))</f>
        <v/>
      </c>
      <c r="E222" s="53" t="str">
        <f>IF(OR('Data-Qtr4'!E220="",'Data-Qtr4'!R220),"",COUNTIF('Data-Qtr4'!E220,"Yes"))</f>
        <v/>
      </c>
      <c r="F222" s="53" t="str">
        <f>IF(OR('Data-Qtr4'!F220="",'Data-Qtr4'!R220),"",COUNTIF('Data-Qtr4'!F220,"Yes"))</f>
        <v/>
      </c>
      <c r="G222" s="53"/>
      <c r="H222" s="270" t="str">
        <f>IF(OR('Data-Qtr4'!G220="",'Data-Qtr4'!R220),"",COUNTIF('Data-Qtr4'!G220,"Yes"))</f>
        <v/>
      </c>
      <c r="I222" s="55">
        <f>COUNTIF('Data-Qtr4'!C220:G220,"")</f>
        <v>5</v>
      </c>
      <c r="J222" s="125">
        <f>IF('Data-Qtr4'!R220,0,IF((COUNTBLANK(C222)+COUNTBLANK(E222)+COUNTBLANK(F222)+COUNTBLANK(H222))=4,0,1))</f>
        <v>0</v>
      </c>
      <c r="K222" s="125">
        <f t="shared" si="43"/>
        <v>0</v>
      </c>
      <c r="L222" s="125">
        <f t="shared" si="44"/>
        <v>0</v>
      </c>
      <c r="M222" s="1">
        <f t="shared" si="45"/>
        <v>0</v>
      </c>
      <c r="N222" s="125">
        <f t="shared" si="46"/>
        <v>0</v>
      </c>
      <c r="O222" s="126">
        <f t="shared" si="47"/>
        <v>0</v>
      </c>
      <c r="P222" s="125">
        <f t="shared" si="48"/>
        <v>0</v>
      </c>
      <c r="Q222" s="1">
        <f t="shared" si="49"/>
        <v>0</v>
      </c>
      <c r="R222" s="1">
        <f t="shared" si="53"/>
        <v>0</v>
      </c>
      <c r="S222" s="1">
        <f t="shared" si="50"/>
        <v>0</v>
      </c>
      <c r="T222" s="1">
        <f t="shared" si="51"/>
        <v>0</v>
      </c>
      <c r="U222" s="126">
        <f t="shared" si="52"/>
        <v>0</v>
      </c>
    </row>
    <row r="223" spans="2:21" x14ac:dyDescent="0.3">
      <c r="B223" s="125">
        <v>208</v>
      </c>
      <c r="C223" s="53" t="str">
        <f>IF(OR('Data-Qtr4'!C221="",'Data-Qtr4'!R221),"",(COUNTIF('Data-Qtr4'!C221,"Yes")))</f>
        <v/>
      </c>
      <c r="D223" s="267" t="str">
        <f>IF('Data-Qtr4'!D221="","",IF(C223=1,'Data-Qtr4'!D221,""))</f>
        <v/>
      </c>
      <c r="E223" s="53" t="str">
        <f>IF(OR('Data-Qtr4'!E221="",'Data-Qtr4'!R221),"",COUNTIF('Data-Qtr4'!E221,"Yes"))</f>
        <v/>
      </c>
      <c r="F223" s="53" t="str">
        <f>IF(OR('Data-Qtr4'!F221="",'Data-Qtr4'!R221),"",COUNTIF('Data-Qtr4'!F221,"Yes"))</f>
        <v/>
      </c>
      <c r="G223" s="53"/>
      <c r="H223" s="270" t="str">
        <f>IF(OR('Data-Qtr4'!G221="",'Data-Qtr4'!R221),"",COUNTIF('Data-Qtr4'!G221,"Yes"))</f>
        <v/>
      </c>
      <c r="I223" s="55">
        <f>COUNTIF('Data-Qtr4'!C221:G221,"")</f>
        <v>5</v>
      </c>
      <c r="J223" s="125">
        <f>IF('Data-Qtr4'!R221,0,IF((COUNTBLANK(C223)+COUNTBLANK(E223)+COUNTBLANK(F223)+COUNTBLANK(H223))=4,0,1))</f>
        <v>0</v>
      </c>
      <c r="K223" s="125">
        <f t="shared" si="43"/>
        <v>0</v>
      </c>
      <c r="L223" s="125">
        <f t="shared" si="44"/>
        <v>0</v>
      </c>
      <c r="M223" s="1">
        <f t="shared" si="45"/>
        <v>0</v>
      </c>
      <c r="N223" s="125">
        <f t="shared" si="46"/>
        <v>0</v>
      </c>
      <c r="O223" s="126">
        <f t="shared" si="47"/>
        <v>0</v>
      </c>
      <c r="P223" s="125">
        <f t="shared" si="48"/>
        <v>0</v>
      </c>
      <c r="Q223" s="1">
        <f t="shared" si="49"/>
        <v>0</v>
      </c>
      <c r="R223" s="1">
        <f t="shared" si="53"/>
        <v>0</v>
      </c>
      <c r="S223" s="1">
        <f t="shared" si="50"/>
        <v>0</v>
      </c>
      <c r="T223" s="1">
        <f t="shared" si="51"/>
        <v>0</v>
      </c>
      <c r="U223" s="126">
        <f t="shared" si="52"/>
        <v>0</v>
      </c>
    </row>
    <row r="224" spans="2:21" x14ac:dyDescent="0.3">
      <c r="B224" s="125">
        <v>209</v>
      </c>
      <c r="C224" s="53" t="str">
        <f>IF(OR('Data-Qtr4'!C222="",'Data-Qtr4'!R222),"",(COUNTIF('Data-Qtr4'!C222,"Yes")))</f>
        <v/>
      </c>
      <c r="D224" s="267" t="str">
        <f>IF('Data-Qtr4'!D222="","",IF(C224=1,'Data-Qtr4'!D222,""))</f>
        <v/>
      </c>
      <c r="E224" s="53" t="str">
        <f>IF(OR('Data-Qtr4'!E222="",'Data-Qtr4'!R222),"",COUNTIF('Data-Qtr4'!E222,"Yes"))</f>
        <v/>
      </c>
      <c r="F224" s="53" t="str">
        <f>IF(OR('Data-Qtr4'!F222="",'Data-Qtr4'!R222),"",COUNTIF('Data-Qtr4'!F222,"Yes"))</f>
        <v/>
      </c>
      <c r="G224" s="53"/>
      <c r="H224" s="270" t="str">
        <f>IF(OR('Data-Qtr4'!G222="",'Data-Qtr4'!R222),"",COUNTIF('Data-Qtr4'!G222,"Yes"))</f>
        <v/>
      </c>
      <c r="I224" s="55">
        <f>COUNTIF('Data-Qtr4'!C222:G222,"")</f>
        <v>5</v>
      </c>
      <c r="J224" s="125">
        <f>IF('Data-Qtr4'!R222,0,IF((COUNTBLANK(C224)+COUNTBLANK(E224)+COUNTBLANK(F224)+COUNTBLANK(H224))=4,0,1))</f>
        <v>0</v>
      </c>
      <c r="K224" s="125">
        <f t="shared" si="43"/>
        <v>0</v>
      </c>
      <c r="L224" s="125">
        <f t="shared" si="44"/>
        <v>0</v>
      </c>
      <c r="M224" s="1">
        <f t="shared" si="45"/>
        <v>0</v>
      </c>
      <c r="N224" s="125">
        <f t="shared" si="46"/>
        <v>0</v>
      </c>
      <c r="O224" s="126">
        <f t="shared" si="47"/>
        <v>0</v>
      </c>
      <c r="P224" s="125">
        <f t="shared" si="48"/>
        <v>0</v>
      </c>
      <c r="Q224" s="1">
        <f t="shared" si="49"/>
        <v>0</v>
      </c>
      <c r="R224" s="1">
        <f t="shared" si="53"/>
        <v>0</v>
      </c>
      <c r="S224" s="1">
        <f t="shared" si="50"/>
        <v>0</v>
      </c>
      <c r="T224" s="1">
        <f t="shared" si="51"/>
        <v>0</v>
      </c>
      <c r="U224" s="126">
        <f t="shared" si="52"/>
        <v>0</v>
      </c>
    </row>
    <row r="225" spans="2:21" ht="15" thickBot="1" x14ac:dyDescent="0.35">
      <c r="B225" s="127">
        <v>210</v>
      </c>
      <c r="C225" s="36" t="str">
        <f>IF(OR('Data-Qtr4'!C223="",'Data-Qtr4'!R223),"",(COUNTIF('Data-Qtr4'!C223,"Yes")))</f>
        <v/>
      </c>
      <c r="D225" s="271" t="str">
        <f>IF('Data-Qtr4'!D223="","",IF(C225=1,'Data-Qtr4'!D223,""))</f>
        <v/>
      </c>
      <c r="E225" s="36" t="str">
        <f>IF(OR('Data-Qtr4'!E223="",'Data-Qtr4'!R223),"",COUNTIF('Data-Qtr4'!E223,"Yes"))</f>
        <v/>
      </c>
      <c r="F225" s="36" t="str">
        <f>IF(OR('Data-Qtr4'!F223="",'Data-Qtr4'!R223),"",COUNTIF('Data-Qtr4'!F223,"Yes"))</f>
        <v/>
      </c>
      <c r="G225" s="36"/>
      <c r="H225" s="272" t="str">
        <f>IF(OR('Data-Qtr4'!G223="",'Data-Qtr4'!R223),"",COUNTIF('Data-Qtr4'!G223,"Yes"))</f>
        <v/>
      </c>
      <c r="I225" s="56">
        <f>COUNTIF('Data-Qtr4'!C223:G223,"")</f>
        <v>5</v>
      </c>
      <c r="J225" s="125">
        <f>IF('Data-Qtr4'!R223,0,IF((COUNTBLANK(C225)+COUNTBLANK(E225)+COUNTBLANK(F225)+COUNTBLANK(H225))=4,0,1))</f>
        <v>0</v>
      </c>
      <c r="K225" s="125">
        <f t="shared" si="43"/>
        <v>0</v>
      </c>
      <c r="L225" s="125">
        <f t="shared" si="44"/>
        <v>0</v>
      </c>
      <c r="M225" s="1">
        <f t="shared" si="45"/>
        <v>0</v>
      </c>
      <c r="N225" s="125">
        <f t="shared" si="46"/>
        <v>0</v>
      </c>
      <c r="O225" s="126">
        <f t="shared" si="47"/>
        <v>0</v>
      </c>
      <c r="P225" s="125">
        <f t="shared" si="48"/>
        <v>0</v>
      </c>
      <c r="Q225" s="1">
        <f t="shared" si="49"/>
        <v>0</v>
      </c>
      <c r="R225" s="1">
        <f t="shared" si="53"/>
        <v>0</v>
      </c>
      <c r="S225" s="1">
        <f t="shared" si="50"/>
        <v>0</v>
      </c>
      <c r="T225" s="1">
        <f t="shared" si="51"/>
        <v>0</v>
      </c>
      <c r="U225" s="126">
        <f t="shared" si="52"/>
        <v>0</v>
      </c>
    </row>
    <row r="226" spans="2:21" x14ac:dyDescent="0.3">
      <c r="B226" s="125">
        <v>211</v>
      </c>
      <c r="C226" s="33" t="str">
        <f>IF(OR('Data-Qtr4'!C224="",'Data-Qtr4'!R224),"",(COUNTIF('Data-Qtr4'!C224,"Yes")))</f>
        <v/>
      </c>
      <c r="D226" s="268" t="str">
        <f>IF('Data-Qtr4'!D224="","",IF(C226=1,'Data-Qtr4'!D224,""))</f>
        <v/>
      </c>
      <c r="E226" s="33" t="str">
        <f>IF(OR('Data-Qtr4'!E224="",'Data-Qtr4'!R224),"",COUNTIF('Data-Qtr4'!E224,"Yes"))</f>
        <v/>
      </c>
      <c r="F226" s="33" t="str">
        <f>IF(OR('Data-Qtr4'!F224="",'Data-Qtr4'!R224),"",COUNTIF('Data-Qtr4'!F224,"Yes"))</f>
        <v/>
      </c>
      <c r="G226" s="33"/>
      <c r="H226" s="269" t="str">
        <f>IF(OR('Data-Qtr4'!G224="",'Data-Qtr4'!R224),"",COUNTIF('Data-Qtr4'!G224,"Yes"))</f>
        <v/>
      </c>
      <c r="I226" s="54">
        <f>COUNTIF('Data-Qtr4'!C224:G224,"")</f>
        <v>5</v>
      </c>
      <c r="J226" s="125">
        <f>IF('Data-Qtr4'!R224,0,IF((COUNTBLANK(C226)+COUNTBLANK(E226)+COUNTBLANK(F226)+COUNTBLANK(H226))=4,0,1))</f>
        <v>0</v>
      </c>
      <c r="K226" s="125">
        <f t="shared" si="43"/>
        <v>0</v>
      </c>
      <c r="L226" s="125">
        <f t="shared" si="44"/>
        <v>0</v>
      </c>
      <c r="M226" s="1">
        <f t="shared" si="45"/>
        <v>0</v>
      </c>
      <c r="N226" s="125">
        <f t="shared" si="46"/>
        <v>0</v>
      </c>
      <c r="O226" s="126">
        <f t="shared" si="47"/>
        <v>0</v>
      </c>
      <c r="P226" s="125">
        <f t="shared" si="48"/>
        <v>0</v>
      </c>
      <c r="Q226" s="1">
        <f t="shared" si="49"/>
        <v>0</v>
      </c>
      <c r="R226" s="1">
        <f t="shared" si="53"/>
        <v>0</v>
      </c>
      <c r="S226" s="1">
        <f t="shared" si="50"/>
        <v>0</v>
      </c>
      <c r="T226" s="1">
        <f t="shared" si="51"/>
        <v>0</v>
      </c>
      <c r="U226" s="126">
        <f t="shared" si="52"/>
        <v>0</v>
      </c>
    </row>
    <row r="227" spans="2:21" x14ac:dyDescent="0.3">
      <c r="B227" s="125">
        <v>212</v>
      </c>
      <c r="C227" s="53" t="str">
        <f>IF(OR('Data-Qtr4'!C225="",'Data-Qtr4'!R225),"",(COUNTIF('Data-Qtr4'!C225,"Yes")))</f>
        <v/>
      </c>
      <c r="D227" s="267" t="str">
        <f>IF('Data-Qtr4'!D225="","",IF(C227=1,'Data-Qtr4'!D225,""))</f>
        <v/>
      </c>
      <c r="E227" s="53" t="str">
        <f>IF(OR('Data-Qtr4'!E225="",'Data-Qtr4'!R225),"",COUNTIF('Data-Qtr4'!E225,"Yes"))</f>
        <v/>
      </c>
      <c r="F227" s="53" t="str">
        <f>IF(OR('Data-Qtr4'!F225="",'Data-Qtr4'!R225),"",COUNTIF('Data-Qtr4'!F225,"Yes"))</f>
        <v/>
      </c>
      <c r="G227" s="53"/>
      <c r="H227" s="270" t="str">
        <f>IF(OR('Data-Qtr4'!G225="",'Data-Qtr4'!R225),"",COUNTIF('Data-Qtr4'!G225,"Yes"))</f>
        <v/>
      </c>
      <c r="I227" s="55">
        <f>COUNTIF('Data-Qtr4'!C225:G225,"")</f>
        <v>5</v>
      </c>
      <c r="J227" s="125">
        <f>IF('Data-Qtr4'!R225,0,IF((COUNTBLANK(C227)+COUNTBLANK(E227)+COUNTBLANK(F227)+COUNTBLANK(H227))=4,0,1))</f>
        <v>0</v>
      </c>
      <c r="K227" s="125">
        <f t="shared" si="43"/>
        <v>0</v>
      </c>
      <c r="L227" s="125">
        <f t="shared" si="44"/>
        <v>0</v>
      </c>
      <c r="M227" s="1">
        <f t="shared" si="45"/>
        <v>0</v>
      </c>
      <c r="N227" s="125">
        <f t="shared" si="46"/>
        <v>0</v>
      </c>
      <c r="O227" s="126">
        <f t="shared" si="47"/>
        <v>0</v>
      </c>
      <c r="P227" s="125">
        <f t="shared" si="48"/>
        <v>0</v>
      </c>
      <c r="Q227" s="1">
        <f t="shared" si="49"/>
        <v>0</v>
      </c>
      <c r="R227" s="1">
        <f t="shared" si="53"/>
        <v>0</v>
      </c>
      <c r="S227" s="1">
        <f t="shared" si="50"/>
        <v>0</v>
      </c>
      <c r="T227" s="1">
        <f t="shared" si="51"/>
        <v>0</v>
      </c>
      <c r="U227" s="126">
        <f t="shared" si="52"/>
        <v>0</v>
      </c>
    </row>
    <row r="228" spans="2:21" x14ac:dyDescent="0.3">
      <c r="B228" s="125">
        <v>213</v>
      </c>
      <c r="C228" s="53" t="str">
        <f>IF(OR('Data-Qtr4'!C226="",'Data-Qtr4'!R226),"",(COUNTIF('Data-Qtr4'!C226,"Yes")))</f>
        <v/>
      </c>
      <c r="D228" s="267" t="str">
        <f>IF('Data-Qtr4'!D226="","",IF(C228=1,'Data-Qtr4'!D226,""))</f>
        <v/>
      </c>
      <c r="E228" s="53" t="str">
        <f>IF(OR('Data-Qtr4'!E226="",'Data-Qtr4'!R226),"",COUNTIF('Data-Qtr4'!E226,"Yes"))</f>
        <v/>
      </c>
      <c r="F228" s="53" t="str">
        <f>IF(OR('Data-Qtr4'!F226="",'Data-Qtr4'!R226),"",COUNTIF('Data-Qtr4'!F226,"Yes"))</f>
        <v/>
      </c>
      <c r="G228" s="53"/>
      <c r="H228" s="270" t="str">
        <f>IF(OR('Data-Qtr4'!G226="",'Data-Qtr4'!R226),"",COUNTIF('Data-Qtr4'!G226,"Yes"))</f>
        <v/>
      </c>
      <c r="I228" s="55">
        <f>COUNTIF('Data-Qtr4'!C226:G226,"")</f>
        <v>5</v>
      </c>
      <c r="J228" s="125">
        <f>IF('Data-Qtr4'!R226,0,IF((COUNTBLANK(C228)+COUNTBLANK(E228)+COUNTBLANK(F228)+COUNTBLANK(H228))=4,0,1))</f>
        <v>0</v>
      </c>
      <c r="K228" s="125">
        <f t="shared" si="43"/>
        <v>0</v>
      </c>
      <c r="L228" s="125">
        <f t="shared" si="44"/>
        <v>0</v>
      </c>
      <c r="M228" s="1">
        <f t="shared" si="45"/>
        <v>0</v>
      </c>
      <c r="N228" s="125">
        <f t="shared" si="46"/>
        <v>0</v>
      </c>
      <c r="O228" s="126">
        <f t="shared" si="47"/>
        <v>0</v>
      </c>
      <c r="P228" s="125">
        <f t="shared" si="48"/>
        <v>0</v>
      </c>
      <c r="Q228" s="1">
        <f t="shared" si="49"/>
        <v>0</v>
      </c>
      <c r="R228" s="1">
        <f t="shared" si="53"/>
        <v>0</v>
      </c>
      <c r="S228" s="1">
        <f t="shared" si="50"/>
        <v>0</v>
      </c>
      <c r="T228" s="1">
        <f t="shared" si="51"/>
        <v>0</v>
      </c>
      <c r="U228" s="126">
        <f t="shared" si="52"/>
        <v>0</v>
      </c>
    </row>
    <row r="229" spans="2:21" x14ac:dyDescent="0.3">
      <c r="B229" s="125">
        <v>214</v>
      </c>
      <c r="C229" s="53" t="str">
        <f>IF(OR('Data-Qtr4'!C227="",'Data-Qtr4'!R227),"",(COUNTIF('Data-Qtr4'!C227,"Yes")))</f>
        <v/>
      </c>
      <c r="D229" s="267" t="str">
        <f>IF('Data-Qtr4'!D227="","",IF(C229=1,'Data-Qtr4'!D227,""))</f>
        <v/>
      </c>
      <c r="E229" s="53" t="str">
        <f>IF(OR('Data-Qtr4'!E227="",'Data-Qtr4'!R227),"",COUNTIF('Data-Qtr4'!E227,"Yes"))</f>
        <v/>
      </c>
      <c r="F229" s="53" t="str">
        <f>IF(OR('Data-Qtr4'!F227="",'Data-Qtr4'!R227),"",COUNTIF('Data-Qtr4'!F227,"Yes"))</f>
        <v/>
      </c>
      <c r="G229" s="53"/>
      <c r="H229" s="270" t="str">
        <f>IF(OR('Data-Qtr4'!G227="",'Data-Qtr4'!R227),"",COUNTIF('Data-Qtr4'!G227,"Yes"))</f>
        <v/>
      </c>
      <c r="I229" s="55">
        <f>COUNTIF('Data-Qtr4'!C227:G227,"")</f>
        <v>5</v>
      </c>
      <c r="J229" s="125">
        <f>IF('Data-Qtr4'!R227,0,IF((COUNTBLANK(C229)+COUNTBLANK(E229)+COUNTBLANK(F229)+COUNTBLANK(H229))=4,0,1))</f>
        <v>0</v>
      </c>
      <c r="K229" s="125">
        <f t="shared" si="43"/>
        <v>0</v>
      </c>
      <c r="L229" s="125">
        <f t="shared" si="44"/>
        <v>0</v>
      </c>
      <c r="M229" s="1">
        <f t="shared" si="45"/>
        <v>0</v>
      </c>
      <c r="N229" s="125">
        <f t="shared" si="46"/>
        <v>0</v>
      </c>
      <c r="O229" s="126">
        <f t="shared" si="47"/>
        <v>0</v>
      </c>
      <c r="P229" s="125">
        <f t="shared" si="48"/>
        <v>0</v>
      </c>
      <c r="Q229" s="1">
        <f t="shared" si="49"/>
        <v>0</v>
      </c>
      <c r="R229" s="1">
        <f t="shared" si="53"/>
        <v>0</v>
      </c>
      <c r="S229" s="1">
        <f t="shared" si="50"/>
        <v>0</v>
      </c>
      <c r="T229" s="1">
        <f t="shared" si="51"/>
        <v>0</v>
      </c>
      <c r="U229" s="126">
        <f t="shared" si="52"/>
        <v>0</v>
      </c>
    </row>
    <row r="230" spans="2:21" x14ac:dyDescent="0.3">
      <c r="B230" s="125">
        <v>215</v>
      </c>
      <c r="C230" s="53" t="str">
        <f>IF(OR('Data-Qtr4'!C228="",'Data-Qtr4'!R228),"",(COUNTIF('Data-Qtr4'!C228,"Yes")))</f>
        <v/>
      </c>
      <c r="D230" s="267" t="str">
        <f>IF('Data-Qtr4'!D228="","",IF(C230=1,'Data-Qtr4'!D228,""))</f>
        <v/>
      </c>
      <c r="E230" s="53" t="str">
        <f>IF(OR('Data-Qtr4'!E228="",'Data-Qtr4'!R228),"",COUNTIF('Data-Qtr4'!E228,"Yes"))</f>
        <v/>
      </c>
      <c r="F230" s="53" t="str">
        <f>IF(OR('Data-Qtr4'!F228="",'Data-Qtr4'!R228),"",COUNTIF('Data-Qtr4'!F228,"Yes"))</f>
        <v/>
      </c>
      <c r="G230" s="53"/>
      <c r="H230" s="270" t="str">
        <f>IF(OR('Data-Qtr4'!G228="",'Data-Qtr4'!R228),"",COUNTIF('Data-Qtr4'!G228,"Yes"))</f>
        <v/>
      </c>
      <c r="I230" s="55">
        <f>COUNTIF('Data-Qtr4'!C228:G228,"")</f>
        <v>5</v>
      </c>
      <c r="J230" s="125">
        <f>IF('Data-Qtr4'!R228,0,IF((COUNTBLANK(C230)+COUNTBLANK(E230)+COUNTBLANK(F230)+COUNTBLANK(H230))=4,0,1))</f>
        <v>0</v>
      </c>
      <c r="K230" s="125">
        <f t="shared" si="43"/>
        <v>0</v>
      </c>
      <c r="L230" s="125">
        <f t="shared" si="44"/>
        <v>0</v>
      </c>
      <c r="M230" s="1">
        <f t="shared" si="45"/>
        <v>0</v>
      </c>
      <c r="N230" s="125">
        <f t="shared" si="46"/>
        <v>0</v>
      </c>
      <c r="O230" s="126">
        <f t="shared" si="47"/>
        <v>0</v>
      </c>
      <c r="P230" s="125">
        <f t="shared" si="48"/>
        <v>0</v>
      </c>
      <c r="Q230" s="1">
        <f t="shared" si="49"/>
        <v>0</v>
      </c>
      <c r="R230" s="1">
        <f t="shared" si="53"/>
        <v>0</v>
      </c>
      <c r="S230" s="1">
        <f t="shared" si="50"/>
        <v>0</v>
      </c>
      <c r="T230" s="1">
        <f t="shared" si="51"/>
        <v>0</v>
      </c>
      <c r="U230" s="126">
        <f t="shared" si="52"/>
        <v>0</v>
      </c>
    </row>
    <row r="231" spans="2:21" x14ac:dyDescent="0.3">
      <c r="B231" s="125">
        <v>216</v>
      </c>
      <c r="C231" s="53" t="str">
        <f>IF(OR('Data-Qtr4'!C229="",'Data-Qtr4'!R229),"",(COUNTIF('Data-Qtr4'!C229,"Yes")))</f>
        <v/>
      </c>
      <c r="D231" s="267" t="str">
        <f>IF('Data-Qtr4'!D229="","",IF(C231=1,'Data-Qtr4'!D229,""))</f>
        <v/>
      </c>
      <c r="E231" s="53" t="str">
        <f>IF(OR('Data-Qtr4'!E229="",'Data-Qtr4'!R229),"",COUNTIF('Data-Qtr4'!E229,"Yes"))</f>
        <v/>
      </c>
      <c r="F231" s="53" t="str">
        <f>IF(OR('Data-Qtr4'!F229="",'Data-Qtr4'!R229),"",COUNTIF('Data-Qtr4'!F229,"Yes"))</f>
        <v/>
      </c>
      <c r="G231" s="53"/>
      <c r="H231" s="270" t="str">
        <f>IF(OR('Data-Qtr4'!G229="",'Data-Qtr4'!R229),"",COUNTIF('Data-Qtr4'!G229,"Yes"))</f>
        <v/>
      </c>
      <c r="I231" s="55">
        <f>COUNTIF('Data-Qtr4'!C229:G229,"")</f>
        <v>5</v>
      </c>
      <c r="J231" s="125">
        <f>IF('Data-Qtr4'!R229,0,IF((COUNTBLANK(C231)+COUNTBLANK(E231)+COUNTBLANK(F231)+COUNTBLANK(H231))=4,0,1))</f>
        <v>0</v>
      </c>
      <c r="K231" s="125">
        <f t="shared" si="43"/>
        <v>0</v>
      </c>
      <c r="L231" s="125">
        <f t="shared" si="44"/>
        <v>0</v>
      </c>
      <c r="M231" s="1">
        <f t="shared" si="45"/>
        <v>0</v>
      </c>
      <c r="N231" s="125">
        <f t="shared" si="46"/>
        <v>0</v>
      </c>
      <c r="O231" s="126">
        <f t="shared" si="47"/>
        <v>0</v>
      </c>
      <c r="P231" s="125">
        <f t="shared" si="48"/>
        <v>0</v>
      </c>
      <c r="Q231" s="1">
        <f t="shared" si="49"/>
        <v>0</v>
      </c>
      <c r="R231" s="1">
        <f t="shared" si="53"/>
        <v>0</v>
      </c>
      <c r="S231" s="1">
        <f t="shared" si="50"/>
        <v>0</v>
      </c>
      <c r="T231" s="1">
        <f t="shared" si="51"/>
        <v>0</v>
      </c>
      <c r="U231" s="126">
        <f t="shared" si="52"/>
        <v>0</v>
      </c>
    </row>
    <row r="232" spans="2:21" x14ac:dyDescent="0.3">
      <c r="B232" s="125">
        <v>217</v>
      </c>
      <c r="C232" s="53" t="str">
        <f>IF(OR('Data-Qtr4'!C230="",'Data-Qtr4'!R230),"",(COUNTIF('Data-Qtr4'!C230,"Yes")))</f>
        <v/>
      </c>
      <c r="D232" s="267" t="str">
        <f>IF('Data-Qtr4'!D230="","",IF(C232=1,'Data-Qtr4'!D230,""))</f>
        <v/>
      </c>
      <c r="E232" s="53" t="str">
        <f>IF(OR('Data-Qtr4'!E230="",'Data-Qtr4'!R230),"",COUNTIF('Data-Qtr4'!E230,"Yes"))</f>
        <v/>
      </c>
      <c r="F232" s="53" t="str">
        <f>IF(OR('Data-Qtr4'!F230="",'Data-Qtr4'!R230),"",COUNTIF('Data-Qtr4'!F230,"Yes"))</f>
        <v/>
      </c>
      <c r="G232" s="53"/>
      <c r="H232" s="270" t="str">
        <f>IF(OR('Data-Qtr4'!G230="",'Data-Qtr4'!R230),"",COUNTIF('Data-Qtr4'!G230,"Yes"))</f>
        <v/>
      </c>
      <c r="I232" s="55">
        <f>COUNTIF('Data-Qtr4'!C230:G230,"")</f>
        <v>5</v>
      </c>
      <c r="J232" s="125">
        <f>IF('Data-Qtr4'!R230,0,IF((COUNTBLANK(C232)+COUNTBLANK(E232)+COUNTBLANK(F232)+COUNTBLANK(H232))=4,0,1))</f>
        <v>0</v>
      </c>
      <c r="K232" s="125">
        <f t="shared" si="43"/>
        <v>0</v>
      </c>
      <c r="L232" s="125">
        <f t="shared" si="44"/>
        <v>0</v>
      </c>
      <c r="M232" s="1">
        <f t="shared" si="45"/>
        <v>0</v>
      </c>
      <c r="N232" s="125">
        <f t="shared" si="46"/>
        <v>0</v>
      </c>
      <c r="O232" s="126">
        <f t="shared" si="47"/>
        <v>0</v>
      </c>
      <c r="P232" s="125">
        <f t="shared" si="48"/>
        <v>0</v>
      </c>
      <c r="Q232" s="1">
        <f t="shared" si="49"/>
        <v>0</v>
      </c>
      <c r="R232" s="1">
        <f t="shared" si="53"/>
        <v>0</v>
      </c>
      <c r="S232" s="1">
        <f t="shared" si="50"/>
        <v>0</v>
      </c>
      <c r="T232" s="1">
        <f t="shared" si="51"/>
        <v>0</v>
      </c>
      <c r="U232" s="126">
        <f t="shared" si="52"/>
        <v>0</v>
      </c>
    </row>
    <row r="233" spans="2:21" x14ac:dyDescent="0.3">
      <c r="B233" s="125">
        <v>218</v>
      </c>
      <c r="C233" s="53" t="str">
        <f>IF(OR('Data-Qtr4'!C231="",'Data-Qtr4'!R231),"",(COUNTIF('Data-Qtr4'!C231,"Yes")))</f>
        <v/>
      </c>
      <c r="D233" s="267" t="str">
        <f>IF('Data-Qtr4'!D231="","",IF(C233=1,'Data-Qtr4'!D231,""))</f>
        <v/>
      </c>
      <c r="E233" s="53" t="str">
        <f>IF(OR('Data-Qtr4'!E231="",'Data-Qtr4'!R231),"",COUNTIF('Data-Qtr4'!E231,"Yes"))</f>
        <v/>
      </c>
      <c r="F233" s="53" t="str">
        <f>IF(OR('Data-Qtr4'!F231="",'Data-Qtr4'!R231),"",COUNTIF('Data-Qtr4'!F231,"Yes"))</f>
        <v/>
      </c>
      <c r="G233" s="53"/>
      <c r="H233" s="270" t="str">
        <f>IF(OR('Data-Qtr4'!G231="",'Data-Qtr4'!R231),"",COUNTIF('Data-Qtr4'!G231,"Yes"))</f>
        <v/>
      </c>
      <c r="I233" s="55">
        <f>COUNTIF('Data-Qtr4'!C231:G231,"")</f>
        <v>5</v>
      </c>
      <c r="J233" s="125">
        <f>IF('Data-Qtr4'!R231,0,IF((COUNTBLANK(C233)+COUNTBLANK(E233)+COUNTBLANK(F233)+COUNTBLANK(H233))=4,0,1))</f>
        <v>0</v>
      </c>
      <c r="K233" s="125">
        <f t="shared" si="43"/>
        <v>0</v>
      </c>
      <c r="L233" s="125">
        <f t="shared" si="44"/>
        <v>0</v>
      </c>
      <c r="M233" s="1">
        <f t="shared" si="45"/>
        <v>0</v>
      </c>
      <c r="N233" s="125">
        <f t="shared" si="46"/>
        <v>0</v>
      </c>
      <c r="O233" s="126">
        <f t="shared" si="47"/>
        <v>0</v>
      </c>
      <c r="P233" s="125">
        <f t="shared" si="48"/>
        <v>0</v>
      </c>
      <c r="Q233" s="1">
        <f t="shared" si="49"/>
        <v>0</v>
      </c>
      <c r="R233" s="1">
        <f t="shared" si="53"/>
        <v>0</v>
      </c>
      <c r="S233" s="1">
        <f t="shared" si="50"/>
        <v>0</v>
      </c>
      <c r="T233" s="1">
        <f t="shared" si="51"/>
        <v>0</v>
      </c>
      <c r="U233" s="126">
        <f t="shared" si="52"/>
        <v>0</v>
      </c>
    </row>
    <row r="234" spans="2:21" x14ac:dyDescent="0.3">
      <c r="B234" s="125">
        <v>219</v>
      </c>
      <c r="C234" s="53" t="str">
        <f>IF(OR('Data-Qtr4'!C232="",'Data-Qtr4'!R232),"",(COUNTIF('Data-Qtr4'!C232,"Yes")))</f>
        <v/>
      </c>
      <c r="D234" s="267" t="str">
        <f>IF('Data-Qtr4'!D232="","",IF(C234=1,'Data-Qtr4'!D232,""))</f>
        <v/>
      </c>
      <c r="E234" s="53" t="str">
        <f>IF(OR('Data-Qtr4'!E232="",'Data-Qtr4'!R232),"",COUNTIF('Data-Qtr4'!E232,"Yes"))</f>
        <v/>
      </c>
      <c r="F234" s="53" t="str">
        <f>IF(OR('Data-Qtr4'!F232="",'Data-Qtr4'!R232),"",COUNTIF('Data-Qtr4'!F232,"Yes"))</f>
        <v/>
      </c>
      <c r="G234" s="53"/>
      <c r="H234" s="270" t="str">
        <f>IF(OR('Data-Qtr4'!G232="",'Data-Qtr4'!R232),"",COUNTIF('Data-Qtr4'!G232,"Yes"))</f>
        <v/>
      </c>
      <c r="I234" s="55">
        <f>COUNTIF('Data-Qtr4'!C232:G232,"")</f>
        <v>5</v>
      </c>
      <c r="J234" s="125">
        <f>IF('Data-Qtr4'!R232,0,IF((COUNTBLANK(C234)+COUNTBLANK(E234)+COUNTBLANK(F234)+COUNTBLANK(H234))=4,0,1))</f>
        <v>0</v>
      </c>
      <c r="K234" s="125">
        <f t="shared" si="43"/>
        <v>0</v>
      </c>
      <c r="L234" s="125">
        <f t="shared" si="44"/>
        <v>0</v>
      </c>
      <c r="M234" s="1">
        <f t="shared" si="45"/>
        <v>0</v>
      </c>
      <c r="N234" s="125">
        <f t="shared" si="46"/>
        <v>0</v>
      </c>
      <c r="O234" s="126">
        <f t="shared" si="47"/>
        <v>0</v>
      </c>
      <c r="P234" s="125">
        <f t="shared" si="48"/>
        <v>0</v>
      </c>
      <c r="Q234" s="1">
        <f t="shared" si="49"/>
        <v>0</v>
      </c>
      <c r="R234" s="1">
        <f t="shared" si="53"/>
        <v>0</v>
      </c>
      <c r="S234" s="1">
        <f t="shared" si="50"/>
        <v>0</v>
      </c>
      <c r="T234" s="1">
        <f t="shared" si="51"/>
        <v>0</v>
      </c>
      <c r="U234" s="126">
        <f t="shared" si="52"/>
        <v>0</v>
      </c>
    </row>
    <row r="235" spans="2:21" ht="15" thickBot="1" x14ac:dyDescent="0.35">
      <c r="B235" s="125">
        <v>220</v>
      </c>
      <c r="C235" s="36" t="str">
        <f>IF(OR('Data-Qtr4'!C233="",'Data-Qtr4'!R233),"",(COUNTIF('Data-Qtr4'!C233,"Yes")))</f>
        <v/>
      </c>
      <c r="D235" s="271" t="str">
        <f>IF('Data-Qtr4'!D233="","",IF(C235=1,'Data-Qtr4'!D233,""))</f>
        <v/>
      </c>
      <c r="E235" s="36" t="str">
        <f>IF(OR('Data-Qtr4'!E233="",'Data-Qtr4'!R233),"",COUNTIF('Data-Qtr4'!E233,"Yes"))</f>
        <v/>
      </c>
      <c r="F235" s="36" t="str">
        <f>IF(OR('Data-Qtr4'!F233="",'Data-Qtr4'!R233),"",COUNTIF('Data-Qtr4'!F233,"Yes"))</f>
        <v/>
      </c>
      <c r="G235" s="36"/>
      <c r="H235" s="272" t="str">
        <f>IF(OR('Data-Qtr4'!G233="",'Data-Qtr4'!R233),"",COUNTIF('Data-Qtr4'!G233,"Yes"))</f>
        <v/>
      </c>
      <c r="I235" s="55">
        <f>COUNTIF('Data-Qtr4'!C233:G233,"")</f>
        <v>5</v>
      </c>
      <c r="J235" s="125">
        <f>IF('Data-Qtr4'!R233,0,IF((COUNTBLANK(C235)+COUNTBLANK(E235)+COUNTBLANK(F235)+COUNTBLANK(H235))=4,0,1))</f>
        <v>0</v>
      </c>
      <c r="K235" s="125">
        <f t="shared" si="43"/>
        <v>0</v>
      </c>
      <c r="L235" s="125">
        <f t="shared" si="44"/>
        <v>0</v>
      </c>
      <c r="M235" s="1">
        <f t="shared" si="45"/>
        <v>0</v>
      </c>
      <c r="N235" s="125">
        <f t="shared" si="46"/>
        <v>0</v>
      </c>
      <c r="O235" s="126">
        <f t="shared" si="47"/>
        <v>0</v>
      </c>
      <c r="P235" s="125">
        <f t="shared" si="48"/>
        <v>0</v>
      </c>
      <c r="Q235" s="1">
        <f t="shared" si="49"/>
        <v>0</v>
      </c>
      <c r="R235" s="1">
        <f t="shared" si="53"/>
        <v>0</v>
      </c>
      <c r="S235" s="1">
        <f t="shared" si="50"/>
        <v>0</v>
      </c>
      <c r="T235" s="1">
        <f t="shared" si="51"/>
        <v>0</v>
      </c>
      <c r="U235" s="126">
        <f t="shared" si="52"/>
        <v>0</v>
      </c>
    </row>
    <row r="236" spans="2:21" x14ac:dyDescent="0.3">
      <c r="B236" s="125">
        <v>221</v>
      </c>
      <c r="C236" s="33" t="str">
        <f>IF(OR('Data-Qtr4'!C234="",'Data-Qtr4'!R234),"",(COUNTIF('Data-Qtr4'!C234,"Yes")))</f>
        <v/>
      </c>
      <c r="D236" s="268" t="str">
        <f>IF('Data-Qtr4'!D234="","",IF(C236=1,'Data-Qtr4'!D234,""))</f>
        <v/>
      </c>
      <c r="E236" s="33" t="str">
        <f>IF(OR('Data-Qtr4'!E234="",'Data-Qtr4'!R234),"",COUNTIF('Data-Qtr4'!E234,"Yes"))</f>
        <v/>
      </c>
      <c r="F236" s="33" t="str">
        <f>IF(OR('Data-Qtr4'!F234="",'Data-Qtr4'!R234),"",COUNTIF('Data-Qtr4'!F234,"Yes"))</f>
        <v/>
      </c>
      <c r="G236" s="33"/>
      <c r="H236" s="269" t="str">
        <f>IF(OR('Data-Qtr4'!G234="",'Data-Qtr4'!R234),"",COUNTIF('Data-Qtr4'!G234,"Yes"))</f>
        <v/>
      </c>
      <c r="I236" s="54">
        <f>COUNTIF('Data-Qtr4'!C234:G234,"")</f>
        <v>5</v>
      </c>
      <c r="J236" s="125">
        <f>IF('Data-Qtr4'!R234,0,IF((COUNTBLANK(C236)+COUNTBLANK(E236)+COUNTBLANK(F236)+COUNTBLANK(H236))=4,0,1))</f>
        <v>0</v>
      </c>
      <c r="K236" s="125">
        <f t="shared" si="43"/>
        <v>0</v>
      </c>
      <c r="L236" s="125">
        <f t="shared" si="44"/>
        <v>0</v>
      </c>
      <c r="M236" s="1">
        <f t="shared" si="45"/>
        <v>0</v>
      </c>
      <c r="N236" s="125">
        <f t="shared" si="46"/>
        <v>0</v>
      </c>
      <c r="O236" s="126">
        <f t="shared" si="47"/>
        <v>0</v>
      </c>
      <c r="P236" s="125">
        <f t="shared" si="48"/>
        <v>0</v>
      </c>
      <c r="Q236" s="1">
        <f t="shared" si="49"/>
        <v>0</v>
      </c>
      <c r="R236" s="1">
        <f t="shared" si="53"/>
        <v>0</v>
      </c>
      <c r="S236" s="1">
        <f t="shared" si="50"/>
        <v>0</v>
      </c>
      <c r="T236" s="1">
        <f t="shared" si="51"/>
        <v>0</v>
      </c>
      <c r="U236" s="126">
        <f t="shared" si="52"/>
        <v>0</v>
      </c>
    </row>
    <row r="237" spans="2:21" x14ac:dyDescent="0.3">
      <c r="B237" s="125">
        <v>222</v>
      </c>
      <c r="C237" s="53" t="str">
        <f>IF(OR('Data-Qtr4'!C235="",'Data-Qtr4'!R235),"",(COUNTIF('Data-Qtr4'!C235,"Yes")))</f>
        <v/>
      </c>
      <c r="D237" s="267" t="str">
        <f>IF('Data-Qtr4'!D235="","",IF(C237=1,'Data-Qtr4'!D235,""))</f>
        <v/>
      </c>
      <c r="E237" s="53" t="str">
        <f>IF(OR('Data-Qtr4'!E235="",'Data-Qtr4'!R235),"",COUNTIF('Data-Qtr4'!E235,"Yes"))</f>
        <v/>
      </c>
      <c r="F237" s="53" t="str">
        <f>IF(OR('Data-Qtr4'!F235="",'Data-Qtr4'!R235),"",COUNTIF('Data-Qtr4'!F235,"Yes"))</f>
        <v/>
      </c>
      <c r="G237" s="53"/>
      <c r="H237" s="270" t="str">
        <f>IF(OR('Data-Qtr4'!G235="",'Data-Qtr4'!R235),"",COUNTIF('Data-Qtr4'!G235,"Yes"))</f>
        <v/>
      </c>
      <c r="I237" s="55">
        <f>COUNTIF('Data-Qtr4'!C235:G235,"")</f>
        <v>5</v>
      </c>
      <c r="J237" s="125">
        <f>IF('Data-Qtr4'!R235,0,IF((COUNTBLANK(C237)+COUNTBLANK(E237)+COUNTBLANK(F237)+COUNTBLANK(H237))=4,0,1))</f>
        <v>0</v>
      </c>
      <c r="K237" s="125">
        <f t="shared" si="43"/>
        <v>0</v>
      </c>
      <c r="L237" s="125">
        <f t="shared" si="44"/>
        <v>0</v>
      </c>
      <c r="M237" s="1">
        <f t="shared" si="45"/>
        <v>0</v>
      </c>
      <c r="N237" s="125">
        <f t="shared" si="46"/>
        <v>0</v>
      </c>
      <c r="O237" s="126">
        <f t="shared" si="47"/>
        <v>0</v>
      </c>
      <c r="P237" s="125">
        <f t="shared" si="48"/>
        <v>0</v>
      </c>
      <c r="Q237" s="1">
        <f t="shared" si="49"/>
        <v>0</v>
      </c>
      <c r="R237" s="1">
        <f t="shared" si="53"/>
        <v>0</v>
      </c>
      <c r="S237" s="1">
        <f t="shared" si="50"/>
        <v>0</v>
      </c>
      <c r="T237" s="1">
        <f t="shared" si="51"/>
        <v>0</v>
      </c>
      <c r="U237" s="126">
        <f t="shared" si="52"/>
        <v>0</v>
      </c>
    </row>
    <row r="238" spans="2:21" x14ac:dyDescent="0.3">
      <c r="B238" s="125">
        <v>223</v>
      </c>
      <c r="C238" s="53" t="str">
        <f>IF(OR('Data-Qtr4'!C236="",'Data-Qtr4'!R236),"",(COUNTIF('Data-Qtr4'!C236,"Yes")))</f>
        <v/>
      </c>
      <c r="D238" s="267" t="str">
        <f>IF('Data-Qtr4'!D236="","",IF(C238=1,'Data-Qtr4'!D236,""))</f>
        <v/>
      </c>
      <c r="E238" s="53" t="str">
        <f>IF(OR('Data-Qtr4'!E236="",'Data-Qtr4'!R236),"",COUNTIF('Data-Qtr4'!E236,"Yes"))</f>
        <v/>
      </c>
      <c r="F238" s="53" t="str">
        <f>IF(OR('Data-Qtr4'!F236="",'Data-Qtr4'!R236),"",COUNTIF('Data-Qtr4'!F236,"Yes"))</f>
        <v/>
      </c>
      <c r="G238" s="53"/>
      <c r="H238" s="270" t="str">
        <f>IF(OR('Data-Qtr4'!G236="",'Data-Qtr4'!R236),"",COUNTIF('Data-Qtr4'!G236,"Yes"))</f>
        <v/>
      </c>
      <c r="I238" s="55">
        <f>COUNTIF('Data-Qtr4'!C236:G236,"")</f>
        <v>5</v>
      </c>
      <c r="J238" s="125">
        <f>IF('Data-Qtr4'!R236,0,IF((COUNTBLANK(C238)+COUNTBLANK(E238)+COUNTBLANK(F238)+COUNTBLANK(H238))=4,0,1))</f>
        <v>0</v>
      </c>
      <c r="K238" s="125">
        <f t="shared" si="43"/>
        <v>0</v>
      </c>
      <c r="L238" s="125">
        <f t="shared" si="44"/>
        <v>0</v>
      </c>
      <c r="M238" s="1">
        <f t="shared" si="45"/>
        <v>0</v>
      </c>
      <c r="N238" s="125">
        <f t="shared" si="46"/>
        <v>0</v>
      </c>
      <c r="O238" s="126">
        <f t="shared" si="47"/>
        <v>0</v>
      </c>
      <c r="P238" s="125">
        <f t="shared" si="48"/>
        <v>0</v>
      </c>
      <c r="Q238" s="1">
        <f t="shared" si="49"/>
        <v>0</v>
      </c>
      <c r="R238" s="1">
        <f t="shared" si="53"/>
        <v>0</v>
      </c>
      <c r="S238" s="1">
        <f t="shared" si="50"/>
        <v>0</v>
      </c>
      <c r="T238" s="1">
        <f t="shared" si="51"/>
        <v>0</v>
      </c>
      <c r="U238" s="126">
        <f t="shared" si="52"/>
        <v>0</v>
      </c>
    </row>
    <row r="239" spans="2:21" x14ac:dyDescent="0.3">
      <c r="B239" s="125">
        <v>224</v>
      </c>
      <c r="C239" s="53" t="str">
        <f>IF(OR('Data-Qtr4'!C237="",'Data-Qtr4'!R237),"",(COUNTIF('Data-Qtr4'!C237,"Yes")))</f>
        <v/>
      </c>
      <c r="D239" s="267" t="str">
        <f>IF('Data-Qtr4'!D237="","",IF(C239=1,'Data-Qtr4'!D237,""))</f>
        <v/>
      </c>
      <c r="E239" s="53" t="str">
        <f>IF(OR('Data-Qtr4'!E237="",'Data-Qtr4'!R237),"",COUNTIF('Data-Qtr4'!E237,"Yes"))</f>
        <v/>
      </c>
      <c r="F239" s="53" t="str">
        <f>IF(OR('Data-Qtr4'!F237="",'Data-Qtr4'!R237),"",COUNTIF('Data-Qtr4'!F237,"Yes"))</f>
        <v/>
      </c>
      <c r="G239" s="53"/>
      <c r="H239" s="270" t="str">
        <f>IF(OR('Data-Qtr4'!G237="",'Data-Qtr4'!R237),"",COUNTIF('Data-Qtr4'!G237,"Yes"))</f>
        <v/>
      </c>
      <c r="I239" s="55">
        <f>COUNTIF('Data-Qtr4'!C237:G237,"")</f>
        <v>5</v>
      </c>
      <c r="J239" s="125">
        <f>IF('Data-Qtr4'!R237,0,IF((COUNTBLANK(C239)+COUNTBLANK(E239)+COUNTBLANK(F239)+COUNTBLANK(H239))=4,0,1))</f>
        <v>0</v>
      </c>
      <c r="K239" s="125">
        <f t="shared" si="43"/>
        <v>0</v>
      </c>
      <c r="L239" s="125">
        <f t="shared" si="44"/>
        <v>0</v>
      </c>
      <c r="M239" s="1">
        <f t="shared" si="45"/>
        <v>0</v>
      </c>
      <c r="N239" s="125">
        <f t="shared" si="46"/>
        <v>0</v>
      </c>
      <c r="O239" s="126">
        <f t="shared" si="47"/>
        <v>0</v>
      </c>
      <c r="P239" s="125">
        <f t="shared" si="48"/>
        <v>0</v>
      </c>
      <c r="Q239" s="1">
        <f t="shared" si="49"/>
        <v>0</v>
      </c>
      <c r="R239" s="1">
        <f t="shared" si="53"/>
        <v>0</v>
      </c>
      <c r="S239" s="1">
        <f t="shared" si="50"/>
        <v>0</v>
      </c>
      <c r="T239" s="1">
        <f t="shared" si="51"/>
        <v>0</v>
      </c>
      <c r="U239" s="126">
        <f t="shared" si="52"/>
        <v>0</v>
      </c>
    </row>
    <row r="240" spans="2:21" x14ac:dyDescent="0.3">
      <c r="B240" s="125">
        <v>225</v>
      </c>
      <c r="C240" s="53" t="str">
        <f>IF(OR('Data-Qtr4'!C238="",'Data-Qtr4'!R238),"",(COUNTIF('Data-Qtr4'!C238,"Yes")))</f>
        <v/>
      </c>
      <c r="D240" s="267" t="str">
        <f>IF('Data-Qtr4'!D238="","",IF(C240=1,'Data-Qtr4'!D238,""))</f>
        <v/>
      </c>
      <c r="E240" s="53" t="str">
        <f>IF(OR('Data-Qtr4'!E238="",'Data-Qtr4'!R238),"",COUNTIF('Data-Qtr4'!E238,"Yes"))</f>
        <v/>
      </c>
      <c r="F240" s="53" t="str">
        <f>IF(OR('Data-Qtr4'!F238="",'Data-Qtr4'!R238),"",COUNTIF('Data-Qtr4'!F238,"Yes"))</f>
        <v/>
      </c>
      <c r="G240" s="53"/>
      <c r="H240" s="270" t="str">
        <f>IF(OR('Data-Qtr4'!G238="",'Data-Qtr4'!R238),"",COUNTIF('Data-Qtr4'!G238,"Yes"))</f>
        <v/>
      </c>
      <c r="I240" s="55">
        <f>COUNTIF('Data-Qtr4'!C238:G238,"")</f>
        <v>5</v>
      </c>
      <c r="J240" s="125">
        <f>IF('Data-Qtr4'!R238,0,IF((COUNTBLANK(C240)+COUNTBLANK(E240)+COUNTBLANK(F240)+COUNTBLANK(H240))=4,0,1))</f>
        <v>0</v>
      </c>
      <c r="K240" s="125">
        <f t="shared" si="43"/>
        <v>0</v>
      </c>
      <c r="L240" s="125">
        <f t="shared" si="44"/>
        <v>0</v>
      </c>
      <c r="M240" s="1">
        <f t="shared" si="45"/>
        <v>0</v>
      </c>
      <c r="N240" s="125">
        <f t="shared" si="46"/>
        <v>0</v>
      </c>
      <c r="O240" s="126">
        <f t="shared" si="47"/>
        <v>0</v>
      </c>
      <c r="P240" s="125">
        <f t="shared" si="48"/>
        <v>0</v>
      </c>
      <c r="Q240" s="1">
        <f t="shared" si="49"/>
        <v>0</v>
      </c>
      <c r="R240" s="1">
        <f t="shared" si="53"/>
        <v>0</v>
      </c>
      <c r="S240" s="1">
        <f t="shared" si="50"/>
        <v>0</v>
      </c>
      <c r="T240" s="1">
        <f t="shared" si="51"/>
        <v>0</v>
      </c>
      <c r="U240" s="126">
        <f t="shared" si="52"/>
        <v>0</v>
      </c>
    </row>
    <row r="241" spans="2:21" x14ac:dyDescent="0.3">
      <c r="B241" s="125">
        <v>226</v>
      </c>
      <c r="C241" s="53" t="str">
        <f>IF(OR('Data-Qtr4'!C239="",'Data-Qtr4'!R239),"",(COUNTIF('Data-Qtr4'!C239,"Yes")))</f>
        <v/>
      </c>
      <c r="D241" s="267" t="str">
        <f>IF('Data-Qtr4'!D239="","",IF(C241=1,'Data-Qtr4'!D239,""))</f>
        <v/>
      </c>
      <c r="E241" s="53" t="str">
        <f>IF(OR('Data-Qtr4'!E239="",'Data-Qtr4'!R239),"",COUNTIF('Data-Qtr4'!E239,"Yes"))</f>
        <v/>
      </c>
      <c r="F241" s="53" t="str">
        <f>IF(OR('Data-Qtr4'!F239="",'Data-Qtr4'!R239),"",COUNTIF('Data-Qtr4'!F239,"Yes"))</f>
        <v/>
      </c>
      <c r="G241" s="53"/>
      <c r="H241" s="270" t="str">
        <f>IF(OR('Data-Qtr4'!G239="",'Data-Qtr4'!R239),"",COUNTIF('Data-Qtr4'!G239,"Yes"))</f>
        <v/>
      </c>
      <c r="I241" s="55">
        <f>COUNTIF('Data-Qtr4'!C239:G239,"")</f>
        <v>5</v>
      </c>
      <c r="J241" s="125">
        <f>IF('Data-Qtr4'!R239,0,IF((COUNTBLANK(C241)+COUNTBLANK(E241)+COUNTBLANK(F241)+COUNTBLANK(H241))=4,0,1))</f>
        <v>0</v>
      </c>
      <c r="K241" s="125">
        <f t="shared" si="43"/>
        <v>0</v>
      </c>
      <c r="L241" s="125">
        <f t="shared" si="44"/>
        <v>0</v>
      </c>
      <c r="M241" s="1">
        <f t="shared" si="45"/>
        <v>0</v>
      </c>
      <c r="N241" s="125">
        <f t="shared" si="46"/>
        <v>0</v>
      </c>
      <c r="O241" s="126">
        <f t="shared" si="47"/>
        <v>0</v>
      </c>
      <c r="P241" s="125">
        <f t="shared" si="48"/>
        <v>0</v>
      </c>
      <c r="Q241" s="1">
        <f t="shared" si="49"/>
        <v>0</v>
      </c>
      <c r="R241" s="1">
        <f t="shared" si="53"/>
        <v>0</v>
      </c>
      <c r="S241" s="1">
        <f t="shared" si="50"/>
        <v>0</v>
      </c>
      <c r="T241" s="1">
        <f t="shared" si="51"/>
        <v>0</v>
      </c>
      <c r="U241" s="126">
        <f t="shared" si="52"/>
        <v>0</v>
      </c>
    </row>
    <row r="242" spans="2:21" x14ac:dyDescent="0.3">
      <c r="B242" s="125">
        <v>227</v>
      </c>
      <c r="C242" s="53" t="str">
        <f>IF(OR('Data-Qtr4'!C240="",'Data-Qtr4'!R240),"",(COUNTIF('Data-Qtr4'!C240,"Yes")))</f>
        <v/>
      </c>
      <c r="D242" s="267" t="str">
        <f>IF('Data-Qtr4'!D240="","",IF(C242=1,'Data-Qtr4'!D240,""))</f>
        <v/>
      </c>
      <c r="E242" s="53" t="str">
        <f>IF(OR('Data-Qtr4'!E240="",'Data-Qtr4'!R240),"",COUNTIF('Data-Qtr4'!E240,"Yes"))</f>
        <v/>
      </c>
      <c r="F242" s="53" t="str">
        <f>IF(OR('Data-Qtr4'!F240="",'Data-Qtr4'!R240),"",COUNTIF('Data-Qtr4'!F240,"Yes"))</f>
        <v/>
      </c>
      <c r="G242" s="53"/>
      <c r="H242" s="270" t="str">
        <f>IF(OR('Data-Qtr4'!G240="",'Data-Qtr4'!R240),"",COUNTIF('Data-Qtr4'!G240,"Yes"))</f>
        <v/>
      </c>
      <c r="I242" s="55">
        <f>COUNTIF('Data-Qtr4'!C240:G240,"")</f>
        <v>5</v>
      </c>
      <c r="J242" s="125">
        <f>IF('Data-Qtr4'!R240,0,IF((COUNTBLANK(C242)+COUNTBLANK(E242)+COUNTBLANK(F242)+COUNTBLANK(H242))=4,0,1))</f>
        <v>0</v>
      </c>
      <c r="K242" s="125">
        <f t="shared" si="43"/>
        <v>0</v>
      </c>
      <c r="L242" s="125">
        <f t="shared" si="44"/>
        <v>0</v>
      </c>
      <c r="M242" s="1">
        <f t="shared" si="45"/>
        <v>0</v>
      </c>
      <c r="N242" s="125">
        <f t="shared" si="46"/>
        <v>0</v>
      </c>
      <c r="O242" s="126">
        <f t="shared" si="47"/>
        <v>0</v>
      </c>
      <c r="P242" s="125">
        <f t="shared" si="48"/>
        <v>0</v>
      </c>
      <c r="Q242" s="1">
        <f t="shared" si="49"/>
        <v>0</v>
      </c>
      <c r="R242" s="1">
        <f t="shared" si="53"/>
        <v>0</v>
      </c>
      <c r="S242" s="1">
        <f t="shared" si="50"/>
        <v>0</v>
      </c>
      <c r="T242" s="1">
        <f t="shared" si="51"/>
        <v>0</v>
      </c>
      <c r="U242" s="126">
        <f t="shared" si="52"/>
        <v>0</v>
      </c>
    </row>
    <row r="243" spans="2:21" x14ac:dyDescent="0.3">
      <c r="B243" s="125">
        <v>228</v>
      </c>
      <c r="C243" s="53" t="str">
        <f>IF(OR('Data-Qtr4'!C241="",'Data-Qtr4'!R241),"",(COUNTIF('Data-Qtr4'!C241,"Yes")))</f>
        <v/>
      </c>
      <c r="D243" s="267" t="str">
        <f>IF('Data-Qtr4'!D241="","",IF(C243=1,'Data-Qtr4'!D241,""))</f>
        <v/>
      </c>
      <c r="E243" s="53" t="str">
        <f>IF(OR('Data-Qtr4'!E241="",'Data-Qtr4'!R241),"",COUNTIF('Data-Qtr4'!E241,"Yes"))</f>
        <v/>
      </c>
      <c r="F243" s="53" t="str">
        <f>IF(OR('Data-Qtr4'!F241="",'Data-Qtr4'!R241),"",COUNTIF('Data-Qtr4'!F241,"Yes"))</f>
        <v/>
      </c>
      <c r="G243" s="53"/>
      <c r="H243" s="270" t="str">
        <f>IF(OR('Data-Qtr4'!G241="",'Data-Qtr4'!R241),"",COUNTIF('Data-Qtr4'!G241,"Yes"))</f>
        <v/>
      </c>
      <c r="I243" s="55">
        <f>COUNTIF('Data-Qtr4'!C241:G241,"")</f>
        <v>5</v>
      </c>
      <c r="J243" s="125">
        <f>IF('Data-Qtr4'!R241,0,IF((COUNTBLANK(C243)+COUNTBLANK(E243)+COUNTBLANK(F243)+COUNTBLANK(H243))=4,0,1))</f>
        <v>0</v>
      </c>
      <c r="K243" s="125">
        <f t="shared" si="43"/>
        <v>0</v>
      </c>
      <c r="L243" s="125">
        <f t="shared" si="44"/>
        <v>0</v>
      </c>
      <c r="M243" s="1">
        <f t="shared" si="45"/>
        <v>0</v>
      </c>
      <c r="N243" s="125">
        <f t="shared" si="46"/>
        <v>0</v>
      </c>
      <c r="O243" s="126">
        <f t="shared" si="47"/>
        <v>0</v>
      </c>
      <c r="P243" s="125">
        <f t="shared" si="48"/>
        <v>0</v>
      </c>
      <c r="Q243" s="1">
        <f t="shared" si="49"/>
        <v>0</v>
      </c>
      <c r="R243" s="1">
        <f t="shared" si="53"/>
        <v>0</v>
      </c>
      <c r="S243" s="1">
        <f t="shared" si="50"/>
        <v>0</v>
      </c>
      <c r="T243" s="1">
        <f t="shared" si="51"/>
        <v>0</v>
      </c>
      <c r="U243" s="126">
        <f t="shared" si="52"/>
        <v>0</v>
      </c>
    </row>
    <row r="244" spans="2:21" x14ac:dyDescent="0.3">
      <c r="B244" s="125">
        <v>229</v>
      </c>
      <c r="C244" s="53" t="str">
        <f>IF(OR('Data-Qtr4'!C242="",'Data-Qtr4'!R242),"",(COUNTIF('Data-Qtr4'!C242,"Yes")))</f>
        <v/>
      </c>
      <c r="D244" s="267" t="str">
        <f>IF('Data-Qtr4'!D242="","",IF(C244=1,'Data-Qtr4'!D242,""))</f>
        <v/>
      </c>
      <c r="E244" s="53" t="str">
        <f>IF(OR('Data-Qtr4'!E242="",'Data-Qtr4'!R242),"",COUNTIF('Data-Qtr4'!E242,"Yes"))</f>
        <v/>
      </c>
      <c r="F244" s="53" t="str">
        <f>IF(OR('Data-Qtr4'!F242="",'Data-Qtr4'!R242),"",COUNTIF('Data-Qtr4'!F242,"Yes"))</f>
        <v/>
      </c>
      <c r="G244" s="53"/>
      <c r="H244" s="270" t="str">
        <f>IF(OR('Data-Qtr4'!G242="",'Data-Qtr4'!R242),"",COUNTIF('Data-Qtr4'!G242,"Yes"))</f>
        <v/>
      </c>
      <c r="I244" s="55">
        <f>COUNTIF('Data-Qtr4'!C242:G242,"")</f>
        <v>5</v>
      </c>
      <c r="J244" s="125">
        <f>IF('Data-Qtr4'!R242,0,IF((COUNTBLANK(C244)+COUNTBLANK(E244)+COUNTBLANK(F244)+COUNTBLANK(H244))=4,0,1))</f>
        <v>0</v>
      </c>
      <c r="K244" s="125">
        <f t="shared" si="43"/>
        <v>0</v>
      </c>
      <c r="L244" s="125">
        <f t="shared" si="44"/>
        <v>0</v>
      </c>
      <c r="M244" s="1">
        <f t="shared" si="45"/>
        <v>0</v>
      </c>
      <c r="N244" s="125">
        <f t="shared" si="46"/>
        <v>0</v>
      </c>
      <c r="O244" s="126">
        <f t="shared" si="47"/>
        <v>0</v>
      </c>
      <c r="P244" s="125">
        <f t="shared" si="48"/>
        <v>0</v>
      </c>
      <c r="Q244" s="1">
        <f t="shared" si="49"/>
        <v>0</v>
      </c>
      <c r="R244" s="1">
        <f t="shared" si="53"/>
        <v>0</v>
      </c>
      <c r="S244" s="1">
        <f t="shared" si="50"/>
        <v>0</v>
      </c>
      <c r="T244" s="1">
        <f t="shared" si="51"/>
        <v>0</v>
      </c>
      <c r="U244" s="126">
        <f t="shared" si="52"/>
        <v>0</v>
      </c>
    </row>
    <row r="245" spans="2:21" ht="15" thickBot="1" x14ac:dyDescent="0.35">
      <c r="B245" s="127">
        <v>230</v>
      </c>
      <c r="C245" s="36" t="str">
        <f>IF(OR('Data-Qtr4'!C243="",'Data-Qtr4'!R243),"",(COUNTIF('Data-Qtr4'!C243,"Yes")))</f>
        <v/>
      </c>
      <c r="D245" s="271" t="str">
        <f>IF('Data-Qtr4'!D243="","",IF(C245=1,'Data-Qtr4'!D243,""))</f>
        <v/>
      </c>
      <c r="E245" s="36" t="str">
        <f>IF(OR('Data-Qtr4'!E243="",'Data-Qtr4'!R243),"",COUNTIF('Data-Qtr4'!E243,"Yes"))</f>
        <v/>
      </c>
      <c r="F245" s="36" t="str">
        <f>IF(OR('Data-Qtr4'!F243="",'Data-Qtr4'!R243),"",COUNTIF('Data-Qtr4'!F243,"Yes"))</f>
        <v/>
      </c>
      <c r="G245" s="36"/>
      <c r="H245" s="272" t="str">
        <f>IF(OR('Data-Qtr4'!G243="",'Data-Qtr4'!R243),"",COUNTIF('Data-Qtr4'!G243,"Yes"))</f>
        <v/>
      </c>
      <c r="I245" s="56">
        <f>COUNTIF('Data-Qtr4'!C243:G243,"")</f>
        <v>5</v>
      </c>
      <c r="J245" s="125">
        <f>IF('Data-Qtr4'!R243,0,IF((COUNTBLANK(C245)+COUNTBLANK(E245)+COUNTBLANK(F245)+COUNTBLANK(H245))=4,0,1))</f>
        <v>0</v>
      </c>
      <c r="K245" s="125">
        <f t="shared" si="43"/>
        <v>0</v>
      </c>
      <c r="L245" s="125">
        <f t="shared" si="44"/>
        <v>0</v>
      </c>
      <c r="M245" s="1">
        <f t="shared" si="45"/>
        <v>0</v>
      </c>
      <c r="N245" s="125">
        <f t="shared" si="46"/>
        <v>0</v>
      </c>
      <c r="O245" s="126">
        <f t="shared" si="47"/>
        <v>0</v>
      </c>
      <c r="P245" s="125">
        <f t="shared" si="48"/>
        <v>0</v>
      </c>
      <c r="Q245" s="1">
        <f t="shared" si="49"/>
        <v>0</v>
      </c>
      <c r="R245" s="1">
        <f t="shared" si="53"/>
        <v>0</v>
      </c>
      <c r="S245" s="1">
        <f t="shared" si="50"/>
        <v>0</v>
      </c>
      <c r="T245" s="1">
        <f t="shared" si="51"/>
        <v>0</v>
      </c>
      <c r="U245" s="126">
        <f t="shared" si="52"/>
        <v>0</v>
      </c>
    </row>
    <row r="246" spans="2:21" x14ac:dyDescent="0.3">
      <c r="B246" s="125">
        <v>231</v>
      </c>
      <c r="C246" s="33" t="str">
        <f>IF(OR('Data-Qtr4'!C244="",'Data-Qtr4'!R244),"",(COUNTIF('Data-Qtr4'!C244,"Yes")))</f>
        <v/>
      </c>
      <c r="D246" s="268" t="str">
        <f>IF('Data-Qtr4'!D244="","",IF(C246=1,'Data-Qtr4'!D244,""))</f>
        <v/>
      </c>
      <c r="E246" s="33" t="str">
        <f>IF(OR('Data-Qtr4'!E244="",'Data-Qtr4'!R244),"",COUNTIF('Data-Qtr4'!E244,"Yes"))</f>
        <v/>
      </c>
      <c r="F246" s="33" t="str">
        <f>IF(OR('Data-Qtr4'!F244="",'Data-Qtr4'!R244),"",COUNTIF('Data-Qtr4'!F244,"Yes"))</f>
        <v/>
      </c>
      <c r="G246" s="33"/>
      <c r="H246" s="269" t="str">
        <f>IF(OR('Data-Qtr4'!G244="",'Data-Qtr4'!R244),"",COUNTIF('Data-Qtr4'!G244,"Yes"))</f>
        <v/>
      </c>
      <c r="I246" s="54">
        <f>COUNTIF('Data-Qtr4'!C244:G244,"")</f>
        <v>5</v>
      </c>
      <c r="J246" s="125">
        <f>IF('Data-Qtr4'!R244,0,IF((COUNTBLANK(C246)+COUNTBLANK(E246)+COUNTBLANK(F246)+COUNTBLANK(H246))=4,0,1))</f>
        <v>0</v>
      </c>
      <c r="K246" s="125">
        <f t="shared" si="43"/>
        <v>0</v>
      </c>
      <c r="L246" s="125">
        <f t="shared" si="44"/>
        <v>0</v>
      </c>
      <c r="M246" s="1">
        <f t="shared" si="45"/>
        <v>0</v>
      </c>
      <c r="N246" s="125">
        <f t="shared" si="46"/>
        <v>0</v>
      </c>
      <c r="O246" s="126">
        <f t="shared" si="47"/>
        <v>0</v>
      </c>
      <c r="P246" s="125">
        <f t="shared" si="48"/>
        <v>0</v>
      </c>
      <c r="Q246" s="1">
        <f t="shared" si="49"/>
        <v>0</v>
      </c>
      <c r="R246" s="1">
        <f t="shared" si="53"/>
        <v>0</v>
      </c>
      <c r="S246" s="1">
        <f t="shared" si="50"/>
        <v>0</v>
      </c>
      <c r="T246" s="1">
        <f t="shared" si="51"/>
        <v>0</v>
      </c>
      <c r="U246" s="126">
        <f t="shared" si="52"/>
        <v>0</v>
      </c>
    </row>
    <row r="247" spans="2:21" x14ac:dyDescent="0.3">
      <c r="B247" s="125">
        <v>232</v>
      </c>
      <c r="C247" s="53" t="str">
        <f>IF(OR('Data-Qtr4'!C245="",'Data-Qtr4'!R245),"",(COUNTIF('Data-Qtr4'!C245,"Yes")))</f>
        <v/>
      </c>
      <c r="D247" s="267" t="str">
        <f>IF('Data-Qtr4'!D245="","",IF(C247=1,'Data-Qtr4'!D245,""))</f>
        <v/>
      </c>
      <c r="E247" s="53" t="str">
        <f>IF(OR('Data-Qtr4'!E245="",'Data-Qtr4'!R245),"",COUNTIF('Data-Qtr4'!E245,"Yes"))</f>
        <v/>
      </c>
      <c r="F247" s="53" t="str">
        <f>IF(OR('Data-Qtr4'!F245="",'Data-Qtr4'!R245),"",COUNTIF('Data-Qtr4'!F245,"Yes"))</f>
        <v/>
      </c>
      <c r="G247" s="53"/>
      <c r="H247" s="270" t="str">
        <f>IF(OR('Data-Qtr4'!G245="",'Data-Qtr4'!R245),"",COUNTIF('Data-Qtr4'!G245,"Yes"))</f>
        <v/>
      </c>
      <c r="I247" s="55">
        <f>COUNTIF('Data-Qtr4'!C245:G245,"")</f>
        <v>5</v>
      </c>
      <c r="J247" s="125">
        <f>IF('Data-Qtr4'!R245,0,IF((COUNTBLANK(C247)+COUNTBLANK(E247)+COUNTBLANK(F247)+COUNTBLANK(H247))=4,0,1))</f>
        <v>0</v>
      </c>
      <c r="K247" s="125">
        <f t="shared" si="43"/>
        <v>0</v>
      </c>
      <c r="L247" s="125">
        <f t="shared" si="44"/>
        <v>0</v>
      </c>
      <c r="M247" s="1">
        <f t="shared" si="45"/>
        <v>0</v>
      </c>
      <c r="N247" s="125">
        <f t="shared" si="46"/>
        <v>0</v>
      </c>
      <c r="O247" s="126">
        <f t="shared" si="47"/>
        <v>0</v>
      </c>
      <c r="P247" s="125">
        <f t="shared" si="48"/>
        <v>0</v>
      </c>
      <c r="Q247" s="1">
        <f t="shared" si="49"/>
        <v>0</v>
      </c>
      <c r="R247" s="1">
        <f t="shared" si="53"/>
        <v>0</v>
      </c>
      <c r="S247" s="1">
        <f t="shared" si="50"/>
        <v>0</v>
      </c>
      <c r="T247" s="1">
        <f t="shared" si="51"/>
        <v>0</v>
      </c>
      <c r="U247" s="126">
        <f t="shared" si="52"/>
        <v>0</v>
      </c>
    </row>
    <row r="248" spans="2:21" x14ac:dyDescent="0.3">
      <c r="B248" s="125">
        <v>233</v>
      </c>
      <c r="C248" s="53" t="str">
        <f>IF(OR('Data-Qtr4'!C246="",'Data-Qtr4'!R246),"",(COUNTIF('Data-Qtr4'!C246,"Yes")))</f>
        <v/>
      </c>
      <c r="D248" s="267" t="str">
        <f>IF('Data-Qtr4'!D246="","",IF(C248=1,'Data-Qtr4'!D246,""))</f>
        <v/>
      </c>
      <c r="E248" s="53" t="str">
        <f>IF(OR('Data-Qtr4'!E246="",'Data-Qtr4'!R246),"",COUNTIF('Data-Qtr4'!E246,"Yes"))</f>
        <v/>
      </c>
      <c r="F248" s="53" t="str">
        <f>IF(OR('Data-Qtr4'!F246="",'Data-Qtr4'!R246),"",COUNTIF('Data-Qtr4'!F246,"Yes"))</f>
        <v/>
      </c>
      <c r="G248" s="53"/>
      <c r="H248" s="270" t="str">
        <f>IF(OR('Data-Qtr4'!G246="",'Data-Qtr4'!R246),"",COUNTIF('Data-Qtr4'!G246,"Yes"))</f>
        <v/>
      </c>
      <c r="I248" s="55">
        <f>COUNTIF('Data-Qtr4'!C246:G246,"")</f>
        <v>5</v>
      </c>
      <c r="J248" s="125">
        <f>IF('Data-Qtr4'!R246,0,IF((COUNTBLANK(C248)+COUNTBLANK(E248)+COUNTBLANK(F248)+COUNTBLANK(H248))=4,0,1))</f>
        <v>0</v>
      </c>
      <c r="K248" s="125">
        <f t="shared" si="43"/>
        <v>0</v>
      </c>
      <c r="L248" s="125">
        <f t="shared" si="44"/>
        <v>0</v>
      </c>
      <c r="M248" s="1">
        <f t="shared" si="45"/>
        <v>0</v>
      </c>
      <c r="N248" s="125">
        <f t="shared" si="46"/>
        <v>0</v>
      </c>
      <c r="O248" s="126">
        <f t="shared" si="47"/>
        <v>0</v>
      </c>
      <c r="P248" s="125">
        <f t="shared" si="48"/>
        <v>0</v>
      </c>
      <c r="Q248" s="1">
        <f t="shared" si="49"/>
        <v>0</v>
      </c>
      <c r="R248" s="1">
        <f t="shared" si="53"/>
        <v>0</v>
      </c>
      <c r="S248" s="1">
        <f t="shared" si="50"/>
        <v>0</v>
      </c>
      <c r="T248" s="1">
        <f t="shared" si="51"/>
        <v>0</v>
      </c>
      <c r="U248" s="126">
        <f t="shared" si="52"/>
        <v>0</v>
      </c>
    </row>
    <row r="249" spans="2:21" x14ac:dyDescent="0.3">
      <c r="B249" s="125">
        <v>234</v>
      </c>
      <c r="C249" s="53" t="str">
        <f>IF(OR('Data-Qtr4'!C247="",'Data-Qtr4'!R247),"",(COUNTIF('Data-Qtr4'!C247,"Yes")))</f>
        <v/>
      </c>
      <c r="D249" s="267" t="str">
        <f>IF('Data-Qtr4'!D247="","",IF(C249=1,'Data-Qtr4'!D247,""))</f>
        <v/>
      </c>
      <c r="E249" s="53" t="str">
        <f>IF(OR('Data-Qtr4'!E247="",'Data-Qtr4'!R247),"",COUNTIF('Data-Qtr4'!E247,"Yes"))</f>
        <v/>
      </c>
      <c r="F249" s="53" t="str">
        <f>IF(OR('Data-Qtr4'!F247="",'Data-Qtr4'!R247),"",COUNTIF('Data-Qtr4'!F247,"Yes"))</f>
        <v/>
      </c>
      <c r="G249" s="53"/>
      <c r="H249" s="270" t="str">
        <f>IF(OR('Data-Qtr4'!G247="",'Data-Qtr4'!R247),"",COUNTIF('Data-Qtr4'!G247,"Yes"))</f>
        <v/>
      </c>
      <c r="I249" s="55">
        <f>COUNTIF('Data-Qtr4'!C247:G247,"")</f>
        <v>5</v>
      </c>
      <c r="J249" s="125">
        <f>IF('Data-Qtr4'!R247,0,IF((COUNTBLANK(C249)+COUNTBLANK(E249)+COUNTBLANK(F249)+COUNTBLANK(H249))=4,0,1))</f>
        <v>0</v>
      </c>
      <c r="K249" s="125">
        <f t="shared" si="43"/>
        <v>0</v>
      </c>
      <c r="L249" s="125">
        <f t="shared" si="44"/>
        <v>0</v>
      </c>
      <c r="M249" s="1">
        <f t="shared" si="45"/>
        <v>0</v>
      </c>
      <c r="N249" s="125">
        <f t="shared" si="46"/>
        <v>0</v>
      </c>
      <c r="O249" s="126">
        <f t="shared" si="47"/>
        <v>0</v>
      </c>
      <c r="P249" s="125">
        <f t="shared" si="48"/>
        <v>0</v>
      </c>
      <c r="Q249" s="1">
        <f t="shared" si="49"/>
        <v>0</v>
      </c>
      <c r="R249" s="1">
        <f t="shared" si="53"/>
        <v>0</v>
      </c>
      <c r="S249" s="1">
        <f t="shared" si="50"/>
        <v>0</v>
      </c>
      <c r="T249" s="1">
        <f t="shared" si="51"/>
        <v>0</v>
      </c>
      <c r="U249" s="126">
        <f t="shared" si="52"/>
        <v>0</v>
      </c>
    </row>
    <row r="250" spans="2:21" x14ac:dyDescent="0.3">
      <c r="B250" s="125">
        <v>235</v>
      </c>
      <c r="C250" s="53" t="str">
        <f>IF(OR('Data-Qtr4'!C248="",'Data-Qtr4'!R248),"",(COUNTIF('Data-Qtr4'!C248,"Yes")))</f>
        <v/>
      </c>
      <c r="D250" s="267" t="str">
        <f>IF('Data-Qtr4'!D248="","",IF(C250=1,'Data-Qtr4'!D248,""))</f>
        <v/>
      </c>
      <c r="E250" s="53" t="str">
        <f>IF(OR('Data-Qtr4'!E248="",'Data-Qtr4'!R248),"",COUNTIF('Data-Qtr4'!E248,"Yes"))</f>
        <v/>
      </c>
      <c r="F250" s="53" t="str">
        <f>IF(OR('Data-Qtr4'!F248="",'Data-Qtr4'!R248),"",COUNTIF('Data-Qtr4'!F248,"Yes"))</f>
        <v/>
      </c>
      <c r="G250" s="53"/>
      <c r="H250" s="270" t="str">
        <f>IF(OR('Data-Qtr4'!G248="",'Data-Qtr4'!R248),"",COUNTIF('Data-Qtr4'!G248,"Yes"))</f>
        <v/>
      </c>
      <c r="I250" s="55">
        <f>COUNTIF('Data-Qtr4'!C248:G248,"")</f>
        <v>5</v>
      </c>
      <c r="J250" s="125">
        <f>IF('Data-Qtr4'!R248,0,IF((COUNTBLANK(C250)+COUNTBLANK(E250)+COUNTBLANK(F250)+COUNTBLANK(H250))=4,0,1))</f>
        <v>0</v>
      </c>
      <c r="K250" s="125">
        <f t="shared" si="43"/>
        <v>0</v>
      </c>
      <c r="L250" s="125">
        <f t="shared" si="44"/>
        <v>0</v>
      </c>
      <c r="M250" s="1">
        <f t="shared" si="45"/>
        <v>0</v>
      </c>
      <c r="N250" s="125">
        <f t="shared" si="46"/>
        <v>0</v>
      </c>
      <c r="O250" s="126">
        <f t="shared" si="47"/>
        <v>0</v>
      </c>
      <c r="P250" s="125">
        <f t="shared" si="48"/>
        <v>0</v>
      </c>
      <c r="Q250" s="1">
        <f t="shared" si="49"/>
        <v>0</v>
      </c>
      <c r="R250" s="1">
        <f t="shared" si="53"/>
        <v>0</v>
      </c>
      <c r="S250" s="1">
        <f t="shared" si="50"/>
        <v>0</v>
      </c>
      <c r="T250" s="1">
        <f t="shared" si="51"/>
        <v>0</v>
      </c>
      <c r="U250" s="126">
        <f t="shared" si="52"/>
        <v>0</v>
      </c>
    </row>
    <row r="251" spans="2:21" x14ac:dyDescent="0.3">
      <c r="B251" s="125">
        <v>236</v>
      </c>
      <c r="C251" s="53" t="str">
        <f>IF(OR('Data-Qtr4'!C249="",'Data-Qtr4'!R249),"",(COUNTIF('Data-Qtr4'!C249,"Yes")))</f>
        <v/>
      </c>
      <c r="D251" s="267" t="str">
        <f>IF('Data-Qtr4'!D249="","",IF(C251=1,'Data-Qtr4'!D249,""))</f>
        <v/>
      </c>
      <c r="E251" s="53" t="str">
        <f>IF(OR('Data-Qtr4'!E249="",'Data-Qtr4'!R249),"",COUNTIF('Data-Qtr4'!E249,"Yes"))</f>
        <v/>
      </c>
      <c r="F251" s="53" t="str">
        <f>IF(OR('Data-Qtr4'!F249="",'Data-Qtr4'!R249),"",COUNTIF('Data-Qtr4'!F249,"Yes"))</f>
        <v/>
      </c>
      <c r="G251" s="53"/>
      <c r="H251" s="270" t="str">
        <f>IF(OR('Data-Qtr4'!G249="",'Data-Qtr4'!R249),"",COUNTIF('Data-Qtr4'!G249,"Yes"))</f>
        <v/>
      </c>
      <c r="I251" s="55">
        <f>COUNTIF('Data-Qtr4'!C249:G249,"")</f>
        <v>5</v>
      </c>
      <c r="J251" s="125">
        <f>IF('Data-Qtr4'!R249,0,IF((COUNTBLANK(C251)+COUNTBLANK(E251)+COUNTBLANK(F251)+COUNTBLANK(H251))=4,0,1))</f>
        <v>0</v>
      </c>
      <c r="K251" s="125">
        <f t="shared" si="43"/>
        <v>0</v>
      </c>
      <c r="L251" s="125">
        <f t="shared" si="44"/>
        <v>0</v>
      </c>
      <c r="M251" s="1">
        <f t="shared" si="45"/>
        <v>0</v>
      </c>
      <c r="N251" s="125">
        <f t="shared" si="46"/>
        <v>0</v>
      </c>
      <c r="O251" s="126">
        <f t="shared" si="47"/>
        <v>0</v>
      </c>
      <c r="P251" s="125">
        <f t="shared" si="48"/>
        <v>0</v>
      </c>
      <c r="Q251" s="1">
        <f t="shared" si="49"/>
        <v>0</v>
      </c>
      <c r="R251" s="1">
        <f t="shared" si="53"/>
        <v>0</v>
      </c>
      <c r="S251" s="1">
        <f t="shared" si="50"/>
        <v>0</v>
      </c>
      <c r="T251" s="1">
        <f t="shared" si="51"/>
        <v>0</v>
      </c>
      <c r="U251" s="126">
        <f t="shared" si="52"/>
        <v>0</v>
      </c>
    </row>
    <row r="252" spans="2:21" x14ac:dyDescent="0.3">
      <c r="B252" s="125">
        <v>237</v>
      </c>
      <c r="C252" s="53" t="str">
        <f>IF(OR('Data-Qtr4'!C250="",'Data-Qtr4'!R250),"",(COUNTIF('Data-Qtr4'!C250,"Yes")))</f>
        <v/>
      </c>
      <c r="D252" s="267" t="str">
        <f>IF('Data-Qtr4'!D250="","",IF(C252=1,'Data-Qtr4'!D250,""))</f>
        <v/>
      </c>
      <c r="E252" s="53" t="str">
        <f>IF(OR('Data-Qtr4'!E250="",'Data-Qtr4'!R250),"",COUNTIF('Data-Qtr4'!E250,"Yes"))</f>
        <v/>
      </c>
      <c r="F252" s="53" t="str">
        <f>IF(OR('Data-Qtr4'!F250="",'Data-Qtr4'!R250),"",COUNTIF('Data-Qtr4'!F250,"Yes"))</f>
        <v/>
      </c>
      <c r="G252" s="53"/>
      <c r="H252" s="270" t="str">
        <f>IF(OR('Data-Qtr4'!G250="",'Data-Qtr4'!R250),"",COUNTIF('Data-Qtr4'!G250,"Yes"))</f>
        <v/>
      </c>
      <c r="I252" s="55">
        <f>COUNTIF('Data-Qtr4'!C250:G250,"")</f>
        <v>5</v>
      </c>
      <c r="J252" s="125">
        <f>IF('Data-Qtr4'!R250,0,IF((COUNTBLANK(C252)+COUNTBLANK(E252)+COUNTBLANK(F252)+COUNTBLANK(H252))=4,0,1))</f>
        <v>0</v>
      </c>
      <c r="K252" s="125">
        <f t="shared" si="43"/>
        <v>0</v>
      </c>
      <c r="L252" s="125">
        <f t="shared" si="44"/>
        <v>0</v>
      </c>
      <c r="M252" s="1">
        <f t="shared" si="45"/>
        <v>0</v>
      </c>
      <c r="N252" s="125">
        <f t="shared" si="46"/>
        <v>0</v>
      </c>
      <c r="O252" s="126">
        <f t="shared" si="47"/>
        <v>0</v>
      </c>
      <c r="P252" s="125">
        <f t="shared" si="48"/>
        <v>0</v>
      </c>
      <c r="Q252" s="1">
        <f t="shared" si="49"/>
        <v>0</v>
      </c>
      <c r="R252" s="1">
        <f t="shared" si="53"/>
        <v>0</v>
      </c>
      <c r="S252" s="1">
        <f t="shared" si="50"/>
        <v>0</v>
      </c>
      <c r="T252" s="1">
        <f t="shared" si="51"/>
        <v>0</v>
      </c>
      <c r="U252" s="126">
        <f t="shared" si="52"/>
        <v>0</v>
      </c>
    </row>
    <row r="253" spans="2:21" x14ac:dyDescent="0.3">
      <c r="B253" s="125">
        <v>238</v>
      </c>
      <c r="C253" s="53" t="str">
        <f>IF(OR('Data-Qtr4'!C251="",'Data-Qtr4'!R251),"",(COUNTIF('Data-Qtr4'!C251,"Yes")))</f>
        <v/>
      </c>
      <c r="D253" s="267" t="str">
        <f>IF('Data-Qtr4'!D251="","",IF(C253=1,'Data-Qtr4'!D251,""))</f>
        <v/>
      </c>
      <c r="E253" s="53" t="str">
        <f>IF(OR('Data-Qtr4'!E251="",'Data-Qtr4'!R251),"",COUNTIF('Data-Qtr4'!E251,"Yes"))</f>
        <v/>
      </c>
      <c r="F253" s="53" t="str">
        <f>IF(OR('Data-Qtr4'!F251="",'Data-Qtr4'!R251),"",COUNTIF('Data-Qtr4'!F251,"Yes"))</f>
        <v/>
      </c>
      <c r="G253" s="53"/>
      <c r="H253" s="270" t="str">
        <f>IF(OR('Data-Qtr4'!G251="",'Data-Qtr4'!R251),"",COUNTIF('Data-Qtr4'!G251,"Yes"))</f>
        <v/>
      </c>
      <c r="I253" s="55">
        <f>COUNTIF('Data-Qtr4'!C251:G251,"")</f>
        <v>5</v>
      </c>
      <c r="J253" s="125">
        <f>IF('Data-Qtr4'!R251,0,IF((COUNTBLANK(C253)+COUNTBLANK(E253)+COUNTBLANK(F253)+COUNTBLANK(H253))=4,0,1))</f>
        <v>0</v>
      </c>
      <c r="K253" s="125">
        <f t="shared" si="43"/>
        <v>0</v>
      </c>
      <c r="L253" s="125">
        <f t="shared" si="44"/>
        <v>0</v>
      </c>
      <c r="M253" s="1">
        <f t="shared" si="45"/>
        <v>0</v>
      </c>
      <c r="N253" s="125">
        <f t="shared" si="46"/>
        <v>0</v>
      </c>
      <c r="O253" s="126">
        <f t="shared" si="47"/>
        <v>0</v>
      </c>
      <c r="P253" s="125">
        <f t="shared" si="48"/>
        <v>0</v>
      </c>
      <c r="Q253" s="1">
        <f t="shared" si="49"/>
        <v>0</v>
      </c>
      <c r="R253" s="1">
        <f t="shared" si="53"/>
        <v>0</v>
      </c>
      <c r="S253" s="1">
        <f t="shared" si="50"/>
        <v>0</v>
      </c>
      <c r="T253" s="1">
        <f t="shared" si="51"/>
        <v>0</v>
      </c>
      <c r="U253" s="126">
        <f t="shared" si="52"/>
        <v>0</v>
      </c>
    </row>
    <row r="254" spans="2:21" x14ac:dyDescent="0.3">
      <c r="B254" s="125">
        <v>239</v>
      </c>
      <c r="C254" s="53" t="str">
        <f>IF(OR('Data-Qtr4'!C252="",'Data-Qtr4'!R252),"",(COUNTIF('Data-Qtr4'!C252,"Yes")))</f>
        <v/>
      </c>
      <c r="D254" s="267" t="str">
        <f>IF('Data-Qtr4'!D252="","",IF(C254=1,'Data-Qtr4'!D252,""))</f>
        <v/>
      </c>
      <c r="E254" s="53" t="str">
        <f>IF(OR('Data-Qtr4'!E252="",'Data-Qtr4'!R252),"",COUNTIF('Data-Qtr4'!E252,"Yes"))</f>
        <v/>
      </c>
      <c r="F254" s="53" t="str">
        <f>IF(OR('Data-Qtr4'!F252="",'Data-Qtr4'!R252),"",COUNTIF('Data-Qtr4'!F252,"Yes"))</f>
        <v/>
      </c>
      <c r="G254" s="53"/>
      <c r="H254" s="270" t="str">
        <f>IF(OR('Data-Qtr4'!G252="",'Data-Qtr4'!R252),"",COUNTIF('Data-Qtr4'!G252,"Yes"))</f>
        <v/>
      </c>
      <c r="I254" s="55">
        <f>COUNTIF('Data-Qtr4'!C252:G252,"")</f>
        <v>5</v>
      </c>
      <c r="J254" s="125">
        <f>IF('Data-Qtr4'!R252,0,IF((COUNTBLANK(C254)+COUNTBLANK(E254)+COUNTBLANK(F254)+COUNTBLANK(H254))=4,0,1))</f>
        <v>0</v>
      </c>
      <c r="K254" s="125">
        <f t="shared" si="43"/>
        <v>0</v>
      </c>
      <c r="L254" s="125">
        <f t="shared" si="44"/>
        <v>0</v>
      </c>
      <c r="M254" s="1">
        <f t="shared" si="45"/>
        <v>0</v>
      </c>
      <c r="N254" s="125">
        <f t="shared" si="46"/>
        <v>0</v>
      </c>
      <c r="O254" s="126">
        <f t="shared" si="47"/>
        <v>0</v>
      </c>
      <c r="P254" s="125">
        <f t="shared" si="48"/>
        <v>0</v>
      </c>
      <c r="Q254" s="1">
        <f t="shared" si="49"/>
        <v>0</v>
      </c>
      <c r="R254" s="1">
        <f t="shared" si="53"/>
        <v>0</v>
      </c>
      <c r="S254" s="1">
        <f t="shared" si="50"/>
        <v>0</v>
      </c>
      <c r="T254" s="1">
        <f t="shared" si="51"/>
        <v>0</v>
      </c>
      <c r="U254" s="126">
        <f t="shared" si="52"/>
        <v>0</v>
      </c>
    </row>
    <row r="255" spans="2:21" ht="15" thickBot="1" x14ac:dyDescent="0.35">
      <c r="B255" s="125">
        <v>240</v>
      </c>
      <c r="C255" s="36" t="str">
        <f>IF(OR('Data-Qtr4'!C253="",'Data-Qtr4'!R253),"",(COUNTIF('Data-Qtr4'!C253,"Yes")))</f>
        <v/>
      </c>
      <c r="D255" s="271" t="str">
        <f>IF('Data-Qtr4'!D253="","",IF(C255=1,'Data-Qtr4'!D253,""))</f>
        <v/>
      </c>
      <c r="E255" s="36" t="str">
        <f>IF(OR('Data-Qtr4'!E253="",'Data-Qtr4'!R253),"",COUNTIF('Data-Qtr4'!E253,"Yes"))</f>
        <v/>
      </c>
      <c r="F255" s="36" t="str">
        <f>IF(OR('Data-Qtr4'!F253="",'Data-Qtr4'!R253),"",COUNTIF('Data-Qtr4'!F253,"Yes"))</f>
        <v/>
      </c>
      <c r="G255" s="36"/>
      <c r="H255" s="272" t="str">
        <f>IF(OR('Data-Qtr4'!G253="",'Data-Qtr4'!R253),"",COUNTIF('Data-Qtr4'!G253,"Yes"))</f>
        <v/>
      </c>
      <c r="I255" s="55">
        <f>COUNTIF('Data-Qtr4'!C253:G253,"")</f>
        <v>5</v>
      </c>
      <c r="J255" s="125">
        <f>IF('Data-Qtr4'!R253,0,IF((COUNTBLANK(C255)+COUNTBLANK(E255)+COUNTBLANK(F255)+COUNTBLANK(H255))=4,0,1))</f>
        <v>0</v>
      </c>
      <c r="K255" s="125">
        <f t="shared" si="43"/>
        <v>0</v>
      </c>
      <c r="L255" s="125">
        <f t="shared" si="44"/>
        <v>0</v>
      </c>
      <c r="M255" s="1">
        <f t="shared" si="45"/>
        <v>0</v>
      </c>
      <c r="N255" s="125">
        <f t="shared" si="46"/>
        <v>0</v>
      </c>
      <c r="O255" s="126">
        <f t="shared" si="47"/>
        <v>0</v>
      </c>
      <c r="P255" s="125">
        <f t="shared" si="48"/>
        <v>0</v>
      </c>
      <c r="Q255" s="1">
        <f t="shared" si="49"/>
        <v>0</v>
      </c>
      <c r="R255" s="1">
        <f t="shared" si="53"/>
        <v>0</v>
      </c>
      <c r="S255" s="1">
        <f t="shared" si="50"/>
        <v>0</v>
      </c>
      <c r="T255" s="1">
        <f t="shared" si="51"/>
        <v>0</v>
      </c>
      <c r="U255" s="126">
        <f t="shared" si="52"/>
        <v>0</v>
      </c>
    </row>
    <row r="256" spans="2:21" x14ac:dyDescent="0.3">
      <c r="B256" s="125">
        <v>241</v>
      </c>
      <c r="C256" s="33" t="str">
        <f>IF(OR('Data-Qtr4'!C254="",'Data-Qtr4'!R254),"",(COUNTIF('Data-Qtr4'!C254,"Yes")))</f>
        <v/>
      </c>
      <c r="D256" s="268" t="str">
        <f>IF('Data-Qtr4'!D254="","",IF(C256=1,'Data-Qtr4'!D254,""))</f>
        <v/>
      </c>
      <c r="E256" s="33" t="str">
        <f>IF(OR('Data-Qtr4'!E254="",'Data-Qtr4'!R254),"",COUNTIF('Data-Qtr4'!E254,"Yes"))</f>
        <v/>
      </c>
      <c r="F256" s="33" t="str">
        <f>IF(OR('Data-Qtr4'!F254="",'Data-Qtr4'!R254),"",COUNTIF('Data-Qtr4'!F254,"Yes"))</f>
        <v/>
      </c>
      <c r="G256" s="33"/>
      <c r="H256" s="269" t="str">
        <f>IF(OR('Data-Qtr4'!G254="",'Data-Qtr4'!R254),"",COUNTIF('Data-Qtr4'!G254,"Yes"))</f>
        <v/>
      </c>
      <c r="I256" s="54">
        <f>COUNTIF('Data-Qtr4'!C254:G254,"")</f>
        <v>5</v>
      </c>
      <c r="J256" s="125">
        <f>IF('Data-Qtr4'!R254,0,IF((COUNTBLANK(C256)+COUNTBLANK(E256)+COUNTBLANK(F256)+COUNTBLANK(H256))=4,0,1))</f>
        <v>0</v>
      </c>
      <c r="K256" s="125">
        <f t="shared" si="43"/>
        <v>0</v>
      </c>
      <c r="L256" s="125">
        <f t="shared" si="44"/>
        <v>0</v>
      </c>
      <c r="M256" s="1">
        <f t="shared" si="45"/>
        <v>0</v>
      </c>
      <c r="N256" s="125">
        <f t="shared" si="46"/>
        <v>0</v>
      </c>
      <c r="O256" s="126">
        <f t="shared" si="47"/>
        <v>0</v>
      </c>
      <c r="P256" s="125">
        <f t="shared" si="48"/>
        <v>0</v>
      </c>
      <c r="Q256" s="1">
        <f t="shared" si="49"/>
        <v>0</v>
      </c>
      <c r="R256" s="1">
        <f t="shared" si="53"/>
        <v>0</v>
      </c>
      <c r="S256" s="1">
        <f t="shared" si="50"/>
        <v>0</v>
      </c>
      <c r="T256" s="1">
        <f t="shared" si="51"/>
        <v>0</v>
      </c>
      <c r="U256" s="126">
        <f t="shared" si="52"/>
        <v>0</v>
      </c>
    </row>
    <row r="257" spans="2:21" x14ac:dyDescent="0.3">
      <c r="B257" s="125">
        <v>242</v>
      </c>
      <c r="C257" s="53" t="str">
        <f>IF(OR('Data-Qtr4'!C255="",'Data-Qtr4'!R255),"",(COUNTIF('Data-Qtr4'!C255,"Yes")))</f>
        <v/>
      </c>
      <c r="D257" s="267" t="str">
        <f>IF('Data-Qtr4'!D255="","",IF(C257=1,'Data-Qtr4'!D255,""))</f>
        <v/>
      </c>
      <c r="E257" s="53" t="str">
        <f>IF(OR('Data-Qtr4'!E255="",'Data-Qtr4'!R255),"",COUNTIF('Data-Qtr4'!E255,"Yes"))</f>
        <v/>
      </c>
      <c r="F257" s="53" t="str">
        <f>IF(OR('Data-Qtr4'!F255="",'Data-Qtr4'!R255),"",COUNTIF('Data-Qtr4'!F255,"Yes"))</f>
        <v/>
      </c>
      <c r="G257" s="53"/>
      <c r="H257" s="270" t="str">
        <f>IF(OR('Data-Qtr4'!G255="",'Data-Qtr4'!R255),"",COUNTIF('Data-Qtr4'!G255,"Yes"))</f>
        <v/>
      </c>
      <c r="I257" s="55">
        <f>COUNTIF('Data-Qtr4'!C255:G255,"")</f>
        <v>5</v>
      </c>
      <c r="J257" s="125">
        <f>IF('Data-Qtr4'!R255,0,IF((COUNTBLANK(C257)+COUNTBLANK(E257)+COUNTBLANK(F257)+COUNTBLANK(H257))=4,0,1))</f>
        <v>0</v>
      </c>
      <c r="K257" s="125">
        <f t="shared" si="43"/>
        <v>0</v>
      </c>
      <c r="L257" s="125">
        <f t="shared" si="44"/>
        <v>0</v>
      </c>
      <c r="M257" s="1">
        <f t="shared" si="45"/>
        <v>0</v>
      </c>
      <c r="N257" s="125">
        <f t="shared" si="46"/>
        <v>0</v>
      </c>
      <c r="O257" s="126">
        <f t="shared" si="47"/>
        <v>0</v>
      </c>
      <c r="P257" s="125">
        <f t="shared" si="48"/>
        <v>0</v>
      </c>
      <c r="Q257" s="1">
        <f t="shared" si="49"/>
        <v>0</v>
      </c>
      <c r="R257" s="1">
        <f t="shared" si="53"/>
        <v>0</v>
      </c>
      <c r="S257" s="1">
        <f t="shared" si="50"/>
        <v>0</v>
      </c>
      <c r="T257" s="1">
        <f t="shared" si="51"/>
        <v>0</v>
      </c>
      <c r="U257" s="126">
        <f t="shared" si="52"/>
        <v>0</v>
      </c>
    </row>
    <row r="258" spans="2:21" x14ac:dyDescent="0.3">
      <c r="B258" s="125">
        <v>243</v>
      </c>
      <c r="C258" s="53" t="str">
        <f>IF(OR('Data-Qtr4'!C256="",'Data-Qtr4'!R256),"",(COUNTIF('Data-Qtr4'!C256,"Yes")))</f>
        <v/>
      </c>
      <c r="D258" s="267" t="str">
        <f>IF('Data-Qtr4'!D256="","",IF(C258=1,'Data-Qtr4'!D256,""))</f>
        <v/>
      </c>
      <c r="E258" s="53" t="str">
        <f>IF(OR('Data-Qtr4'!E256="",'Data-Qtr4'!R256),"",COUNTIF('Data-Qtr4'!E256,"Yes"))</f>
        <v/>
      </c>
      <c r="F258" s="53" t="str">
        <f>IF(OR('Data-Qtr4'!F256="",'Data-Qtr4'!R256),"",COUNTIF('Data-Qtr4'!F256,"Yes"))</f>
        <v/>
      </c>
      <c r="G258" s="53"/>
      <c r="H258" s="270" t="str">
        <f>IF(OR('Data-Qtr4'!G256="",'Data-Qtr4'!R256),"",COUNTIF('Data-Qtr4'!G256,"Yes"))</f>
        <v/>
      </c>
      <c r="I258" s="55">
        <f>COUNTIF('Data-Qtr4'!C256:G256,"")</f>
        <v>5</v>
      </c>
      <c r="J258" s="125">
        <f>IF('Data-Qtr4'!R256,0,IF((COUNTBLANK(C258)+COUNTBLANK(E258)+COUNTBLANK(F258)+COUNTBLANK(H258))=4,0,1))</f>
        <v>0</v>
      </c>
      <c r="K258" s="125">
        <f t="shared" si="43"/>
        <v>0</v>
      </c>
      <c r="L258" s="125">
        <f t="shared" si="44"/>
        <v>0</v>
      </c>
      <c r="M258" s="1">
        <f t="shared" si="45"/>
        <v>0</v>
      </c>
      <c r="N258" s="125">
        <f t="shared" si="46"/>
        <v>0</v>
      </c>
      <c r="O258" s="126">
        <f t="shared" si="47"/>
        <v>0</v>
      </c>
      <c r="P258" s="125">
        <f t="shared" si="48"/>
        <v>0</v>
      </c>
      <c r="Q258" s="1">
        <f t="shared" si="49"/>
        <v>0</v>
      </c>
      <c r="R258" s="1">
        <f t="shared" si="53"/>
        <v>0</v>
      </c>
      <c r="S258" s="1">
        <f t="shared" si="50"/>
        <v>0</v>
      </c>
      <c r="T258" s="1">
        <f t="shared" si="51"/>
        <v>0</v>
      </c>
      <c r="U258" s="126">
        <f t="shared" si="52"/>
        <v>0</v>
      </c>
    </row>
    <row r="259" spans="2:21" x14ac:dyDescent="0.3">
      <c r="B259" s="125">
        <v>244</v>
      </c>
      <c r="C259" s="53" t="str">
        <f>IF(OR('Data-Qtr4'!C257="",'Data-Qtr4'!R257),"",(COUNTIF('Data-Qtr4'!C257,"Yes")))</f>
        <v/>
      </c>
      <c r="D259" s="267" t="str">
        <f>IF('Data-Qtr4'!D257="","",IF(C259=1,'Data-Qtr4'!D257,""))</f>
        <v/>
      </c>
      <c r="E259" s="53" t="str">
        <f>IF(OR('Data-Qtr4'!E257="",'Data-Qtr4'!R257),"",COUNTIF('Data-Qtr4'!E257,"Yes"))</f>
        <v/>
      </c>
      <c r="F259" s="53" t="str">
        <f>IF(OR('Data-Qtr4'!F257="",'Data-Qtr4'!R257),"",COUNTIF('Data-Qtr4'!F257,"Yes"))</f>
        <v/>
      </c>
      <c r="G259" s="53"/>
      <c r="H259" s="270" t="str">
        <f>IF(OR('Data-Qtr4'!G257="",'Data-Qtr4'!R257),"",COUNTIF('Data-Qtr4'!G257,"Yes"))</f>
        <v/>
      </c>
      <c r="I259" s="55">
        <f>COUNTIF('Data-Qtr4'!C257:G257,"")</f>
        <v>5</v>
      </c>
      <c r="J259" s="125">
        <f>IF('Data-Qtr4'!R257,0,IF((COUNTBLANK(C259)+COUNTBLANK(E259)+COUNTBLANK(F259)+COUNTBLANK(H259))=4,0,1))</f>
        <v>0</v>
      </c>
      <c r="K259" s="125">
        <f t="shared" si="43"/>
        <v>0</v>
      </c>
      <c r="L259" s="125">
        <f t="shared" si="44"/>
        <v>0</v>
      </c>
      <c r="M259" s="1">
        <f t="shared" si="45"/>
        <v>0</v>
      </c>
      <c r="N259" s="125">
        <f t="shared" si="46"/>
        <v>0</v>
      </c>
      <c r="O259" s="126">
        <f t="shared" si="47"/>
        <v>0</v>
      </c>
      <c r="P259" s="125">
        <f t="shared" si="48"/>
        <v>0</v>
      </c>
      <c r="Q259" s="1">
        <f t="shared" si="49"/>
        <v>0</v>
      </c>
      <c r="R259" s="1">
        <f t="shared" si="53"/>
        <v>0</v>
      </c>
      <c r="S259" s="1">
        <f t="shared" si="50"/>
        <v>0</v>
      </c>
      <c r="T259" s="1">
        <f t="shared" si="51"/>
        <v>0</v>
      </c>
      <c r="U259" s="126">
        <f t="shared" si="52"/>
        <v>0</v>
      </c>
    </row>
    <row r="260" spans="2:21" x14ac:dyDescent="0.3">
      <c r="B260" s="125">
        <v>245</v>
      </c>
      <c r="C260" s="53" t="str">
        <f>IF(OR('Data-Qtr4'!C258="",'Data-Qtr4'!R258),"",(COUNTIF('Data-Qtr4'!C258,"Yes")))</f>
        <v/>
      </c>
      <c r="D260" s="267" t="str">
        <f>IF('Data-Qtr4'!D258="","",IF(C260=1,'Data-Qtr4'!D258,""))</f>
        <v/>
      </c>
      <c r="E260" s="53" t="str">
        <f>IF(OR('Data-Qtr4'!E258="",'Data-Qtr4'!R258),"",COUNTIF('Data-Qtr4'!E258,"Yes"))</f>
        <v/>
      </c>
      <c r="F260" s="53" t="str">
        <f>IF(OR('Data-Qtr4'!F258="",'Data-Qtr4'!R258),"",COUNTIF('Data-Qtr4'!F258,"Yes"))</f>
        <v/>
      </c>
      <c r="G260" s="53"/>
      <c r="H260" s="270" t="str">
        <f>IF(OR('Data-Qtr4'!G258="",'Data-Qtr4'!R258),"",COUNTIF('Data-Qtr4'!G258,"Yes"))</f>
        <v/>
      </c>
      <c r="I260" s="55">
        <f>COUNTIF('Data-Qtr4'!C258:G258,"")</f>
        <v>5</v>
      </c>
      <c r="J260" s="125">
        <f>IF('Data-Qtr4'!R258,0,IF((COUNTBLANK(C260)+COUNTBLANK(E260)+COUNTBLANK(F260)+COUNTBLANK(H260))=4,0,1))</f>
        <v>0</v>
      </c>
      <c r="K260" s="125">
        <f t="shared" si="43"/>
        <v>0</v>
      </c>
      <c r="L260" s="125">
        <f t="shared" si="44"/>
        <v>0</v>
      </c>
      <c r="M260" s="1">
        <f t="shared" si="45"/>
        <v>0</v>
      </c>
      <c r="N260" s="125">
        <f t="shared" si="46"/>
        <v>0</v>
      </c>
      <c r="O260" s="126">
        <f t="shared" si="47"/>
        <v>0</v>
      </c>
      <c r="P260" s="125">
        <f t="shared" si="48"/>
        <v>0</v>
      </c>
      <c r="Q260" s="1">
        <f t="shared" si="49"/>
        <v>0</v>
      </c>
      <c r="R260" s="1">
        <f t="shared" si="53"/>
        <v>0</v>
      </c>
      <c r="S260" s="1">
        <f t="shared" si="50"/>
        <v>0</v>
      </c>
      <c r="T260" s="1">
        <f t="shared" si="51"/>
        <v>0</v>
      </c>
      <c r="U260" s="126">
        <f t="shared" si="52"/>
        <v>0</v>
      </c>
    </row>
    <row r="261" spans="2:21" x14ac:dyDescent="0.3">
      <c r="B261" s="125">
        <v>246</v>
      </c>
      <c r="C261" s="53" t="str">
        <f>IF(OR('Data-Qtr4'!C259="",'Data-Qtr4'!R259),"",(COUNTIF('Data-Qtr4'!C259,"Yes")))</f>
        <v/>
      </c>
      <c r="D261" s="267" t="str">
        <f>IF('Data-Qtr4'!D259="","",IF(C261=1,'Data-Qtr4'!D259,""))</f>
        <v/>
      </c>
      <c r="E261" s="53" t="str">
        <f>IF(OR('Data-Qtr4'!E259="",'Data-Qtr4'!R259),"",COUNTIF('Data-Qtr4'!E259,"Yes"))</f>
        <v/>
      </c>
      <c r="F261" s="53" t="str">
        <f>IF(OR('Data-Qtr4'!F259="",'Data-Qtr4'!R259),"",COUNTIF('Data-Qtr4'!F259,"Yes"))</f>
        <v/>
      </c>
      <c r="G261" s="53"/>
      <c r="H261" s="270" t="str">
        <f>IF(OR('Data-Qtr4'!G259="",'Data-Qtr4'!R259),"",COUNTIF('Data-Qtr4'!G259,"Yes"))</f>
        <v/>
      </c>
      <c r="I261" s="55">
        <f>COUNTIF('Data-Qtr4'!C259:G259,"")</f>
        <v>5</v>
      </c>
      <c r="J261" s="125">
        <f>IF('Data-Qtr4'!R259,0,IF((COUNTBLANK(C261)+COUNTBLANK(E261)+COUNTBLANK(F261)+COUNTBLANK(H261))=4,0,1))</f>
        <v>0</v>
      </c>
      <c r="K261" s="125">
        <f t="shared" si="43"/>
        <v>0</v>
      </c>
      <c r="L261" s="125">
        <f t="shared" si="44"/>
        <v>0</v>
      </c>
      <c r="M261" s="1">
        <f t="shared" si="45"/>
        <v>0</v>
      </c>
      <c r="N261" s="125">
        <f t="shared" si="46"/>
        <v>0</v>
      </c>
      <c r="O261" s="126">
        <f t="shared" si="47"/>
        <v>0</v>
      </c>
      <c r="P261" s="125">
        <f t="shared" si="48"/>
        <v>0</v>
      </c>
      <c r="Q261" s="1">
        <f t="shared" si="49"/>
        <v>0</v>
      </c>
      <c r="R261" s="1">
        <f t="shared" si="53"/>
        <v>0</v>
      </c>
      <c r="S261" s="1">
        <f t="shared" si="50"/>
        <v>0</v>
      </c>
      <c r="T261" s="1">
        <f t="shared" si="51"/>
        <v>0</v>
      </c>
      <c r="U261" s="126">
        <f t="shared" si="52"/>
        <v>0</v>
      </c>
    </row>
    <row r="262" spans="2:21" x14ac:dyDescent="0.3">
      <c r="B262" s="125">
        <v>247</v>
      </c>
      <c r="C262" s="53" t="str">
        <f>IF(OR('Data-Qtr4'!C260="",'Data-Qtr4'!R260),"",(COUNTIF('Data-Qtr4'!C260,"Yes")))</f>
        <v/>
      </c>
      <c r="D262" s="267" t="str">
        <f>IF('Data-Qtr4'!D260="","",IF(C262=1,'Data-Qtr4'!D260,""))</f>
        <v/>
      </c>
      <c r="E262" s="53" t="str">
        <f>IF(OR('Data-Qtr4'!E260="",'Data-Qtr4'!R260),"",COUNTIF('Data-Qtr4'!E260,"Yes"))</f>
        <v/>
      </c>
      <c r="F262" s="53" t="str">
        <f>IF(OR('Data-Qtr4'!F260="",'Data-Qtr4'!R260),"",COUNTIF('Data-Qtr4'!F260,"Yes"))</f>
        <v/>
      </c>
      <c r="G262" s="53"/>
      <c r="H262" s="270" t="str">
        <f>IF(OR('Data-Qtr4'!G260="",'Data-Qtr4'!R260),"",COUNTIF('Data-Qtr4'!G260,"Yes"))</f>
        <v/>
      </c>
      <c r="I262" s="55">
        <f>COUNTIF('Data-Qtr4'!C260:G260,"")</f>
        <v>5</v>
      </c>
      <c r="J262" s="125">
        <f>IF('Data-Qtr4'!R260,0,IF((COUNTBLANK(C262)+COUNTBLANK(E262)+COUNTBLANK(F262)+COUNTBLANK(H262))=4,0,1))</f>
        <v>0</v>
      </c>
      <c r="K262" s="125">
        <f t="shared" si="43"/>
        <v>0</v>
      </c>
      <c r="L262" s="125">
        <f t="shared" si="44"/>
        <v>0</v>
      </c>
      <c r="M262" s="1">
        <f t="shared" si="45"/>
        <v>0</v>
      </c>
      <c r="N262" s="125">
        <f t="shared" si="46"/>
        <v>0</v>
      </c>
      <c r="O262" s="126">
        <f t="shared" si="47"/>
        <v>0</v>
      </c>
      <c r="P262" s="125">
        <f t="shared" si="48"/>
        <v>0</v>
      </c>
      <c r="Q262" s="1">
        <f t="shared" si="49"/>
        <v>0</v>
      </c>
      <c r="R262" s="1">
        <f t="shared" si="53"/>
        <v>0</v>
      </c>
      <c r="S262" s="1">
        <f t="shared" si="50"/>
        <v>0</v>
      </c>
      <c r="T262" s="1">
        <f t="shared" si="51"/>
        <v>0</v>
      </c>
      <c r="U262" s="126">
        <f t="shared" si="52"/>
        <v>0</v>
      </c>
    </row>
    <row r="263" spans="2:21" x14ac:dyDescent="0.3">
      <c r="B263" s="125">
        <v>248</v>
      </c>
      <c r="C263" s="53" t="str">
        <f>IF(OR('Data-Qtr4'!C261="",'Data-Qtr4'!R261),"",(COUNTIF('Data-Qtr4'!C261,"Yes")))</f>
        <v/>
      </c>
      <c r="D263" s="267" t="str">
        <f>IF('Data-Qtr4'!D261="","",IF(C263=1,'Data-Qtr4'!D261,""))</f>
        <v/>
      </c>
      <c r="E263" s="53" t="str">
        <f>IF(OR('Data-Qtr4'!E261="",'Data-Qtr4'!R261),"",COUNTIF('Data-Qtr4'!E261,"Yes"))</f>
        <v/>
      </c>
      <c r="F263" s="53" t="str">
        <f>IF(OR('Data-Qtr4'!F261="",'Data-Qtr4'!R261),"",COUNTIF('Data-Qtr4'!F261,"Yes"))</f>
        <v/>
      </c>
      <c r="G263" s="53"/>
      <c r="H263" s="270" t="str">
        <f>IF(OR('Data-Qtr4'!G261="",'Data-Qtr4'!R261),"",COUNTIF('Data-Qtr4'!G261,"Yes"))</f>
        <v/>
      </c>
      <c r="I263" s="55">
        <f>COUNTIF('Data-Qtr4'!C261:G261,"")</f>
        <v>5</v>
      </c>
      <c r="J263" s="125">
        <f>IF('Data-Qtr4'!R261,0,IF((COUNTBLANK(C263)+COUNTBLANK(E263)+COUNTBLANK(F263)+COUNTBLANK(H263))=4,0,1))</f>
        <v>0</v>
      </c>
      <c r="K263" s="125">
        <f t="shared" si="43"/>
        <v>0</v>
      </c>
      <c r="L263" s="125">
        <f t="shared" si="44"/>
        <v>0</v>
      </c>
      <c r="M263" s="1">
        <f t="shared" si="45"/>
        <v>0</v>
      </c>
      <c r="N263" s="125">
        <f t="shared" si="46"/>
        <v>0</v>
      </c>
      <c r="O263" s="126">
        <f t="shared" si="47"/>
        <v>0</v>
      </c>
      <c r="P263" s="125">
        <f t="shared" si="48"/>
        <v>0</v>
      </c>
      <c r="Q263" s="1">
        <f t="shared" si="49"/>
        <v>0</v>
      </c>
      <c r="R263" s="1">
        <f t="shared" si="53"/>
        <v>0</v>
      </c>
      <c r="S263" s="1">
        <f t="shared" si="50"/>
        <v>0</v>
      </c>
      <c r="T263" s="1">
        <f t="shared" si="51"/>
        <v>0</v>
      </c>
      <c r="U263" s="126">
        <f t="shared" si="52"/>
        <v>0</v>
      </c>
    </row>
    <row r="264" spans="2:21" x14ac:dyDescent="0.3">
      <c r="B264" s="125">
        <v>249</v>
      </c>
      <c r="C264" s="53" t="str">
        <f>IF(OR('Data-Qtr4'!C262="",'Data-Qtr4'!R262),"",(COUNTIF('Data-Qtr4'!C262,"Yes")))</f>
        <v/>
      </c>
      <c r="D264" s="267" t="str">
        <f>IF('Data-Qtr4'!D262="","",IF(C264=1,'Data-Qtr4'!D262,""))</f>
        <v/>
      </c>
      <c r="E264" s="53" t="str">
        <f>IF(OR('Data-Qtr4'!E262="",'Data-Qtr4'!R262),"",COUNTIF('Data-Qtr4'!E262,"Yes"))</f>
        <v/>
      </c>
      <c r="F264" s="53" t="str">
        <f>IF(OR('Data-Qtr4'!F262="",'Data-Qtr4'!R262),"",COUNTIF('Data-Qtr4'!F262,"Yes"))</f>
        <v/>
      </c>
      <c r="G264" s="53"/>
      <c r="H264" s="270" t="str">
        <f>IF(OR('Data-Qtr4'!G262="",'Data-Qtr4'!R262),"",COUNTIF('Data-Qtr4'!G262,"Yes"))</f>
        <v/>
      </c>
      <c r="I264" s="55">
        <f>COUNTIF('Data-Qtr4'!C262:G262,"")</f>
        <v>5</v>
      </c>
      <c r="J264" s="125">
        <f>IF('Data-Qtr4'!R262,0,IF((COUNTBLANK(C264)+COUNTBLANK(E264)+COUNTBLANK(F264)+COUNTBLANK(H264))=4,0,1))</f>
        <v>0</v>
      </c>
      <c r="K264" s="125">
        <f t="shared" si="43"/>
        <v>0</v>
      </c>
      <c r="L264" s="125">
        <f t="shared" si="44"/>
        <v>0</v>
      </c>
      <c r="M264" s="1">
        <f t="shared" si="45"/>
        <v>0</v>
      </c>
      <c r="N264" s="125">
        <f t="shared" si="46"/>
        <v>0</v>
      </c>
      <c r="O264" s="126">
        <f t="shared" si="47"/>
        <v>0</v>
      </c>
      <c r="P264" s="125">
        <f t="shared" si="48"/>
        <v>0</v>
      </c>
      <c r="Q264" s="1">
        <f t="shared" si="49"/>
        <v>0</v>
      </c>
      <c r="R264" s="1">
        <f t="shared" si="53"/>
        <v>0</v>
      </c>
      <c r="S264" s="1">
        <f t="shared" si="50"/>
        <v>0</v>
      </c>
      <c r="T264" s="1">
        <f t="shared" si="51"/>
        <v>0</v>
      </c>
      <c r="U264" s="126">
        <f t="shared" si="52"/>
        <v>0</v>
      </c>
    </row>
    <row r="265" spans="2:21" ht="15" thickBot="1" x14ac:dyDescent="0.35">
      <c r="B265" s="127">
        <v>250</v>
      </c>
      <c r="C265" s="36" t="str">
        <f>IF(OR('Data-Qtr4'!C263="",'Data-Qtr4'!R263),"",(COUNTIF('Data-Qtr4'!C263,"Yes")))</f>
        <v/>
      </c>
      <c r="D265" s="271" t="str">
        <f>IF('Data-Qtr4'!D263="","",IF(C265=1,'Data-Qtr4'!D263,""))</f>
        <v/>
      </c>
      <c r="E265" s="36" t="str">
        <f>IF(OR('Data-Qtr4'!E263="",'Data-Qtr4'!R263),"",COUNTIF('Data-Qtr4'!E263,"Yes"))</f>
        <v/>
      </c>
      <c r="F265" s="36" t="str">
        <f>IF(OR('Data-Qtr4'!F263="",'Data-Qtr4'!R263),"",COUNTIF('Data-Qtr4'!F263,"Yes"))</f>
        <v/>
      </c>
      <c r="G265" s="36"/>
      <c r="H265" s="272" t="str">
        <f>IF(OR('Data-Qtr4'!G263="",'Data-Qtr4'!R263),"",COUNTIF('Data-Qtr4'!G263,"Yes"))</f>
        <v/>
      </c>
      <c r="I265" s="56">
        <f>COUNTIF('Data-Qtr4'!C263:G263,"")</f>
        <v>5</v>
      </c>
      <c r="J265" s="125">
        <f>IF('Data-Qtr4'!R263,0,IF((COUNTBLANK(C265)+COUNTBLANK(E265)+COUNTBLANK(F265)+COUNTBLANK(H265))=4,0,1))</f>
        <v>0</v>
      </c>
      <c r="K265" s="125">
        <f t="shared" si="43"/>
        <v>0</v>
      </c>
      <c r="L265" s="125">
        <f t="shared" si="44"/>
        <v>0</v>
      </c>
      <c r="M265" s="1">
        <f t="shared" si="45"/>
        <v>0</v>
      </c>
      <c r="N265" s="125">
        <f t="shared" si="46"/>
        <v>0</v>
      </c>
      <c r="O265" s="126">
        <f t="shared" si="47"/>
        <v>0</v>
      </c>
      <c r="P265" s="125">
        <f t="shared" si="48"/>
        <v>0</v>
      </c>
      <c r="Q265" s="1">
        <f t="shared" si="49"/>
        <v>0</v>
      </c>
      <c r="R265" s="1">
        <f t="shared" si="53"/>
        <v>0</v>
      </c>
      <c r="S265" s="1">
        <f t="shared" si="50"/>
        <v>0</v>
      </c>
      <c r="T265" s="1">
        <f t="shared" si="51"/>
        <v>0</v>
      </c>
      <c r="U265" s="126">
        <f t="shared" si="52"/>
        <v>0</v>
      </c>
    </row>
    <row r="266" spans="2:21" x14ac:dyDescent="0.3">
      <c r="B266" s="125">
        <v>251</v>
      </c>
      <c r="C266" s="33" t="str">
        <f>IF(OR('Data-Qtr4'!C264="",'Data-Qtr4'!R264),"",(COUNTIF('Data-Qtr4'!C264,"Yes")))</f>
        <v/>
      </c>
      <c r="D266" s="268" t="str">
        <f>IF('Data-Qtr4'!D264="","",IF(C266=1,'Data-Qtr4'!D264,""))</f>
        <v/>
      </c>
      <c r="E266" s="33" t="str">
        <f>IF(OR('Data-Qtr4'!E264="",'Data-Qtr4'!R264),"",COUNTIF('Data-Qtr4'!E264,"Yes"))</f>
        <v/>
      </c>
      <c r="F266" s="33" t="str">
        <f>IF(OR('Data-Qtr4'!F264="",'Data-Qtr4'!R264),"",COUNTIF('Data-Qtr4'!F264,"Yes"))</f>
        <v/>
      </c>
      <c r="G266" s="33"/>
      <c r="H266" s="269" t="str">
        <f>IF(OR('Data-Qtr4'!G264="",'Data-Qtr4'!R264),"",COUNTIF('Data-Qtr4'!G264,"Yes"))</f>
        <v/>
      </c>
      <c r="I266" s="54">
        <f>COUNTIF('Data-Qtr4'!C264:G264,"")</f>
        <v>5</v>
      </c>
      <c r="J266" s="125">
        <f>IF('Data-Qtr4'!R264,0,IF((COUNTBLANK(C266)+COUNTBLANK(E266)+COUNTBLANK(F266)+COUNTBLANK(H266))=4,0,1))</f>
        <v>0</v>
      </c>
      <c r="K266" s="125">
        <f t="shared" si="43"/>
        <v>0</v>
      </c>
      <c r="L266" s="125">
        <f t="shared" si="44"/>
        <v>0</v>
      </c>
      <c r="M266" s="1">
        <f t="shared" si="45"/>
        <v>0</v>
      </c>
      <c r="N266" s="125">
        <f t="shared" si="46"/>
        <v>0</v>
      </c>
      <c r="O266" s="126">
        <f t="shared" si="47"/>
        <v>0</v>
      </c>
      <c r="P266" s="125">
        <f t="shared" si="48"/>
        <v>0</v>
      </c>
      <c r="Q266" s="1">
        <f t="shared" si="49"/>
        <v>0</v>
      </c>
      <c r="R266" s="1">
        <f t="shared" si="53"/>
        <v>0</v>
      </c>
      <c r="S266" s="1">
        <f t="shared" si="50"/>
        <v>0</v>
      </c>
      <c r="T266" s="1">
        <f t="shared" si="51"/>
        <v>0</v>
      </c>
      <c r="U266" s="126">
        <f t="shared" si="52"/>
        <v>0</v>
      </c>
    </row>
    <row r="267" spans="2:21" x14ac:dyDescent="0.3">
      <c r="B267" s="125">
        <v>252</v>
      </c>
      <c r="C267" s="53" t="str">
        <f>IF(OR('Data-Qtr4'!C265="",'Data-Qtr4'!R265),"",(COUNTIF('Data-Qtr4'!C265,"Yes")))</f>
        <v/>
      </c>
      <c r="D267" s="267" t="str">
        <f>IF('Data-Qtr4'!D265="","",IF(C267=1,'Data-Qtr4'!D265,""))</f>
        <v/>
      </c>
      <c r="E267" s="53" t="str">
        <f>IF(OR('Data-Qtr4'!E265="",'Data-Qtr4'!R265),"",COUNTIF('Data-Qtr4'!E265,"Yes"))</f>
        <v/>
      </c>
      <c r="F267" s="53" t="str">
        <f>IF(OR('Data-Qtr4'!F265="",'Data-Qtr4'!R265),"",COUNTIF('Data-Qtr4'!F265,"Yes"))</f>
        <v/>
      </c>
      <c r="G267" s="53"/>
      <c r="H267" s="270" t="str">
        <f>IF(OR('Data-Qtr4'!G265="",'Data-Qtr4'!R265),"",COUNTIF('Data-Qtr4'!G265,"Yes"))</f>
        <v/>
      </c>
      <c r="I267" s="55">
        <f>COUNTIF('Data-Qtr4'!C265:G265,"")</f>
        <v>5</v>
      </c>
      <c r="J267" s="125">
        <f>IF('Data-Qtr4'!R265,0,IF((COUNTBLANK(C267)+COUNTBLANK(E267)+COUNTBLANK(F267)+COUNTBLANK(H267))=4,0,1))</f>
        <v>0</v>
      </c>
      <c r="K267" s="125">
        <f t="shared" si="43"/>
        <v>0</v>
      </c>
      <c r="L267" s="125">
        <f t="shared" si="44"/>
        <v>0</v>
      </c>
      <c r="M267" s="1">
        <f t="shared" si="45"/>
        <v>0</v>
      </c>
      <c r="N267" s="125">
        <f t="shared" si="46"/>
        <v>0</v>
      </c>
      <c r="O267" s="126">
        <f t="shared" si="47"/>
        <v>0</v>
      </c>
      <c r="P267" s="125">
        <f t="shared" si="48"/>
        <v>0</v>
      </c>
      <c r="Q267" s="1">
        <f t="shared" si="49"/>
        <v>0</v>
      </c>
      <c r="R267" s="1">
        <f t="shared" si="53"/>
        <v>0</v>
      </c>
      <c r="S267" s="1">
        <f t="shared" si="50"/>
        <v>0</v>
      </c>
      <c r="T267" s="1">
        <f t="shared" si="51"/>
        <v>0</v>
      </c>
      <c r="U267" s="126">
        <f t="shared" si="52"/>
        <v>0</v>
      </c>
    </row>
    <row r="268" spans="2:21" x14ac:dyDescent="0.3">
      <c r="B268" s="125">
        <v>253</v>
      </c>
      <c r="C268" s="53" t="str">
        <f>IF(OR('Data-Qtr4'!C266="",'Data-Qtr4'!R266),"",(COUNTIF('Data-Qtr4'!C266,"Yes")))</f>
        <v/>
      </c>
      <c r="D268" s="267" t="str">
        <f>IF('Data-Qtr4'!D266="","",IF(C268=1,'Data-Qtr4'!D266,""))</f>
        <v/>
      </c>
      <c r="E268" s="53" t="str">
        <f>IF(OR('Data-Qtr4'!E266="",'Data-Qtr4'!R266),"",COUNTIF('Data-Qtr4'!E266,"Yes"))</f>
        <v/>
      </c>
      <c r="F268" s="53" t="str">
        <f>IF(OR('Data-Qtr4'!F266="",'Data-Qtr4'!R266),"",COUNTIF('Data-Qtr4'!F266,"Yes"))</f>
        <v/>
      </c>
      <c r="G268" s="53"/>
      <c r="H268" s="270" t="str">
        <f>IF(OR('Data-Qtr4'!G266="",'Data-Qtr4'!R266),"",COUNTIF('Data-Qtr4'!G266,"Yes"))</f>
        <v/>
      </c>
      <c r="I268" s="55">
        <f>COUNTIF('Data-Qtr4'!C266:G266,"")</f>
        <v>5</v>
      </c>
      <c r="J268" s="125">
        <f>IF('Data-Qtr4'!R266,0,IF((COUNTBLANK(C268)+COUNTBLANK(E268)+COUNTBLANK(F268)+COUNTBLANK(H268))=4,0,1))</f>
        <v>0</v>
      </c>
      <c r="K268" s="125">
        <f t="shared" si="43"/>
        <v>0</v>
      </c>
      <c r="L268" s="125">
        <f t="shared" si="44"/>
        <v>0</v>
      </c>
      <c r="M268" s="1">
        <f t="shared" si="45"/>
        <v>0</v>
      </c>
      <c r="N268" s="125">
        <f t="shared" si="46"/>
        <v>0</v>
      </c>
      <c r="O268" s="126">
        <f t="shared" si="47"/>
        <v>0</v>
      </c>
      <c r="P268" s="125">
        <f t="shared" si="48"/>
        <v>0</v>
      </c>
      <c r="Q268" s="1">
        <f t="shared" si="49"/>
        <v>0</v>
      </c>
      <c r="R268" s="1">
        <f t="shared" si="53"/>
        <v>0</v>
      </c>
      <c r="S268" s="1">
        <f t="shared" si="50"/>
        <v>0</v>
      </c>
      <c r="T268" s="1">
        <f t="shared" si="51"/>
        <v>0</v>
      </c>
      <c r="U268" s="126">
        <f t="shared" si="52"/>
        <v>0</v>
      </c>
    </row>
    <row r="269" spans="2:21" x14ac:dyDescent="0.3">
      <c r="B269" s="125">
        <v>254</v>
      </c>
      <c r="C269" s="53" t="str">
        <f>IF(OR('Data-Qtr4'!C267="",'Data-Qtr4'!R267),"",(COUNTIF('Data-Qtr4'!C267,"Yes")))</f>
        <v/>
      </c>
      <c r="D269" s="267" t="str">
        <f>IF('Data-Qtr4'!D267="","",IF(C269=1,'Data-Qtr4'!D267,""))</f>
        <v/>
      </c>
      <c r="E269" s="53" t="str">
        <f>IF(OR('Data-Qtr4'!E267="",'Data-Qtr4'!R267),"",COUNTIF('Data-Qtr4'!E267,"Yes"))</f>
        <v/>
      </c>
      <c r="F269" s="53" t="str">
        <f>IF(OR('Data-Qtr4'!F267="",'Data-Qtr4'!R267),"",COUNTIF('Data-Qtr4'!F267,"Yes"))</f>
        <v/>
      </c>
      <c r="G269" s="53"/>
      <c r="H269" s="270" t="str">
        <f>IF(OR('Data-Qtr4'!G267="",'Data-Qtr4'!R267),"",COUNTIF('Data-Qtr4'!G267,"Yes"))</f>
        <v/>
      </c>
      <c r="I269" s="55">
        <f>COUNTIF('Data-Qtr4'!C267:G267,"")</f>
        <v>5</v>
      </c>
      <c r="J269" s="125">
        <f>IF('Data-Qtr4'!R267,0,IF((COUNTBLANK(C269)+COUNTBLANK(E269)+COUNTBLANK(F269)+COUNTBLANK(H269))=4,0,1))</f>
        <v>0</v>
      </c>
      <c r="K269" s="125">
        <f t="shared" si="43"/>
        <v>0</v>
      </c>
      <c r="L269" s="125">
        <f t="shared" si="44"/>
        <v>0</v>
      </c>
      <c r="M269" s="1">
        <f t="shared" si="45"/>
        <v>0</v>
      </c>
      <c r="N269" s="125">
        <f t="shared" si="46"/>
        <v>0</v>
      </c>
      <c r="O269" s="126">
        <f t="shared" si="47"/>
        <v>0</v>
      </c>
      <c r="P269" s="125">
        <f t="shared" si="48"/>
        <v>0</v>
      </c>
      <c r="Q269" s="1">
        <f t="shared" si="49"/>
        <v>0</v>
      </c>
      <c r="R269" s="1">
        <f t="shared" si="53"/>
        <v>0</v>
      </c>
      <c r="S269" s="1">
        <f t="shared" si="50"/>
        <v>0</v>
      </c>
      <c r="T269" s="1">
        <f t="shared" si="51"/>
        <v>0</v>
      </c>
      <c r="U269" s="126">
        <f t="shared" si="52"/>
        <v>0</v>
      </c>
    </row>
    <row r="270" spans="2:21" x14ac:dyDescent="0.3">
      <c r="B270" s="125">
        <v>255</v>
      </c>
      <c r="C270" s="53" t="str">
        <f>IF(OR('Data-Qtr4'!C268="",'Data-Qtr4'!R268),"",(COUNTIF('Data-Qtr4'!C268,"Yes")))</f>
        <v/>
      </c>
      <c r="D270" s="267" t="str">
        <f>IF('Data-Qtr4'!D268="","",IF(C270=1,'Data-Qtr4'!D268,""))</f>
        <v/>
      </c>
      <c r="E270" s="53" t="str">
        <f>IF(OR('Data-Qtr4'!E268="",'Data-Qtr4'!R268),"",COUNTIF('Data-Qtr4'!E268,"Yes"))</f>
        <v/>
      </c>
      <c r="F270" s="53" t="str">
        <f>IF(OR('Data-Qtr4'!F268="",'Data-Qtr4'!R268),"",COUNTIF('Data-Qtr4'!F268,"Yes"))</f>
        <v/>
      </c>
      <c r="G270" s="53"/>
      <c r="H270" s="270" t="str">
        <f>IF(OR('Data-Qtr4'!G268="",'Data-Qtr4'!R268),"",COUNTIF('Data-Qtr4'!G268,"Yes"))</f>
        <v/>
      </c>
      <c r="I270" s="55">
        <f>COUNTIF('Data-Qtr4'!C268:G268,"")</f>
        <v>5</v>
      </c>
      <c r="J270" s="125">
        <f>IF('Data-Qtr4'!R268,0,IF((COUNTBLANK(C270)+COUNTBLANK(E270)+COUNTBLANK(F270)+COUNTBLANK(H270))=4,0,1))</f>
        <v>0</v>
      </c>
      <c r="K270" s="125">
        <f t="shared" ref="K270:K315" si="54">IF(J270=1,C270,0)</f>
        <v>0</v>
      </c>
      <c r="L270" s="125">
        <f t="shared" ref="L270:L315" si="55">IF(J270=1,IF((COUNTIF(C270,1)+COUNTIF(E270,1))=2,1,0),0)</f>
        <v>0</v>
      </c>
      <c r="M270" s="1">
        <f t="shared" ref="M270:M315" si="56">IF(J270=1,COUNTIF(E270,1),0)</f>
        <v>0</v>
      </c>
      <c r="N270" s="125">
        <f t="shared" ref="N270:N315" si="57">IF(J270=1,IF((COUNTIF(C270,1)+COUNTIF(F270,1))=2,1,0),0)</f>
        <v>0</v>
      </c>
      <c r="O270" s="126">
        <f t="shared" ref="O270:O315" si="58">IF(J270=1,COUNTIF(F270,1),0)</f>
        <v>0</v>
      </c>
      <c r="P270" s="125">
        <f t="shared" ref="P270:P315" si="59">IF(J270=1,IF((COUNTIF(C270,1)+COUNTIF(H270,1))=2,1,0),0)</f>
        <v>0</v>
      </c>
      <c r="Q270" s="1">
        <f t="shared" ref="Q270:Q315" si="60">IF(J270=1,COUNTIF(H270,1),0)</f>
        <v>0</v>
      </c>
      <c r="R270" s="1">
        <f t="shared" si="53"/>
        <v>0</v>
      </c>
      <c r="S270" s="1">
        <f t="shared" ref="S270:S315" si="61">IF(J270=1,COUNTIF(C270,1),0)</f>
        <v>0</v>
      </c>
      <c r="T270" s="1">
        <f t="shared" ref="T270:T315" si="62">IF(AND(C270=1,F270=1),1,0)</f>
        <v>0</v>
      </c>
      <c r="U270" s="126">
        <f t="shared" ref="U270:U315" si="63">IF(AND(C270=1,H270=1),1,0)</f>
        <v>0</v>
      </c>
    </row>
    <row r="271" spans="2:21" x14ac:dyDescent="0.3">
      <c r="B271" s="125">
        <v>256</v>
      </c>
      <c r="C271" s="53" t="str">
        <f>IF(OR('Data-Qtr4'!C269="",'Data-Qtr4'!R269),"",(COUNTIF('Data-Qtr4'!C269,"Yes")))</f>
        <v/>
      </c>
      <c r="D271" s="267" t="str">
        <f>IF('Data-Qtr4'!D269="","",IF(C271=1,'Data-Qtr4'!D269,""))</f>
        <v/>
      </c>
      <c r="E271" s="53" t="str">
        <f>IF(OR('Data-Qtr4'!E269="",'Data-Qtr4'!R269),"",COUNTIF('Data-Qtr4'!E269,"Yes"))</f>
        <v/>
      </c>
      <c r="F271" s="53" t="str">
        <f>IF(OR('Data-Qtr4'!F269="",'Data-Qtr4'!R269),"",COUNTIF('Data-Qtr4'!F269,"Yes"))</f>
        <v/>
      </c>
      <c r="G271" s="53"/>
      <c r="H271" s="270" t="str">
        <f>IF(OR('Data-Qtr4'!G269="",'Data-Qtr4'!R269),"",COUNTIF('Data-Qtr4'!G269,"Yes"))</f>
        <v/>
      </c>
      <c r="I271" s="55">
        <f>COUNTIF('Data-Qtr4'!C269:G269,"")</f>
        <v>5</v>
      </c>
      <c r="J271" s="125">
        <f>IF('Data-Qtr4'!R269,0,IF((COUNTBLANK(C271)+COUNTBLANK(E271)+COUNTBLANK(F271)+COUNTBLANK(H271))=4,0,1))</f>
        <v>0</v>
      </c>
      <c r="K271" s="125">
        <f t="shared" si="54"/>
        <v>0</v>
      </c>
      <c r="L271" s="125">
        <f t="shared" si="55"/>
        <v>0</v>
      </c>
      <c r="M271" s="1">
        <f t="shared" si="56"/>
        <v>0</v>
      </c>
      <c r="N271" s="125">
        <f t="shared" si="57"/>
        <v>0</v>
      </c>
      <c r="O271" s="126">
        <f t="shared" si="58"/>
        <v>0</v>
      </c>
      <c r="P271" s="125">
        <f t="shared" si="59"/>
        <v>0</v>
      </c>
      <c r="Q271" s="1">
        <f t="shared" si="60"/>
        <v>0</v>
      </c>
      <c r="R271" s="1">
        <f t="shared" si="53"/>
        <v>0</v>
      </c>
      <c r="S271" s="1">
        <f t="shared" si="61"/>
        <v>0</v>
      </c>
      <c r="T271" s="1">
        <f t="shared" si="62"/>
        <v>0</v>
      </c>
      <c r="U271" s="126">
        <f t="shared" si="63"/>
        <v>0</v>
      </c>
    </row>
    <row r="272" spans="2:21" x14ac:dyDescent="0.3">
      <c r="B272" s="125">
        <v>257</v>
      </c>
      <c r="C272" s="53" t="str">
        <f>IF(OR('Data-Qtr4'!C270="",'Data-Qtr4'!R270),"",(COUNTIF('Data-Qtr4'!C270,"Yes")))</f>
        <v/>
      </c>
      <c r="D272" s="267" t="str">
        <f>IF('Data-Qtr4'!D270="","",IF(C272=1,'Data-Qtr4'!D270,""))</f>
        <v/>
      </c>
      <c r="E272" s="53" t="str">
        <f>IF(OR('Data-Qtr4'!E270="",'Data-Qtr4'!R270),"",COUNTIF('Data-Qtr4'!E270,"Yes"))</f>
        <v/>
      </c>
      <c r="F272" s="53" t="str">
        <f>IF(OR('Data-Qtr4'!F270="",'Data-Qtr4'!R270),"",COUNTIF('Data-Qtr4'!F270,"Yes"))</f>
        <v/>
      </c>
      <c r="G272" s="53"/>
      <c r="H272" s="270" t="str">
        <f>IF(OR('Data-Qtr4'!G270="",'Data-Qtr4'!R270),"",COUNTIF('Data-Qtr4'!G270,"Yes"))</f>
        <v/>
      </c>
      <c r="I272" s="55">
        <f>COUNTIF('Data-Qtr4'!C270:G270,"")</f>
        <v>5</v>
      </c>
      <c r="J272" s="125">
        <f>IF('Data-Qtr4'!R270,0,IF((COUNTBLANK(C272)+COUNTBLANK(E272)+COUNTBLANK(F272)+COUNTBLANK(H272))=4,0,1))</f>
        <v>0</v>
      </c>
      <c r="K272" s="125">
        <f t="shared" si="54"/>
        <v>0</v>
      </c>
      <c r="L272" s="125">
        <f t="shared" si="55"/>
        <v>0</v>
      </c>
      <c r="M272" s="1">
        <f t="shared" si="56"/>
        <v>0</v>
      </c>
      <c r="N272" s="125">
        <f t="shared" si="57"/>
        <v>0</v>
      </c>
      <c r="O272" s="126">
        <f t="shared" si="58"/>
        <v>0</v>
      </c>
      <c r="P272" s="125">
        <f t="shared" si="59"/>
        <v>0</v>
      </c>
      <c r="Q272" s="1">
        <f t="shared" si="60"/>
        <v>0</v>
      </c>
      <c r="R272" s="1">
        <f t="shared" ref="R272:R315" si="64">IF(J272=1,IF(D272="","",IF(AND(D272&gt;=beg_date_qtr4,D272&lt;=end_date_qtr4),1,0)),0)</f>
        <v>0</v>
      </c>
      <c r="S272" s="1">
        <f t="shared" si="61"/>
        <v>0</v>
      </c>
      <c r="T272" s="1">
        <f t="shared" si="62"/>
        <v>0</v>
      </c>
      <c r="U272" s="126">
        <f t="shared" si="63"/>
        <v>0</v>
      </c>
    </row>
    <row r="273" spans="2:21" x14ac:dyDescent="0.3">
      <c r="B273" s="125">
        <v>258</v>
      </c>
      <c r="C273" s="53" t="str">
        <f>IF(OR('Data-Qtr4'!C271="",'Data-Qtr4'!R271),"",(COUNTIF('Data-Qtr4'!C271,"Yes")))</f>
        <v/>
      </c>
      <c r="D273" s="267" t="str">
        <f>IF('Data-Qtr4'!D271="","",IF(C273=1,'Data-Qtr4'!D271,""))</f>
        <v/>
      </c>
      <c r="E273" s="53" t="str">
        <f>IF(OR('Data-Qtr4'!E271="",'Data-Qtr4'!R271),"",COUNTIF('Data-Qtr4'!E271,"Yes"))</f>
        <v/>
      </c>
      <c r="F273" s="53" t="str">
        <f>IF(OR('Data-Qtr4'!F271="",'Data-Qtr4'!R271),"",COUNTIF('Data-Qtr4'!F271,"Yes"))</f>
        <v/>
      </c>
      <c r="G273" s="53"/>
      <c r="H273" s="270" t="str">
        <f>IF(OR('Data-Qtr4'!G271="",'Data-Qtr4'!R271),"",COUNTIF('Data-Qtr4'!G271,"Yes"))</f>
        <v/>
      </c>
      <c r="I273" s="55">
        <f>COUNTIF('Data-Qtr4'!C271:G271,"")</f>
        <v>5</v>
      </c>
      <c r="J273" s="125">
        <f>IF('Data-Qtr4'!R271,0,IF((COUNTBLANK(C273)+COUNTBLANK(E273)+COUNTBLANK(F273)+COUNTBLANK(H273))=4,0,1))</f>
        <v>0</v>
      </c>
      <c r="K273" s="125">
        <f t="shared" si="54"/>
        <v>0</v>
      </c>
      <c r="L273" s="125">
        <f t="shared" si="55"/>
        <v>0</v>
      </c>
      <c r="M273" s="1">
        <f t="shared" si="56"/>
        <v>0</v>
      </c>
      <c r="N273" s="125">
        <f t="shared" si="57"/>
        <v>0</v>
      </c>
      <c r="O273" s="126">
        <f t="shared" si="58"/>
        <v>0</v>
      </c>
      <c r="P273" s="125">
        <f t="shared" si="59"/>
        <v>0</v>
      </c>
      <c r="Q273" s="1">
        <f t="shared" si="60"/>
        <v>0</v>
      </c>
      <c r="R273" s="1">
        <f t="shared" si="64"/>
        <v>0</v>
      </c>
      <c r="S273" s="1">
        <f t="shared" si="61"/>
        <v>0</v>
      </c>
      <c r="T273" s="1">
        <f t="shared" si="62"/>
        <v>0</v>
      </c>
      <c r="U273" s="126">
        <f t="shared" si="63"/>
        <v>0</v>
      </c>
    </row>
    <row r="274" spans="2:21" x14ac:dyDescent="0.3">
      <c r="B274" s="125">
        <v>259</v>
      </c>
      <c r="C274" s="53" t="str">
        <f>IF(OR('Data-Qtr4'!C272="",'Data-Qtr4'!R272),"",(COUNTIF('Data-Qtr4'!C272,"Yes")))</f>
        <v/>
      </c>
      <c r="D274" s="267" t="str">
        <f>IF('Data-Qtr4'!D272="","",IF(C274=1,'Data-Qtr4'!D272,""))</f>
        <v/>
      </c>
      <c r="E274" s="53" t="str">
        <f>IF(OR('Data-Qtr4'!E272="",'Data-Qtr4'!R272),"",COUNTIF('Data-Qtr4'!E272,"Yes"))</f>
        <v/>
      </c>
      <c r="F274" s="53" t="str">
        <f>IF(OR('Data-Qtr4'!F272="",'Data-Qtr4'!R272),"",COUNTIF('Data-Qtr4'!F272,"Yes"))</f>
        <v/>
      </c>
      <c r="G274" s="53"/>
      <c r="H274" s="270" t="str">
        <f>IF(OR('Data-Qtr4'!G272="",'Data-Qtr4'!R272),"",COUNTIF('Data-Qtr4'!G272,"Yes"))</f>
        <v/>
      </c>
      <c r="I274" s="55">
        <f>COUNTIF('Data-Qtr4'!C272:G272,"")</f>
        <v>5</v>
      </c>
      <c r="J274" s="125">
        <f>IF('Data-Qtr4'!R272,0,IF((COUNTBLANK(C274)+COUNTBLANK(E274)+COUNTBLANK(F274)+COUNTBLANK(H274))=4,0,1))</f>
        <v>0</v>
      </c>
      <c r="K274" s="125">
        <f t="shared" si="54"/>
        <v>0</v>
      </c>
      <c r="L274" s="125">
        <f t="shared" si="55"/>
        <v>0</v>
      </c>
      <c r="M274" s="1">
        <f t="shared" si="56"/>
        <v>0</v>
      </c>
      <c r="N274" s="125">
        <f t="shared" si="57"/>
        <v>0</v>
      </c>
      <c r="O274" s="126">
        <f t="shared" si="58"/>
        <v>0</v>
      </c>
      <c r="P274" s="125">
        <f t="shared" si="59"/>
        <v>0</v>
      </c>
      <c r="Q274" s="1">
        <f t="shared" si="60"/>
        <v>0</v>
      </c>
      <c r="R274" s="1">
        <f t="shared" si="64"/>
        <v>0</v>
      </c>
      <c r="S274" s="1">
        <f t="shared" si="61"/>
        <v>0</v>
      </c>
      <c r="T274" s="1">
        <f t="shared" si="62"/>
        <v>0</v>
      </c>
      <c r="U274" s="126">
        <f t="shared" si="63"/>
        <v>0</v>
      </c>
    </row>
    <row r="275" spans="2:21" ht="15" thickBot="1" x14ac:dyDescent="0.35">
      <c r="B275" s="125">
        <v>260</v>
      </c>
      <c r="C275" s="36" t="str">
        <f>IF(OR('Data-Qtr4'!C273="",'Data-Qtr4'!R273),"",(COUNTIF('Data-Qtr4'!C273,"Yes")))</f>
        <v/>
      </c>
      <c r="D275" s="271" t="str">
        <f>IF('Data-Qtr4'!D273="","",IF(C275=1,'Data-Qtr4'!D273,""))</f>
        <v/>
      </c>
      <c r="E275" s="36" t="str">
        <f>IF(OR('Data-Qtr4'!E273="",'Data-Qtr4'!R273),"",COUNTIF('Data-Qtr4'!E273,"Yes"))</f>
        <v/>
      </c>
      <c r="F275" s="36" t="str">
        <f>IF(OR('Data-Qtr4'!F273="",'Data-Qtr4'!R273),"",COUNTIF('Data-Qtr4'!F273,"Yes"))</f>
        <v/>
      </c>
      <c r="G275" s="36"/>
      <c r="H275" s="272" t="str">
        <f>IF(OR('Data-Qtr4'!G273="",'Data-Qtr4'!R273),"",COUNTIF('Data-Qtr4'!G273,"Yes"))</f>
        <v/>
      </c>
      <c r="I275" s="55">
        <f>COUNTIF('Data-Qtr4'!C273:G273,"")</f>
        <v>5</v>
      </c>
      <c r="J275" s="125">
        <f>IF('Data-Qtr4'!R273,0,IF((COUNTBLANK(C275)+COUNTBLANK(E275)+COUNTBLANK(F275)+COUNTBLANK(H275))=4,0,1))</f>
        <v>0</v>
      </c>
      <c r="K275" s="125">
        <f t="shared" si="54"/>
        <v>0</v>
      </c>
      <c r="L275" s="125">
        <f t="shared" si="55"/>
        <v>0</v>
      </c>
      <c r="M275" s="1">
        <f t="shared" si="56"/>
        <v>0</v>
      </c>
      <c r="N275" s="125">
        <f t="shared" si="57"/>
        <v>0</v>
      </c>
      <c r="O275" s="126">
        <f t="shared" si="58"/>
        <v>0</v>
      </c>
      <c r="P275" s="125">
        <f t="shared" si="59"/>
        <v>0</v>
      </c>
      <c r="Q275" s="1">
        <f t="shared" si="60"/>
        <v>0</v>
      </c>
      <c r="R275" s="1">
        <f t="shared" si="64"/>
        <v>0</v>
      </c>
      <c r="S275" s="1">
        <f t="shared" si="61"/>
        <v>0</v>
      </c>
      <c r="T275" s="1">
        <f t="shared" si="62"/>
        <v>0</v>
      </c>
      <c r="U275" s="126">
        <f t="shared" si="63"/>
        <v>0</v>
      </c>
    </row>
    <row r="276" spans="2:21" x14ac:dyDescent="0.3">
      <c r="B276" s="125">
        <v>261</v>
      </c>
      <c r="C276" s="33" t="str">
        <f>IF(OR('Data-Qtr4'!C274="",'Data-Qtr4'!R274),"",(COUNTIF('Data-Qtr4'!C274,"Yes")))</f>
        <v/>
      </c>
      <c r="D276" s="268" t="str">
        <f>IF('Data-Qtr4'!D274="","",IF(C276=1,'Data-Qtr4'!D274,""))</f>
        <v/>
      </c>
      <c r="E276" s="33" t="str">
        <f>IF(OR('Data-Qtr4'!E274="",'Data-Qtr4'!R274),"",COUNTIF('Data-Qtr4'!E274,"Yes"))</f>
        <v/>
      </c>
      <c r="F276" s="33" t="str">
        <f>IF(OR('Data-Qtr4'!F274="",'Data-Qtr4'!R274),"",COUNTIF('Data-Qtr4'!F274,"Yes"))</f>
        <v/>
      </c>
      <c r="G276" s="33"/>
      <c r="H276" s="269" t="str">
        <f>IF(OR('Data-Qtr4'!G274="",'Data-Qtr4'!R274),"",COUNTIF('Data-Qtr4'!G274,"Yes"))</f>
        <v/>
      </c>
      <c r="I276" s="54">
        <f>COUNTIF('Data-Qtr4'!C274:G274,"")</f>
        <v>5</v>
      </c>
      <c r="J276" s="125">
        <f>IF('Data-Qtr4'!R274,0,IF((COUNTBLANK(C276)+COUNTBLANK(E276)+COUNTBLANK(F276)+COUNTBLANK(H276))=4,0,1))</f>
        <v>0</v>
      </c>
      <c r="K276" s="125">
        <f t="shared" si="54"/>
        <v>0</v>
      </c>
      <c r="L276" s="125">
        <f t="shared" si="55"/>
        <v>0</v>
      </c>
      <c r="M276" s="1">
        <f t="shared" si="56"/>
        <v>0</v>
      </c>
      <c r="N276" s="125">
        <f t="shared" si="57"/>
        <v>0</v>
      </c>
      <c r="O276" s="126">
        <f t="shared" si="58"/>
        <v>0</v>
      </c>
      <c r="P276" s="125">
        <f t="shared" si="59"/>
        <v>0</v>
      </c>
      <c r="Q276" s="1">
        <f t="shared" si="60"/>
        <v>0</v>
      </c>
      <c r="R276" s="1">
        <f t="shared" si="64"/>
        <v>0</v>
      </c>
      <c r="S276" s="1">
        <f t="shared" si="61"/>
        <v>0</v>
      </c>
      <c r="T276" s="1">
        <f t="shared" si="62"/>
        <v>0</v>
      </c>
      <c r="U276" s="126">
        <f t="shared" si="63"/>
        <v>0</v>
      </c>
    </row>
    <row r="277" spans="2:21" x14ac:dyDescent="0.3">
      <c r="B277" s="125">
        <v>262</v>
      </c>
      <c r="C277" s="53" t="str">
        <f>IF(OR('Data-Qtr4'!C275="",'Data-Qtr4'!R275),"",(COUNTIF('Data-Qtr4'!C275,"Yes")))</f>
        <v/>
      </c>
      <c r="D277" s="267" t="str">
        <f>IF('Data-Qtr4'!D275="","",IF(C277=1,'Data-Qtr4'!D275,""))</f>
        <v/>
      </c>
      <c r="E277" s="53" t="str">
        <f>IF(OR('Data-Qtr4'!E275="",'Data-Qtr4'!R275),"",COUNTIF('Data-Qtr4'!E275,"Yes"))</f>
        <v/>
      </c>
      <c r="F277" s="53" t="str">
        <f>IF(OR('Data-Qtr4'!F275="",'Data-Qtr4'!R275),"",COUNTIF('Data-Qtr4'!F275,"Yes"))</f>
        <v/>
      </c>
      <c r="G277" s="53"/>
      <c r="H277" s="270" t="str">
        <f>IF(OR('Data-Qtr4'!G275="",'Data-Qtr4'!R275),"",COUNTIF('Data-Qtr4'!G275,"Yes"))</f>
        <v/>
      </c>
      <c r="I277" s="55">
        <f>COUNTIF('Data-Qtr4'!C275:G275,"")</f>
        <v>5</v>
      </c>
      <c r="J277" s="125">
        <f>IF('Data-Qtr4'!R275,0,IF((COUNTBLANK(C277)+COUNTBLANK(E277)+COUNTBLANK(F277)+COUNTBLANK(H277))=4,0,1))</f>
        <v>0</v>
      </c>
      <c r="K277" s="125">
        <f t="shared" si="54"/>
        <v>0</v>
      </c>
      <c r="L277" s="125">
        <f t="shared" si="55"/>
        <v>0</v>
      </c>
      <c r="M277" s="1">
        <f t="shared" si="56"/>
        <v>0</v>
      </c>
      <c r="N277" s="125">
        <f t="shared" si="57"/>
        <v>0</v>
      </c>
      <c r="O277" s="126">
        <f t="shared" si="58"/>
        <v>0</v>
      </c>
      <c r="P277" s="125">
        <f t="shared" si="59"/>
        <v>0</v>
      </c>
      <c r="Q277" s="1">
        <f t="shared" si="60"/>
        <v>0</v>
      </c>
      <c r="R277" s="1">
        <f t="shared" si="64"/>
        <v>0</v>
      </c>
      <c r="S277" s="1">
        <f t="shared" si="61"/>
        <v>0</v>
      </c>
      <c r="T277" s="1">
        <f t="shared" si="62"/>
        <v>0</v>
      </c>
      <c r="U277" s="126">
        <f t="shared" si="63"/>
        <v>0</v>
      </c>
    </row>
    <row r="278" spans="2:21" x14ac:dyDescent="0.3">
      <c r="B278" s="125">
        <v>263</v>
      </c>
      <c r="C278" s="53" t="str">
        <f>IF(OR('Data-Qtr4'!C276="",'Data-Qtr4'!R276),"",(COUNTIF('Data-Qtr4'!C276,"Yes")))</f>
        <v/>
      </c>
      <c r="D278" s="267" t="str">
        <f>IF('Data-Qtr4'!D276="","",IF(C278=1,'Data-Qtr4'!D276,""))</f>
        <v/>
      </c>
      <c r="E278" s="53" t="str">
        <f>IF(OR('Data-Qtr4'!E276="",'Data-Qtr4'!R276),"",COUNTIF('Data-Qtr4'!E276,"Yes"))</f>
        <v/>
      </c>
      <c r="F278" s="53" t="str">
        <f>IF(OR('Data-Qtr4'!F276="",'Data-Qtr4'!R276),"",COUNTIF('Data-Qtr4'!F276,"Yes"))</f>
        <v/>
      </c>
      <c r="G278" s="53"/>
      <c r="H278" s="270" t="str">
        <f>IF(OR('Data-Qtr4'!G276="",'Data-Qtr4'!R276),"",COUNTIF('Data-Qtr4'!G276,"Yes"))</f>
        <v/>
      </c>
      <c r="I278" s="55">
        <f>COUNTIF('Data-Qtr4'!C276:G276,"")</f>
        <v>5</v>
      </c>
      <c r="J278" s="125">
        <f>IF('Data-Qtr4'!R276,0,IF((COUNTBLANK(C278)+COUNTBLANK(E278)+COUNTBLANK(F278)+COUNTBLANK(H278))=4,0,1))</f>
        <v>0</v>
      </c>
      <c r="K278" s="125">
        <f t="shared" si="54"/>
        <v>0</v>
      </c>
      <c r="L278" s="125">
        <f t="shared" si="55"/>
        <v>0</v>
      </c>
      <c r="M278" s="1">
        <f t="shared" si="56"/>
        <v>0</v>
      </c>
      <c r="N278" s="125">
        <f t="shared" si="57"/>
        <v>0</v>
      </c>
      <c r="O278" s="126">
        <f t="shared" si="58"/>
        <v>0</v>
      </c>
      <c r="P278" s="125">
        <f t="shared" si="59"/>
        <v>0</v>
      </c>
      <c r="Q278" s="1">
        <f t="shared" si="60"/>
        <v>0</v>
      </c>
      <c r="R278" s="1">
        <f t="shared" si="64"/>
        <v>0</v>
      </c>
      <c r="S278" s="1">
        <f t="shared" si="61"/>
        <v>0</v>
      </c>
      <c r="T278" s="1">
        <f t="shared" si="62"/>
        <v>0</v>
      </c>
      <c r="U278" s="126">
        <f t="shared" si="63"/>
        <v>0</v>
      </c>
    </row>
    <row r="279" spans="2:21" x14ac:dyDescent="0.3">
      <c r="B279" s="125">
        <v>264</v>
      </c>
      <c r="C279" s="53" t="str">
        <f>IF(OR('Data-Qtr4'!C277="",'Data-Qtr4'!R277),"",(COUNTIF('Data-Qtr4'!C277,"Yes")))</f>
        <v/>
      </c>
      <c r="D279" s="267" t="str">
        <f>IF('Data-Qtr4'!D277="","",IF(C279=1,'Data-Qtr4'!D277,""))</f>
        <v/>
      </c>
      <c r="E279" s="53" t="str">
        <f>IF(OR('Data-Qtr4'!E277="",'Data-Qtr4'!R277),"",COUNTIF('Data-Qtr4'!E277,"Yes"))</f>
        <v/>
      </c>
      <c r="F279" s="53" t="str">
        <f>IF(OR('Data-Qtr4'!F277="",'Data-Qtr4'!R277),"",COUNTIF('Data-Qtr4'!F277,"Yes"))</f>
        <v/>
      </c>
      <c r="G279" s="53"/>
      <c r="H279" s="270" t="str">
        <f>IF(OR('Data-Qtr4'!G277="",'Data-Qtr4'!R277),"",COUNTIF('Data-Qtr4'!G277,"Yes"))</f>
        <v/>
      </c>
      <c r="I279" s="55">
        <f>COUNTIF('Data-Qtr4'!C277:G277,"")</f>
        <v>5</v>
      </c>
      <c r="J279" s="125">
        <f>IF('Data-Qtr4'!R277,0,IF((COUNTBLANK(C279)+COUNTBLANK(E279)+COUNTBLANK(F279)+COUNTBLANK(H279))=4,0,1))</f>
        <v>0</v>
      </c>
      <c r="K279" s="125">
        <f t="shared" si="54"/>
        <v>0</v>
      </c>
      <c r="L279" s="125">
        <f t="shared" si="55"/>
        <v>0</v>
      </c>
      <c r="M279" s="1">
        <f t="shared" si="56"/>
        <v>0</v>
      </c>
      <c r="N279" s="125">
        <f t="shared" si="57"/>
        <v>0</v>
      </c>
      <c r="O279" s="126">
        <f t="shared" si="58"/>
        <v>0</v>
      </c>
      <c r="P279" s="125">
        <f t="shared" si="59"/>
        <v>0</v>
      </c>
      <c r="Q279" s="1">
        <f t="shared" si="60"/>
        <v>0</v>
      </c>
      <c r="R279" s="1">
        <f t="shared" si="64"/>
        <v>0</v>
      </c>
      <c r="S279" s="1">
        <f t="shared" si="61"/>
        <v>0</v>
      </c>
      <c r="T279" s="1">
        <f t="shared" si="62"/>
        <v>0</v>
      </c>
      <c r="U279" s="126">
        <f t="shared" si="63"/>
        <v>0</v>
      </c>
    </row>
    <row r="280" spans="2:21" x14ac:dyDescent="0.3">
      <c r="B280" s="125">
        <v>265</v>
      </c>
      <c r="C280" s="53" t="str">
        <f>IF(OR('Data-Qtr4'!C278="",'Data-Qtr4'!R278),"",(COUNTIF('Data-Qtr4'!C278,"Yes")))</f>
        <v/>
      </c>
      <c r="D280" s="267" t="str">
        <f>IF('Data-Qtr4'!D278="","",IF(C280=1,'Data-Qtr4'!D278,""))</f>
        <v/>
      </c>
      <c r="E280" s="53" t="str">
        <f>IF(OR('Data-Qtr4'!E278="",'Data-Qtr4'!R278),"",COUNTIF('Data-Qtr4'!E278,"Yes"))</f>
        <v/>
      </c>
      <c r="F280" s="53" t="str">
        <f>IF(OR('Data-Qtr4'!F278="",'Data-Qtr4'!R278),"",COUNTIF('Data-Qtr4'!F278,"Yes"))</f>
        <v/>
      </c>
      <c r="G280" s="53"/>
      <c r="H280" s="270" t="str">
        <f>IF(OR('Data-Qtr4'!G278="",'Data-Qtr4'!R278),"",COUNTIF('Data-Qtr4'!G278,"Yes"))</f>
        <v/>
      </c>
      <c r="I280" s="55">
        <f>COUNTIF('Data-Qtr4'!C278:G278,"")</f>
        <v>5</v>
      </c>
      <c r="J280" s="125">
        <f>IF('Data-Qtr4'!R278,0,IF((COUNTBLANK(C280)+COUNTBLANK(E280)+COUNTBLANK(F280)+COUNTBLANK(H280))=4,0,1))</f>
        <v>0</v>
      </c>
      <c r="K280" s="125">
        <f t="shared" si="54"/>
        <v>0</v>
      </c>
      <c r="L280" s="125">
        <f t="shared" si="55"/>
        <v>0</v>
      </c>
      <c r="M280" s="1">
        <f t="shared" si="56"/>
        <v>0</v>
      </c>
      <c r="N280" s="125">
        <f t="shared" si="57"/>
        <v>0</v>
      </c>
      <c r="O280" s="126">
        <f t="shared" si="58"/>
        <v>0</v>
      </c>
      <c r="P280" s="125">
        <f t="shared" si="59"/>
        <v>0</v>
      </c>
      <c r="Q280" s="1">
        <f t="shared" si="60"/>
        <v>0</v>
      </c>
      <c r="R280" s="1">
        <f t="shared" si="64"/>
        <v>0</v>
      </c>
      <c r="S280" s="1">
        <f t="shared" si="61"/>
        <v>0</v>
      </c>
      <c r="T280" s="1">
        <f t="shared" si="62"/>
        <v>0</v>
      </c>
      <c r="U280" s="126">
        <f t="shared" si="63"/>
        <v>0</v>
      </c>
    </row>
    <row r="281" spans="2:21" x14ac:dyDescent="0.3">
      <c r="B281" s="125">
        <v>266</v>
      </c>
      <c r="C281" s="53" t="str">
        <f>IF(OR('Data-Qtr4'!C279="",'Data-Qtr4'!R279),"",(COUNTIF('Data-Qtr4'!C279,"Yes")))</f>
        <v/>
      </c>
      <c r="D281" s="267" t="str">
        <f>IF('Data-Qtr4'!D279="","",IF(C281=1,'Data-Qtr4'!D279,""))</f>
        <v/>
      </c>
      <c r="E281" s="53" t="str">
        <f>IF(OR('Data-Qtr4'!E279="",'Data-Qtr4'!R279),"",COUNTIF('Data-Qtr4'!E279,"Yes"))</f>
        <v/>
      </c>
      <c r="F281" s="53" t="str">
        <f>IF(OR('Data-Qtr4'!F279="",'Data-Qtr4'!R279),"",COUNTIF('Data-Qtr4'!F279,"Yes"))</f>
        <v/>
      </c>
      <c r="G281" s="53"/>
      <c r="H281" s="270" t="str">
        <f>IF(OR('Data-Qtr4'!G279="",'Data-Qtr4'!R279),"",COUNTIF('Data-Qtr4'!G279,"Yes"))</f>
        <v/>
      </c>
      <c r="I281" s="55">
        <f>COUNTIF('Data-Qtr4'!C279:G279,"")</f>
        <v>5</v>
      </c>
      <c r="J281" s="125">
        <f>IF('Data-Qtr4'!R279,0,IF((COUNTBLANK(C281)+COUNTBLANK(E281)+COUNTBLANK(F281)+COUNTBLANK(H281))=4,0,1))</f>
        <v>0</v>
      </c>
      <c r="K281" s="125">
        <f t="shared" si="54"/>
        <v>0</v>
      </c>
      <c r="L281" s="125">
        <f t="shared" si="55"/>
        <v>0</v>
      </c>
      <c r="M281" s="1">
        <f t="shared" si="56"/>
        <v>0</v>
      </c>
      <c r="N281" s="125">
        <f t="shared" si="57"/>
        <v>0</v>
      </c>
      <c r="O281" s="126">
        <f t="shared" si="58"/>
        <v>0</v>
      </c>
      <c r="P281" s="125">
        <f t="shared" si="59"/>
        <v>0</v>
      </c>
      <c r="Q281" s="1">
        <f t="shared" si="60"/>
        <v>0</v>
      </c>
      <c r="R281" s="1">
        <f t="shared" si="64"/>
        <v>0</v>
      </c>
      <c r="S281" s="1">
        <f t="shared" si="61"/>
        <v>0</v>
      </c>
      <c r="T281" s="1">
        <f t="shared" si="62"/>
        <v>0</v>
      </c>
      <c r="U281" s="126">
        <f t="shared" si="63"/>
        <v>0</v>
      </c>
    </row>
    <row r="282" spans="2:21" x14ac:dyDescent="0.3">
      <c r="B282" s="125">
        <v>267</v>
      </c>
      <c r="C282" s="53" t="str">
        <f>IF(OR('Data-Qtr4'!C280="",'Data-Qtr4'!R280),"",(COUNTIF('Data-Qtr4'!C280,"Yes")))</f>
        <v/>
      </c>
      <c r="D282" s="267" t="str">
        <f>IF('Data-Qtr4'!D280="","",IF(C282=1,'Data-Qtr4'!D280,""))</f>
        <v/>
      </c>
      <c r="E282" s="53" t="str">
        <f>IF(OR('Data-Qtr4'!E280="",'Data-Qtr4'!R280),"",COUNTIF('Data-Qtr4'!E280,"Yes"))</f>
        <v/>
      </c>
      <c r="F282" s="53" t="str">
        <f>IF(OR('Data-Qtr4'!F280="",'Data-Qtr4'!R280),"",COUNTIF('Data-Qtr4'!F280,"Yes"))</f>
        <v/>
      </c>
      <c r="G282" s="53"/>
      <c r="H282" s="270" t="str">
        <f>IF(OR('Data-Qtr4'!G280="",'Data-Qtr4'!R280),"",COUNTIF('Data-Qtr4'!G280,"Yes"))</f>
        <v/>
      </c>
      <c r="I282" s="55">
        <f>COUNTIF('Data-Qtr4'!C280:G280,"")</f>
        <v>5</v>
      </c>
      <c r="J282" s="125">
        <f>IF('Data-Qtr4'!R280,0,IF((COUNTBLANK(C282)+COUNTBLANK(E282)+COUNTBLANK(F282)+COUNTBLANK(H282))=4,0,1))</f>
        <v>0</v>
      </c>
      <c r="K282" s="125">
        <f t="shared" si="54"/>
        <v>0</v>
      </c>
      <c r="L282" s="125">
        <f t="shared" si="55"/>
        <v>0</v>
      </c>
      <c r="M282" s="1">
        <f t="shared" si="56"/>
        <v>0</v>
      </c>
      <c r="N282" s="125">
        <f t="shared" si="57"/>
        <v>0</v>
      </c>
      <c r="O282" s="126">
        <f t="shared" si="58"/>
        <v>0</v>
      </c>
      <c r="P282" s="125">
        <f t="shared" si="59"/>
        <v>0</v>
      </c>
      <c r="Q282" s="1">
        <f t="shared" si="60"/>
        <v>0</v>
      </c>
      <c r="R282" s="1">
        <f t="shared" si="64"/>
        <v>0</v>
      </c>
      <c r="S282" s="1">
        <f t="shared" si="61"/>
        <v>0</v>
      </c>
      <c r="T282" s="1">
        <f t="shared" si="62"/>
        <v>0</v>
      </c>
      <c r="U282" s="126">
        <f t="shared" si="63"/>
        <v>0</v>
      </c>
    </row>
    <row r="283" spans="2:21" x14ac:dyDescent="0.3">
      <c r="B283" s="125">
        <v>268</v>
      </c>
      <c r="C283" s="53" t="str">
        <f>IF(OR('Data-Qtr4'!C281="",'Data-Qtr4'!R281),"",(COUNTIF('Data-Qtr4'!C281,"Yes")))</f>
        <v/>
      </c>
      <c r="D283" s="267" t="str">
        <f>IF('Data-Qtr4'!D281="","",IF(C283=1,'Data-Qtr4'!D281,""))</f>
        <v/>
      </c>
      <c r="E283" s="53" t="str">
        <f>IF(OR('Data-Qtr4'!E281="",'Data-Qtr4'!R281),"",COUNTIF('Data-Qtr4'!E281,"Yes"))</f>
        <v/>
      </c>
      <c r="F283" s="53" t="str">
        <f>IF(OR('Data-Qtr4'!F281="",'Data-Qtr4'!R281),"",COUNTIF('Data-Qtr4'!F281,"Yes"))</f>
        <v/>
      </c>
      <c r="G283" s="53"/>
      <c r="H283" s="270" t="str">
        <f>IF(OR('Data-Qtr4'!G281="",'Data-Qtr4'!R281),"",COUNTIF('Data-Qtr4'!G281,"Yes"))</f>
        <v/>
      </c>
      <c r="I283" s="55">
        <f>COUNTIF('Data-Qtr4'!C281:G281,"")</f>
        <v>5</v>
      </c>
      <c r="J283" s="125">
        <f>IF('Data-Qtr4'!R281,0,IF((COUNTBLANK(C283)+COUNTBLANK(E283)+COUNTBLANK(F283)+COUNTBLANK(H283))=4,0,1))</f>
        <v>0</v>
      </c>
      <c r="K283" s="125">
        <f t="shared" si="54"/>
        <v>0</v>
      </c>
      <c r="L283" s="125">
        <f t="shared" si="55"/>
        <v>0</v>
      </c>
      <c r="M283" s="1">
        <f t="shared" si="56"/>
        <v>0</v>
      </c>
      <c r="N283" s="125">
        <f t="shared" si="57"/>
        <v>0</v>
      </c>
      <c r="O283" s="126">
        <f t="shared" si="58"/>
        <v>0</v>
      </c>
      <c r="P283" s="125">
        <f t="shared" si="59"/>
        <v>0</v>
      </c>
      <c r="Q283" s="1">
        <f t="shared" si="60"/>
        <v>0</v>
      </c>
      <c r="R283" s="1">
        <f t="shared" si="64"/>
        <v>0</v>
      </c>
      <c r="S283" s="1">
        <f t="shared" si="61"/>
        <v>0</v>
      </c>
      <c r="T283" s="1">
        <f t="shared" si="62"/>
        <v>0</v>
      </c>
      <c r="U283" s="126">
        <f t="shared" si="63"/>
        <v>0</v>
      </c>
    </row>
    <row r="284" spans="2:21" x14ac:dyDescent="0.3">
      <c r="B284" s="125">
        <v>269</v>
      </c>
      <c r="C284" s="53" t="str">
        <f>IF(OR('Data-Qtr4'!C282="",'Data-Qtr4'!R282),"",(COUNTIF('Data-Qtr4'!C282,"Yes")))</f>
        <v/>
      </c>
      <c r="D284" s="267" t="str">
        <f>IF('Data-Qtr4'!D282="","",IF(C284=1,'Data-Qtr4'!D282,""))</f>
        <v/>
      </c>
      <c r="E284" s="53" t="str">
        <f>IF(OR('Data-Qtr4'!E282="",'Data-Qtr4'!R282),"",COUNTIF('Data-Qtr4'!E282,"Yes"))</f>
        <v/>
      </c>
      <c r="F284" s="53" t="str">
        <f>IF(OR('Data-Qtr4'!F282="",'Data-Qtr4'!R282),"",COUNTIF('Data-Qtr4'!F282,"Yes"))</f>
        <v/>
      </c>
      <c r="G284" s="53"/>
      <c r="H284" s="270" t="str">
        <f>IF(OR('Data-Qtr4'!G282="",'Data-Qtr4'!R282),"",COUNTIF('Data-Qtr4'!G282,"Yes"))</f>
        <v/>
      </c>
      <c r="I284" s="55">
        <f>COUNTIF('Data-Qtr4'!C282:G282,"")</f>
        <v>5</v>
      </c>
      <c r="J284" s="125">
        <f>IF('Data-Qtr4'!R282,0,IF((COUNTBLANK(C284)+COUNTBLANK(E284)+COUNTBLANK(F284)+COUNTBLANK(H284))=4,0,1))</f>
        <v>0</v>
      </c>
      <c r="K284" s="125">
        <f t="shared" si="54"/>
        <v>0</v>
      </c>
      <c r="L284" s="125">
        <f t="shared" si="55"/>
        <v>0</v>
      </c>
      <c r="M284" s="1">
        <f t="shared" si="56"/>
        <v>0</v>
      </c>
      <c r="N284" s="125">
        <f t="shared" si="57"/>
        <v>0</v>
      </c>
      <c r="O284" s="126">
        <f t="shared" si="58"/>
        <v>0</v>
      </c>
      <c r="P284" s="125">
        <f t="shared" si="59"/>
        <v>0</v>
      </c>
      <c r="Q284" s="1">
        <f t="shared" si="60"/>
        <v>0</v>
      </c>
      <c r="R284" s="1">
        <f t="shared" si="64"/>
        <v>0</v>
      </c>
      <c r="S284" s="1">
        <f t="shared" si="61"/>
        <v>0</v>
      </c>
      <c r="T284" s="1">
        <f t="shared" si="62"/>
        <v>0</v>
      </c>
      <c r="U284" s="126">
        <f t="shared" si="63"/>
        <v>0</v>
      </c>
    </row>
    <row r="285" spans="2:21" ht="15" thickBot="1" x14ac:dyDescent="0.35">
      <c r="B285" s="127">
        <v>270</v>
      </c>
      <c r="C285" s="36" t="str">
        <f>IF(OR('Data-Qtr4'!C283="",'Data-Qtr4'!R283),"",(COUNTIF('Data-Qtr4'!C283,"Yes")))</f>
        <v/>
      </c>
      <c r="D285" s="271" t="str">
        <f>IF('Data-Qtr4'!D283="","",IF(C285=1,'Data-Qtr4'!D283,""))</f>
        <v/>
      </c>
      <c r="E285" s="36" t="str">
        <f>IF(OR('Data-Qtr4'!E283="",'Data-Qtr4'!R283),"",COUNTIF('Data-Qtr4'!E283,"Yes"))</f>
        <v/>
      </c>
      <c r="F285" s="36" t="str">
        <f>IF(OR('Data-Qtr4'!F283="",'Data-Qtr4'!R283),"",COUNTIF('Data-Qtr4'!F283,"Yes"))</f>
        <v/>
      </c>
      <c r="G285" s="36"/>
      <c r="H285" s="272" t="str">
        <f>IF(OR('Data-Qtr4'!G283="",'Data-Qtr4'!R283),"",COUNTIF('Data-Qtr4'!G283,"Yes"))</f>
        <v/>
      </c>
      <c r="I285" s="56">
        <f>COUNTIF('Data-Qtr4'!C283:G283,"")</f>
        <v>5</v>
      </c>
      <c r="J285" s="125">
        <f>IF('Data-Qtr4'!R283,0,IF((COUNTBLANK(C285)+COUNTBLANK(E285)+COUNTBLANK(F285)+COUNTBLANK(H285))=4,0,1))</f>
        <v>0</v>
      </c>
      <c r="K285" s="125">
        <f t="shared" si="54"/>
        <v>0</v>
      </c>
      <c r="L285" s="125">
        <f t="shared" si="55"/>
        <v>0</v>
      </c>
      <c r="M285" s="1">
        <f t="shared" si="56"/>
        <v>0</v>
      </c>
      <c r="N285" s="125">
        <f t="shared" si="57"/>
        <v>0</v>
      </c>
      <c r="O285" s="126">
        <f t="shared" si="58"/>
        <v>0</v>
      </c>
      <c r="P285" s="125">
        <f t="shared" si="59"/>
        <v>0</v>
      </c>
      <c r="Q285" s="1">
        <f t="shared" si="60"/>
        <v>0</v>
      </c>
      <c r="R285" s="1">
        <f t="shared" si="64"/>
        <v>0</v>
      </c>
      <c r="S285" s="1">
        <f t="shared" si="61"/>
        <v>0</v>
      </c>
      <c r="T285" s="1">
        <f t="shared" si="62"/>
        <v>0</v>
      </c>
      <c r="U285" s="126">
        <f t="shared" si="63"/>
        <v>0</v>
      </c>
    </row>
    <row r="286" spans="2:21" x14ac:dyDescent="0.3">
      <c r="B286" s="125">
        <v>271</v>
      </c>
      <c r="C286" s="33" t="str">
        <f>IF(OR('Data-Qtr4'!C284="",'Data-Qtr4'!R284),"",(COUNTIF('Data-Qtr4'!C284,"Yes")))</f>
        <v/>
      </c>
      <c r="D286" s="268" t="str">
        <f>IF('Data-Qtr4'!D284="","",IF(C286=1,'Data-Qtr4'!D284,""))</f>
        <v/>
      </c>
      <c r="E286" s="33" t="str">
        <f>IF(OR('Data-Qtr4'!E284="",'Data-Qtr4'!R284),"",COUNTIF('Data-Qtr4'!E284,"Yes"))</f>
        <v/>
      </c>
      <c r="F286" s="33" t="str">
        <f>IF(OR('Data-Qtr4'!F284="",'Data-Qtr4'!R284),"",COUNTIF('Data-Qtr4'!F284,"Yes"))</f>
        <v/>
      </c>
      <c r="G286" s="33"/>
      <c r="H286" s="269" t="str">
        <f>IF(OR('Data-Qtr4'!G284="",'Data-Qtr4'!R284),"",COUNTIF('Data-Qtr4'!G284,"Yes"))</f>
        <v/>
      </c>
      <c r="I286" s="54">
        <f>COUNTIF('Data-Qtr4'!C284:G284,"")</f>
        <v>5</v>
      </c>
      <c r="J286" s="125">
        <f>IF('Data-Qtr4'!R284,0,IF((COUNTBLANK(C286)+COUNTBLANK(E286)+COUNTBLANK(F286)+COUNTBLANK(H286))=4,0,1))</f>
        <v>0</v>
      </c>
      <c r="K286" s="125">
        <f t="shared" si="54"/>
        <v>0</v>
      </c>
      <c r="L286" s="125">
        <f t="shared" si="55"/>
        <v>0</v>
      </c>
      <c r="M286" s="1">
        <f t="shared" si="56"/>
        <v>0</v>
      </c>
      <c r="N286" s="125">
        <f t="shared" si="57"/>
        <v>0</v>
      </c>
      <c r="O286" s="126">
        <f t="shared" si="58"/>
        <v>0</v>
      </c>
      <c r="P286" s="125">
        <f t="shared" si="59"/>
        <v>0</v>
      </c>
      <c r="Q286" s="1">
        <f t="shared" si="60"/>
        <v>0</v>
      </c>
      <c r="R286" s="1">
        <f t="shared" si="64"/>
        <v>0</v>
      </c>
      <c r="S286" s="1">
        <f t="shared" si="61"/>
        <v>0</v>
      </c>
      <c r="T286" s="1">
        <f t="shared" si="62"/>
        <v>0</v>
      </c>
      <c r="U286" s="126">
        <f t="shared" si="63"/>
        <v>0</v>
      </c>
    </row>
    <row r="287" spans="2:21" x14ac:dyDescent="0.3">
      <c r="B287" s="125">
        <v>272</v>
      </c>
      <c r="C287" s="53" t="str">
        <f>IF(OR('Data-Qtr4'!C285="",'Data-Qtr4'!R285),"",(COUNTIF('Data-Qtr4'!C285,"Yes")))</f>
        <v/>
      </c>
      <c r="D287" s="267" t="str">
        <f>IF('Data-Qtr4'!D285="","",IF(C287=1,'Data-Qtr4'!D285,""))</f>
        <v/>
      </c>
      <c r="E287" s="53" t="str">
        <f>IF(OR('Data-Qtr4'!E285="",'Data-Qtr4'!R285),"",COUNTIF('Data-Qtr4'!E285,"Yes"))</f>
        <v/>
      </c>
      <c r="F287" s="53" t="str">
        <f>IF(OR('Data-Qtr4'!F285="",'Data-Qtr4'!R285),"",COUNTIF('Data-Qtr4'!F285,"Yes"))</f>
        <v/>
      </c>
      <c r="G287" s="53"/>
      <c r="H287" s="270" t="str">
        <f>IF(OR('Data-Qtr4'!G285="",'Data-Qtr4'!R285),"",COUNTIF('Data-Qtr4'!G285,"Yes"))</f>
        <v/>
      </c>
      <c r="I287" s="55">
        <f>COUNTIF('Data-Qtr4'!C285:G285,"")</f>
        <v>5</v>
      </c>
      <c r="J287" s="125">
        <f>IF('Data-Qtr4'!R285,0,IF((COUNTBLANK(C287)+COUNTBLANK(E287)+COUNTBLANK(F287)+COUNTBLANK(H287))=4,0,1))</f>
        <v>0</v>
      </c>
      <c r="K287" s="125">
        <f t="shared" si="54"/>
        <v>0</v>
      </c>
      <c r="L287" s="125">
        <f t="shared" si="55"/>
        <v>0</v>
      </c>
      <c r="M287" s="1">
        <f t="shared" si="56"/>
        <v>0</v>
      </c>
      <c r="N287" s="125">
        <f t="shared" si="57"/>
        <v>0</v>
      </c>
      <c r="O287" s="126">
        <f t="shared" si="58"/>
        <v>0</v>
      </c>
      <c r="P287" s="125">
        <f t="shared" si="59"/>
        <v>0</v>
      </c>
      <c r="Q287" s="1">
        <f t="shared" si="60"/>
        <v>0</v>
      </c>
      <c r="R287" s="1">
        <f t="shared" si="64"/>
        <v>0</v>
      </c>
      <c r="S287" s="1">
        <f t="shared" si="61"/>
        <v>0</v>
      </c>
      <c r="T287" s="1">
        <f t="shared" si="62"/>
        <v>0</v>
      </c>
      <c r="U287" s="126">
        <f t="shared" si="63"/>
        <v>0</v>
      </c>
    </row>
    <row r="288" spans="2:21" x14ac:dyDescent="0.3">
      <c r="B288" s="125">
        <v>273</v>
      </c>
      <c r="C288" s="53" t="str">
        <f>IF(OR('Data-Qtr4'!C286="",'Data-Qtr4'!R286),"",(COUNTIF('Data-Qtr4'!C286,"Yes")))</f>
        <v/>
      </c>
      <c r="D288" s="267" t="str">
        <f>IF('Data-Qtr4'!D286="","",IF(C288=1,'Data-Qtr4'!D286,""))</f>
        <v/>
      </c>
      <c r="E288" s="53" t="str">
        <f>IF(OR('Data-Qtr4'!E286="",'Data-Qtr4'!R286),"",COUNTIF('Data-Qtr4'!E286,"Yes"))</f>
        <v/>
      </c>
      <c r="F288" s="53" t="str">
        <f>IF(OR('Data-Qtr4'!F286="",'Data-Qtr4'!R286),"",COUNTIF('Data-Qtr4'!F286,"Yes"))</f>
        <v/>
      </c>
      <c r="G288" s="53"/>
      <c r="H288" s="270" t="str">
        <f>IF(OR('Data-Qtr4'!G286="",'Data-Qtr4'!R286),"",COUNTIF('Data-Qtr4'!G286,"Yes"))</f>
        <v/>
      </c>
      <c r="I288" s="55">
        <f>COUNTIF('Data-Qtr4'!C286:G286,"")</f>
        <v>5</v>
      </c>
      <c r="J288" s="125">
        <f>IF('Data-Qtr4'!R286,0,IF((COUNTBLANK(C288)+COUNTBLANK(E288)+COUNTBLANK(F288)+COUNTBLANK(H288))=4,0,1))</f>
        <v>0</v>
      </c>
      <c r="K288" s="125">
        <f t="shared" si="54"/>
        <v>0</v>
      </c>
      <c r="L288" s="125">
        <f t="shared" si="55"/>
        <v>0</v>
      </c>
      <c r="M288" s="1">
        <f t="shared" si="56"/>
        <v>0</v>
      </c>
      <c r="N288" s="125">
        <f t="shared" si="57"/>
        <v>0</v>
      </c>
      <c r="O288" s="126">
        <f t="shared" si="58"/>
        <v>0</v>
      </c>
      <c r="P288" s="125">
        <f t="shared" si="59"/>
        <v>0</v>
      </c>
      <c r="Q288" s="1">
        <f t="shared" si="60"/>
        <v>0</v>
      </c>
      <c r="R288" s="1">
        <f t="shared" si="64"/>
        <v>0</v>
      </c>
      <c r="S288" s="1">
        <f t="shared" si="61"/>
        <v>0</v>
      </c>
      <c r="T288" s="1">
        <f t="shared" si="62"/>
        <v>0</v>
      </c>
      <c r="U288" s="126">
        <f t="shared" si="63"/>
        <v>0</v>
      </c>
    </row>
    <row r="289" spans="2:21" x14ac:dyDescent="0.3">
      <c r="B289" s="125">
        <v>274</v>
      </c>
      <c r="C289" s="53" t="str">
        <f>IF(OR('Data-Qtr4'!C287="",'Data-Qtr4'!R287),"",(COUNTIF('Data-Qtr4'!C287,"Yes")))</f>
        <v/>
      </c>
      <c r="D289" s="267" t="str">
        <f>IF('Data-Qtr4'!D287="","",IF(C289=1,'Data-Qtr4'!D287,""))</f>
        <v/>
      </c>
      <c r="E289" s="53" t="str">
        <f>IF(OR('Data-Qtr4'!E287="",'Data-Qtr4'!R287),"",COUNTIF('Data-Qtr4'!E287,"Yes"))</f>
        <v/>
      </c>
      <c r="F289" s="53" t="str">
        <f>IF(OR('Data-Qtr4'!F287="",'Data-Qtr4'!R287),"",COUNTIF('Data-Qtr4'!F287,"Yes"))</f>
        <v/>
      </c>
      <c r="G289" s="53"/>
      <c r="H289" s="270" t="str">
        <f>IF(OR('Data-Qtr4'!G287="",'Data-Qtr4'!R287),"",COUNTIF('Data-Qtr4'!G287,"Yes"))</f>
        <v/>
      </c>
      <c r="I289" s="55">
        <f>COUNTIF('Data-Qtr4'!C287:G287,"")</f>
        <v>5</v>
      </c>
      <c r="J289" s="125">
        <f>IF('Data-Qtr4'!R287,0,IF((COUNTBLANK(C289)+COUNTBLANK(E289)+COUNTBLANK(F289)+COUNTBLANK(H289))=4,0,1))</f>
        <v>0</v>
      </c>
      <c r="K289" s="125">
        <f t="shared" si="54"/>
        <v>0</v>
      </c>
      <c r="L289" s="125">
        <f t="shared" si="55"/>
        <v>0</v>
      </c>
      <c r="M289" s="1">
        <f t="shared" si="56"/>
        <v>0</v>
      </c>
      <c r="N289" s="125">
        <f t="shared" si="57"/>
        <v>0</v>
      </c>
      <c r="O289" s="126">
        <f t="shared" si="58"/>
        <v>0</v>
      </c>
      <c r="P289" s="125">
        <f t="shared" si="59"/>
        <v>0</v>
      </c>
      <c r="Q289" s="1">
        <f t="shared" si="60"/>
        <v>0</v>
      </c>
      <c r="R289" s="1">
        <f t="shared" si="64"/>
        <v>0</v>
      </c>
      <c r="S289" s="1">
        <f t="shared" si="61"/>
        <v>0</v>
      </c>
      <c r="T289" s="1">
        <f t="shared" si="62"/>
        <v>0</v>
      </c>
      <c r="U289" s="126">
        <f t="shared" si="63"/>
        <v>0</v>
      </c>
    </row>
    <row r="290" spans="2:21" x14ac:dyDescent="0.3">
      <c r="B290" s="125">
        <v>275</v>
      </c>
      <c r="C290" s="53" t="str">
        <f>IF(OR('Data-Qtr4'!C288="",'Data-Qtr4'!R288),"",(COUNTIF('Data-Qtr4'!C288,"Yes")))</f>
        <v/>
      </c>
      <c r="D290" s="267" t="str">
        <f>IF('Data-Qtr4'!D288="","",IF(C290=1,'Data-Qtr4'!D288,""))</f>
        <v/>
      </c>
      <c r="E290" s="53" t="str">
        <f>IF(OR('Data-Qtr4'!E288="",'Data-Qtr4'!R288),"",COUNTIF('Data-Qtr4'!E288,"Yes"))</f>
        <v/>
      </c>
      <c r="F290" s="53" t="str">
        <f>IF(OR('Data-Qtr4'!F288="",'Data-Qtr4'!R288),"",COUNTIF('Data-Qtr4'!F288,"Yes"))</f>
        <v/>
      </c>
      <c r="G290" s="53"/>
      <c r="H290" s="270" t="str">
        <f>IF(OR('Data-Qtr4'!G288="",'Data-Qtr4'!R288),"",COUNTIF('Data-Qtr4'!G288,"Yes"))</f>
        <v/>
      </c>
      <c r="I290" s="55">
        <f>COUNTIF('Data-Qtr4'!C288:G288,"")</f>
        <v>5</v>
      </c>
      <c r="J290" s="125">
        <f>IF('Data-Qtr4'!R288,0,IF((COUNTBLANK(C290)+COUNTBLANK(E290)+COUNTBLANK(F290)+COUNTBLANK(H290))=4,0,1))</f>
        <v>0</v>
      </c>
      <c r="K290" s="125">
        <f t="shared" si="54"/>
        <v>0</v>
      </c>
      <c r="L290" s="125">
        <f t="shared" si="55"/>
        <v>0</v>
      </c>
      <c r="M290" s="1">
        <f t="shared" si="56"/>
        <v>0</v>
      </c>
      <c r="N290" s="125">
        <f t="shared" si="57"/>
        <v>0</v>
      </c>
      <c r="O290" s="126">
        <f t="shared" si="58"/>
        <v>0</v>
      </c>
      <c r="P290" s="125">
        <f t="shared" si="59"/>
        <v>0</v>
      </c>
      <c r="Q290" s="1">
        <f t="shared" si="60"/>
        <v>0</v>
      </c>
      <c r="R290" s="1">
        <f t="shared" si="64"/>
        <v>0</v>
      </c>
      <c r="S290" s="1">
        <f t="shared" si="61"/>
        <v>0</v>
      </c>
      <c r="T290" s="1">
        <f t="shared" si="62"/>
        <v>0</v>
      </c>
      <c r="U290" s="126">
        <f t="shared" si="63"/>
        <v>0</v>
      </c>
    </row>
    <row r="291" spans="2:21" x14ac:dyDescent="0.3">
      <c r="B291" s="125">
        <v>276</v>
      </c>
      <c r="C291" s="53" t="str">
        <f>IF(OR('Data-Qtr4'!C289="",'Data-Qtr4'!R289),"",(COUNTIF('Data-Qtr4'!C289,"Yes")))</f>
        <v/>
      </c>
      <c r="D291" s="267" t="str">
        <f>IF('Data-Qtr4'!D289="","",IF(C291=1,'Data-Qtr4'!D289,""))</f>
        <v/>
      </c>
      <c r="E291" s="53" t="str">
        <f>IF(OR('Data-Qtr4'!E289="",'Data-Qtr4'!R289),"",COUNTIF('Data-Qtr4'!E289,"Yes"))</f>
        <v/>
      </c>
      <c r="F291" s="53" t="str">
        <f>IF(OR('Data-Qtr4'!F289="",'Data-Qtr4'!R289),"",COUNTIF('Data-Qtr4'!F289,"Yes"))</f>
        <v/>
      </c>
      <c r="G291" s="53"/>
      <c r="H291" s="270" t="str">
        <f>IF(OR('Data-Qtr4'!G289="",'Data-Qtr4'!R289),"",COUNTIF('Data-Qtr4'!G289,"Yes"))</f>
        <v/>
      </c>
      <c r="I291" s="55">
        <f>COUNTIF('Data-Qtr4'!C289:G289,"")</f>
        <v>5</v>
      </c>
      <c r="J291" s="125">
        <f>IF('Data-Qtr4'!R289,0,IF((COUNTBLANK(C291)+COUNTBLANK(E291)+COUNTBLANK(F291)+COUNTBLANK(H291))=4,0,1))</f>
        <v>0</v>
      </c>
      <c r="K291" s="125">
        <f t="shared" si="54"/>
        <v>0</v>
      </c>
      <c r="L291" s="125">
        <f t="shared" si="55"/>
        <v>0</v>
      </c>
      <c r="M291" s="1">
        <f t="shared" si="56"/>
        <v>0</v>
      </c>
      <c r="N291" s="125">
        <f t="shared" si="57"/>
        <v>0</v>
      </c>
      <c r="O291" s="126">
        <f t="shared" si="58"/>
        <v>0</v>
      </c>
      <c r="P291" s="125">
        <f t="shared" si="59"/>
        <v>0</v>
      </c>
      <c r="Q291" s="1">
        <f t="shared" si="60"/>
        <v>0</v>
      </c>
      <c r="R291" s="1">
        <f t="shared" si="64"/>
        <v>0</v>
      </c>
      <c r="S291" s="1">
        <f t="shared" si="61"/>
        <v>0</v>
      </c>
      <c r="T291" s="1">
        <f t="shared" si="62"/>
        <v>0</v>
      </c>
      <c r="U291" s="126">
        <f t="shared" si="63"/>
        <v>0</v>
      </c>
    </row>
    <row r="292" spans="2:21" x14ac:dyDescent="0.3">
      <c r="B292" s="125">
        <v>277</v>
      </c>
      <c r="C292" s="53" t="str">
        <f>IF(OR('Data-Qtr4'!C290="",'Data-Qtr4'!R290),"",(COUNTIF('Data-Qtr4'!C290,"Yes")))</f>
        <v/>
      </c>
      <c r="D292" s="267" t="str">
        <f>IF('Data-Qtr4'!D290="","",IF(C292=1,'Data-Qtr4'!D290,""))</f>
        <v/>
      </c>
      <c r="E292" s="53" t="str">
        <f>IF(OR('Data-Qtr4'!E290="",'Data-Qtr4'!R290),"",COUNTIF('Data-Qtr4'!E290,"Yes"))</f>
        <v/>
      </c>
      <c r="F292" s="53" t="str">
        <f>IF(OR('Data-Qtr4'!F290="",'Data-Qtr4'!R290),"",COUNTIF('Data-Qtr4'!F290,"Yes"))</f>
        <v/>
      </c>
      <c r="G292" s="53"/>
      <c r="H292" s="270" t="str">
        <f>IF(OR('Data-Qtr4'!G290="",'Data-Qtr4'!R290),"",COUNTIF('Data-Qtr4'!G290,"Yes"))</f>
        <v/>
      </c>
      <c r="I292" s="55">
        <f>COUNTIF('Data-Qtr4'!C290:G290,"")</f>
        <v>5</v>
      </c>
      <c r="J292" s="125">
        <f>IF('Data-Qtr4'!R290,0,IF((COUNTBLANK(C292)+COUNTBLANK(E292)+COUNTBLANK(F292)+COUNTBLANK(H292))=4,0,1))</f>
        <v>0</v>
      </c>
      <c r="K292" s="125">
        <f t="shared" si="54"/>
        <v>0</v>
      </c>
      <c r="L292" s="125">
        <f t="shared" si="55"/>
        <v>0</v>
      </c>
      <c r="M292" s="1">
        <f t="shared" si="56"/>
        <v>0</v>
      </c>
      <c r="N292" s="125">
        <f t="shared" si="57"/>
        <v>0</v>
      </c>
      <c r="O292" s="126">
        <f t="shared" si="58"/>
        <v>0</v>
      </c>
      <c r="P292" s="125">
        <f t="shared" si="59"/>
        <v>0</v>
      </c>
      <c r="Q292" s="1">
        <f t="shared" si="60"/>
        <v>0</v>
      </c>
      <c r="R292" s="1">
        <f t="shared" si="64"/>
        <v>0</v>
      </c>
      <c r="S292" s="1">
        <f t="shared" si="61"/>
        <v>0</v>
      </c>
      <c r="T292" s="1">
        <f t="shared" si="62"/>
        <v>0</v>
      </c>
      <c r="U292" s="126">
        <f t="shared" si="63"/>
        <v>0</v>
      </c>
    </row>
    <row r="293" spans="2:21" x14ac:dyDescent="0.3">
      <c r="B293" s="125">
        <v>278</v>
      </c>
      <c r="C293" s="53" t="str">
        <f>IF(OR('Data-Qtr4'!C291="",'Data-Qtr4'!R291),"",(COUNTIF('Data-Qtr4'!C291,"Yes")))</f>
        <v/>
      </c>
      <c r="D293" s="267" t="str">
        <f>IF('Data-Qtr4'!D291="","",IF(C293=1,'Data-Qtr4'!D291,""))</f>
        <v/>
      </c>
      <c r="E293" s="53" t="str">
        <f>IF(OR('Data-Qtr4'!E291="",'Data-Qtr4'!R291),"",COUNTIF('Data-Qtr4'!E291,"Yes"))</f>
        <v/>
      </c>
      <c r="F293" s="53" t="str">
        <f>IF(OR('Data-Qtr4'!F291="",'Data-Qtr4'!R291),"",COUNTIF('Data-Qtr4'!F291,"Yes"))</f>
        <v/>
      </c>
      <c r="G293" s="53"/>
      <c r="H293" s="270" t="str">
        <f>IF(OR('Data-Qtr4'!G291="",'Data-Qtr4'!R291),"",COUNTIF('Data-Qtr4'!G291,"Yes"))</f>
        <v/>
      </c>
      <c r="I293" s="55">
        <f>COUNTIF('Data-Qtr4'!C291:G291,"")</f>
        <v>5</v>
      </c>
      <c r="J293" s="125">
        <f>IF('Data-Qtr4'!R291,0,IF((COUNTBLANK(C293)+COUNTBLANK(E293)+COUNTBLANK(F293)+COUNTBLANK(H293))=4,0,1))</f>
        <v>0</v>
      </c>
      <c r="K293" s="125">
        <f t="shared" si="54"/>
        <v>0</v>
      </c>
      <c r="L293" s="125">
        <f t="shared" si="55"/>
        <v>0</v>
      </c>
      <c r="M293" s="1">
        <f t="shared" si="56"/>
        <v>0</v>
      </c>
      <c r="N293" s="125">
        <f t="shared" si="57"/>
        <v>0</v>
      </c>
      <c r="O293" s="126">
        <f t="shared" si="58"/>
        <v>0</v>
      </c>
      <c r="P293" s="125">
        <f t="shared" si="59"/>
        <v>0</v>
      </c>
      <c r="Q293" s="1">
        <f t="shared" si="60"/>
        <v>0</v>
      </c>
      <c r="R293" s="1">
        <f t="shared" si="64"/>
        <v>0</v>
      </c>
      <c r="S293" s="1">
        <f t="shared" si="61"/>
        <v>0</v>
      </c>
      <c r="T293" s="1">
        <f t="shared" si="62"/>
        <v>0</v>
      </c>
      <c r="U293" s="126">
        <f t="shared" si="63"/>
        <v>0</v>
      </c>
    </row>
    <row r="294" spans="2:21" x14ac:dyDescent="0.3">
      <c r="B294" s="125">
        <v>279</v>
      </c>
      <c r="C294" s="53" t="str">
        <f>IF(OR('Data-Qtr4'!C292="",'Data-Qtr4'!R292),"",(COUNTIF('Data-Qtr4'!C292,"Yes")))</f>
        <v/>
      </c>
      <c r="D294" s="267" t="str">
        <f>IF('Data-Qtr4'!D292="","",IF(C294=1,'Data-Qtr4'!D292,""))</f>
        <v/>
      </c>
      <c r="E294" s="53" t="str">
        <f>IF(OR('Data-Qtr4'!E292="",'Data-Qtr4'!R292),"",COUNTIF('Data-Qtr4'!E292,"Yes"))</f>
        <v/>
      </c>
      <c r="F294" s="53" t="str">
        <f>IF(OR('Data-Qtr4'!F292="",'Data-Qtr4'!R292),"",COUNTIF('Data-Qtr4'!F292,"Yes"))</f>
        <v/>
      </c>
      <c r="G294" s="53"/>
      <c r="H294" s="270" t="str">
        <f>IF(OR('Data-Qtr4'!G292="",'Data-Qtr4'!R292),"",COUNTIF('Data-Qtr4'!G292,"Yes"))</f>
        <v/>
      </c>
      <c r="I294" s="55">
        <f>COUNTIF('Data-Qtr4'!C292:G292,"")</f>
        <v>5</v>
      </c>
      <c r="J294" s="125">
        <f>IF('Data-Qtr4'!R292,0,IF((COUNTBLANK(C294)+COUNTBLANK(E294)+COUNTBLANK(F294)+COUNTBLANK(H294))=4,0,1))</f>
        <v>0</v>
      </c>
      <c r="K294" s="125">
        <f t="shared" si="54"/>
        <v>0</v>
      </c>
      <c r="L294" s="125">
        <f t="shared" si="55"/>
        <v>0</v>
      </c>
      <c r="M294" s="1">
        <f t="shared" si="56"/>
        <v>0</v>
      </c>
      <c r="N294" s="125">
        <f t="shared" si="57"/>
        <v>0</v>
      </c>
      <c r="O294" s="126">
        <f t="shared" si="58"/>
        <v>0</v>
      </c>
      <c r="P294" s="125">
        <f t="shared" si="59"/>
        <v>0</v>
      </c>
      <c r="Q294" s="1">
        <f t="shared" si="60"/>
        <v>0</v>
      </c>
      <c r="R294" s="1">
        <f t="shared" si="64"/>
        <v>0</v>
      </c>
      <c r="S294" s="1">
        <f t="shared" si="61"/>
        <v>0</v>
      </c>
      <c r="T294" s="1">
        <f t="shared" si="62"/>
        <v>0</v>
      </c>
      <c r="U294" s="126">
        <f t="shared" si="63"/>
        <v>0</v>
      </c>
    </row>
    <row r="295" spans="2:21" ht="15" thickBot="1" x14ac:dyDescent="0.35">
      <c r="B295" s="125">
        <v>280</v>
      </c>
      <c r="C295" s="36" t="str">
        <f>IF(OR('Data-Qtr4'!C293="",'Data-Qtr4'!R293),"",(COUNTIF('Data-Qtr4'!C293,"Yes")))</f>
        <v/>
      </c>
      <c r="D295" s="271" t="str">
        <f>IF('Data-Qtr4'!D293="","",IF(C295=1,'Data-Qtr4'!D293,""))</f>
        <v/>
      </c>
      <c r="E295" s="36" t="str">
        <f>IF(OR('Data-Qtr4'!E293="",'Data-Qtr4'!R293),"",COUNTIF('Data-Qtr4'!E293,"Yes"))</f>
        <v/>
      </c>
      <c r="F295" s="36" t="str">
        <f>IF(OR('Data-Qtr4'!F293="",'Data-Qtr4'!R293),"",COUNTIF('Data-Qtr4'!F293,"Yes"))</f>
        <v/>
      </c>
      <c r="G295" s="36"/>
      <c r="H295" s="272" t="str">
        <f>IF(OR('Data-Qtr4'!G293="",'Data-Qtr4'!R293),"",COUNTIF('Data-Qtr4'!G293,"Yes"))</f>
        <v/>
      </c>
      <c r="I295" s="55">
        <f>COUNTIF('Data-Qtr4'!C293:G293,"")</f>
        <v>5</v>
      </c>
      <c r="J295" s="125">
        <f>IF('Data-Qtr4'!R293,0,IF((COUNTBLANK(C295)+COUNTBLANK(E295)+COUNTBLANK(F295)+COUNTBLANK(H295))=4,0,1))</f>
        <v>0</v>
      </c>
      <c r="K295" s="125">
        <f t="shared" si="54"/>
        <v>0</v>
      </c>
      <c r="L295" s="125">
        <f t="shared" si="55"/>
        <v>0</v>
      </c>
      <c r="M295" s="1">
        <f t="shared" si="56"/>
        <v>0</v>
      </c>
      <c r="N295" s="125">
        <f t="shared" si="57"/>
        <v>0</v>
      </c>
      <c r="O295" s="126">
        <f t="shared" si="58"/>
        <v>0</v>
      </c>
      <c r="P295" s="125">
        <f t="shared" si="59"/>
        <v>0</v>
      </c>
      <c r="Q295" s="1">
        <f t="shared" si="60"/>
        <v>0</v>
      </c>
      <c r="R295" s="1">
        <f t="shared" si="64"/>
        <v>0</v>
      </c>
      <c r="S295" s="1">
        <f t="shared" si="61"/>
        <v>0</v>
      </c>
      <c r="T295" s="1">
        <f t="shared" si="62"/>
        <v>0</v>
      </c>
      <c r="U295" s="126">
        <f t="shared" si="63"/>
        <v>0</v>
      </c>
    </row>
    <row r="296" spans="2:21" x14ac:dyDescent="0.3">
      <c r="B296" s="125">
        <v>281</v>
      </c>
      <c r="C296" s="33" t="str">
        <f>IF(OR('Data-Qtr4'!C294="",'Data-Qtr4'!R294),"",(COUNTIF('Data-Qtr4'!C294,"Yes")))</f>
        <v/>
      </c>
      <c r="D296" s="268" t="str">
        <f>IF('Data-Qtr4'!D294="","",IF(C296=1,'Data-Qtr4'!D294,""))</f>
        <v/>
      </c>
      <c r="E296" s="33" t="str">
        <f>IF(OR('Data-Qtr4'!E294="",'Data-Qtr4'!R294),"",COUNTIF('Data-Qtr4'!E294,"Yes"))</f>
        <v/>
      </c>
      <c r="F296" s="33" t="str">
        <f>IF(OR('Data-Qtr4'!F294="",'Data-Qtr4'!R294),"",COUNTIF('Data-Qtr4'!F294,"Yes"))</f>
        <v/>
      </c>
      <c r="G296" s="33"/>
      <c r="H296" s="269" t="str">
        <f>IF(OR('Data-Qtr4'!G294="",'Data-Qtr4'!R294),"",COUNTIF('Data-Qtr4'!G294,"Yes"))</f>
        <v/>
      </c>
      <c r="I296" s="54">
        <f>COUNTIF('Data-Qtr4'!C294:G294,"")</f>
        <v>5</v>
      </c>
      <c r="J296" s="125">
        <f>IF('Data-Qtr4'!R294,0,IF((COUNTBLANK(C296)+COUNTBLANK(E296)+COUNTBLANK(F296)+COUNTBLANK(H296))=4,0,1))</f>
        <v>0</v>
      </c>
      <c r="K296" s="125">
        <f t="shared" si="54"/>
        <v>0</v>
      </c>
      <c r="L296" s="125">
        <f t="shared" si="55"/>
        <v>0</v>
      </c>
      <c r="M296" s="1">
        <f t="shared" si="56"/>
        <v>0</v>
      </c>
      <c r="N296" s="125">
        <f t="shared" si="57"/>
        <v>0</v>
      </c>
      <c r="O296" s="126">
        <f t="shared" si="58"/>
        <v>0</v>
      </c>
      <c r="P296" s="125">
        <f t="shared" si="59"/>
        <v>0</v>
      </c>
      <c r="Q296" s="1">
        <f t="shared" si="60"/>
        <v>0</v>
      </c>
      <c r="R296" s="1">
        <f t="shared" si="64"/>
        <v>0</v>
      </c>
      <c r="S296" s="1">
        <f t="shared" si="61"/>
        <v>0</v>
      </c>
      <c r="T296" s="1">
        <f t="shared" si="62"/>
        <v>0</v>
      </c>
      <c r="U296" s="126">
        <f t="shared" si="63"/>
        <v>0</v>
      </c>
    </row>
    <row r="297" spans="2:21" x14ac:dyDescent="0.3">
      <c r="B297" s="125">
        <v>282</v>
      </c>
      <c r="C297" s="53" t="str">
        <f>IF(OR('Data-Qtr4'!C295="",'Data-Qtr4'!R295),"",(COUNTIF('Data-Qtr4'!C295,"Yes")))</f>
        <v/>
      </c>
      <c r="D297" s="267" t="str">
        <f>IF('Data-Qtr4'!D295="","",IF(C297=1,'Data-Qtr4'!D295,""))</f>
        <v/>
      </c>
      <c r="E297" s="53" t="str">
        <f>IF(OR('Data-Qtr4'!E295="",'Data-Qtr4'!R295),"",COUNTIF('Data-Qtr4'!E295,"Yes"))</f>
        <v/>
      </c>
      <c r="F297" s="53" t="str">
        <f>IF(OR('Data-Qtr4'!F295="",'Data-Qtr4'!R295),"",COUNTIF('Data-Qtr4'!F295,"Yes"))</f>
        <v/>
      </c>
      <c r="G297" s="53"/>
      <c r="H297" s="270" t="str">
        <f>IF(OR('Data-Qtr4'!G295="",'Data-Qtr4'!R295),"",COUNTIF('Data-Qtr4'!G295,"Yes"))</f>
        <v/>
      </c>
      <c r="I297" s="55">
        <f>COUNTIF('Data-Qtr4'!C295:G295,"")</f>
        <v>5</v>
      </c>
      <c r="J297" s="125">
        <f>IF('Data-Qtr4'!R295,0,IF((COUNTBLANK(C297)+COUNTBLANK(E297)+COUNTBLANK(F297)+COUNTBLANK(H297))=4,0,1))</f>
        <v>0</v>
      </c>
      <c r="K297" s="125">
        <f t="shared" si="54"/>
        <v>0</v>
      </c>
      <c r="L297" s="125">
        <f t="shared" si="55"/>
        <v>0</v>
      </c>
      <c r="M297" s="1">
        <f t="shared" si="56"/>
        <v>0</v>
      </c>
      <c r="N297" s="125">
        <f t="shared" si="57"/>
        <v>0</v>
      </c>
      <c r="O297" s="126">
        <f t="shared" si="58"/>
        <v>0</v>
      </c>
      <c r="P297" s="125">
        <f t="shared" si="59"/>
        <v>0</v>
      </c>
      <c r="Q297" s="1">
        <f t="shared" si="60"/>
        <v>0</v>
      </c>
      <c r="R297" s="1">
        <f t="shared" si="64"/>
        <v>0</v>
      </c>
      <c r="S297" s="1">
        <f t="shared" si="61"/>
        <v>0</v>
      </c>
      <c r="T297" s="1">
        <f t="shared" si="62"/>
        <v>0</v>
      </c>
      <c r="U297" s="126">
        <f t="shared" si="63"/>
        <v>0</v>
      </c>
    </row>
    <row r="298" spans="2:21" x14ac:dyDescent="0.3">
      <c r="B298" s="125">
        <v>283</v>
      </c>
      <c r="C298" s="53" t="str">
        <f>IF(OR('Data-Qtr4'!C296="",'Data-Qtr4'!R296),"",(COUNTIF('Data-Qtr4'!C296,"Yes")))</f>
        <v/>
      </c>
      <c r="D298" s="267" t="str">
        <f>IF('Data-Qtr4'!D296="","",IF(C298=1,'Data-Qtr4'!D296,""))</f>
        <v/>
      </c>
      <c r="E298" s="53" t="str">
        <f>IF(OR('Data-Qtr4'!E296="",'Data-Qtr4'!R296),"",COUNTIF('Data-Qtr4'!E296,"Yes"))</f>
        <v/>
      </c>
      <c r="F298" s="53" t="str">
        <f>IF(OR('Data-Qtr4'!F296="",'Data-Qtr4'!R296),"",COUNTIF('Data-Qtr4'!F296,"Yes"))</f>
        <v/>
      </c>
      <c r="G298" s="53"/>
      <c r="H298" s="270" t="str">
        <f>IF(OR('Data-Qtr4'!G296="",'Data-Qtr4'!R296),"",COUNTIF('Data-Qtr4'!G296,"Yes"))</f>
        <v/>
      </c>
      <c r="I298" s="55">
        <f>COUNTIF('Data-Qtr4'!C296:G296,"")</f>
        <v>5</v>
      </c>
      <c r="J298" s="125">
        <f>IF('Data-Qtr4'!R296,0,IF((COUNTBLANK(C298)+COUNTBLANK(E298)+COUNTBLANK(F298)+COUNTBLANK(H298))=4,0,1))</f>
        <v>0</v>
      </c>
      <c r="K298" s="125">
        <f t="shared" si="54"/>
        <v>0</v>
      </c>
      <c r="L298" s="125">
        <f t="shared" si="55"/>
        <v>0</v>
      </c>
      <c r="M298" s="1">
        <f t="shared" si="56"/>
        <v>0</v>
      </c>
      <c r="N298" s="125">
        <f t="shared" si="57"/>
        <v>0</v>
      </c>
      <c r="O298" s="126">
        <f t="shared" si="58"/>
        <v>0</v>
      </c>
      <c r="P298" s="125">
        <f t="shared" si="59"/>
        <v>0</v>
      </c>
      <c r="Q298" s="1">
        <f t="shared" si="60"/>
        <v>0</v>
      </c>
      <c r="R298" s="1">
        <f t="shared" si="64"/>
        <v>0</v>
      </c>
      <c r="S298" s="1">
        <f t="shared" si="61"/>
        <v>0</v>
      </c>
      <c r="T298" s="1">
        <f t="shared" si="62"/>
        <v>0</v>
      </c>
      <c r="U298" s="126">
        <f t="shared" si="63"/>
        <v>0</v>
      </c>
    </row>
    <row r="299" spans="2:21" x14ac:dyDescent="0.3">
      <c r="B299" s="125">
        <v>284</v>
      </c>
      <c r="C299" s="53" t="str">
        <f>IF(OR('Data-Qtr4'!C297="",'Data-Qtr4'!R297),"",(COUNTIF('Data-Qtr4'!C297,"Yes")))</f>
        <v/>
      </c>
      <c r="D299" s="267" t="str">
        <f>IF('Data-Qtr4'!D297="","",IF(C299=1,'Data-Qtr4'!D297,""))</f>
        <v/>
      </c>
      <c r="E299" s="53" t="str">
        <f>IF(OR('Data-Qtr4'!E297="",'Data-Qtr4'!R297),"",COUNTIF('Data-Qtr4'!E297,"Yes"))</f>
        <v/>
      </c>
      <c r="F299" s="53" t="str">
        <f>IF(OR('Data-Qtr4'!F297="",'Data-Qtr4'!R297),"",COUNTIF('Data-Qtr4'!F297,"Yes"))</f>
        <v/>
      </c>
      <c r="G299" s="53"/>
      <c r="H299" s="270" t="str">
        <f>IF(OR('Data-Qtr4'!G297="",'Data-Qtr4'!R297),"",COUNTIF('Data-Qtr4'!G297,"Yes"))</f>
        <v/>
      </c>
      <c r="I299" s="55">
        <f>COUNTIF('Data-Qtr4'!C297:G297,"")</f>
        <v>5</v>
      </c>
      <c r="J299" s="125">
        <f>IF('Data-Qtr4'!R297,0,IF((COUNTBLANK(C299)+COUNTBLANK(E299)+COUNTBLANK(F299)+COUNTBLANK(H299))=4,0,1))</f>
        <v>0</v>
      </c>
      <c r="K299" s="125">
        <f t="shared" si="54"/>
        <v>0</v>
      </c>
      <c r="L299" s="125">
        <f t="shared" si="55"/>
        <v>0</v>
      </c>
      <c r="M299" s="1">
        <f t="shared" si="56"/>
        <v>0</v>
      </c>
      <c r="N299" s="125">
        <f t="shared" si="57"/>
        <v>0</v>
      </c>
      <c r="O299" s="126">
        <f t="shared" si="58"/>
        <v>0</v>
      </c>
      <c r="P299" s="125">
        <f t="shared" si="59"/>
        <v>0</v>
      </c>
      <c r="Q299" s="1">
        <f t="shared" si="60"/>
        <v>0</v>
      </c>
      <c r="R299" s="1">
        <f t="shared" si="64"/>
        <v>0</v>
      </c>
      <c r="S299" s="1">
        <f t="shared" si="61"/>
        <v>0</v>
      </c>
      <c r="T299" s="1">
        <f t="shared" si="62"/>
        <v>0</v>
      </c>
      <c r="U299" s="126">
        <f t="shared" si="63"/>
        <v>0</v>
      </c>
    </row>
    <row r="300" spans="2:21" x14ac:dyDescent="0.3">
      <c r="B300" s="125">
        <v>285</v>
      </c>
      <c r="C300" s="53" t="str">
        <f>IF(OR('Data-Qtr4'!C298="",'Data-Qtr4'!R298),"",(COUNTIF('Data-Qtr4'!C298,"Yes")))</f>
        <v/>
      </c>
      <c r="D300" s="267" t="str">
        <f>IF('Data-Qtr4'!D298="","",IF(C300=1,'Data-Qtr4'!D298,""))</f>
        <v/>
      </c>
      <c r="E300" s="53" t="str">
        <f>IF(OR('Data-Qtr4'!E298="",'Data-Qtr4'!R298),"",COUNTIF('Data-Qtr4'!E298,"Yes"))</f>
        <v/>
      </c>
      <c r="F300" s="53" t="str">
        <f>IF(OR('Data-Qtr4'!F298="",'Data-Qtr4'!R298),"",COUNTIF('Data-Qtr4'!F298,"Yes"))</f>
        <v/>
      </c>
      <c r="G300" s="53"/>
      <c r="H300" s="270" t="str">
        <f>IF(OR('Data-Qtr4'!G298="",'Data-Qtr4'!R298),"",COUNTIF('Data-Qtr4'!G298,"Yes"))</f>
        <v/>
      </c>
      <c r="I300" s="55">
        <f>COUNTIF('Data-Qtr4'!C298:G298,"")</f>
        <v>5</v>
      </c>
      <c r="J300" s="125">
        <f>IF('Data-Qtr4'!R298,0,IF((COUNTBLANK(C300)+COUNTBLANK(E300)+COUNTBLANK(F300)+COUNTBLANK(H300))=4,0,1))</f>
        <v>0</v>
      </c>
      <c r="K300" s="125">
        <f t="shared" si="54"/>
        <v>0</v>
      </c>
      <c r="L300" s="125">
        <f t="shared" si="55"/>
        <v>0</v>
      </c>
      <c r="M300" s="1">
        <f t="shared" si="56"/>
        <v>0</v>
      </c>
      <c r="N300" s="125">
        <f t="shared" si="57"/>
        <v>0</v>
      </c>
      <c r="O300" s="126">
        <f t="shared" si="58"/>
        <v>0</v>
      </c>
      <c r="P300" s="125">
        <f t="shared" si="59"/>
        <v>0</v>
      </c>
      <c r="Q300" s="1">
        <f t="shared" si="60"/>
        <v>0</v>
      </c>
      <c r="R300" s="1">
        <f t="shared" si="64"/>
        <v>0</v>
      </c>
      <c r="S300" s="1">
        <f t="shared" si="61"/>
        <v>0</v>
      </c>
      <c r="T300" s="1">
        <f t="shared" si="62"/>
        <v>0</v>
      </c>
      <c r="U300" s="126">
        <f t="shared" si="63"/>
        <v>0</v>
      </c>
    </row>
    <row r="301" spans="2:21" x14ac:dyDescent="0.3">
      <c r="B301" s="125">
        <v>286</v>
      </c>
      <c r="C301" s="53" t="str">
        <f>IF(OR('Data-Qtr4'!C299="",'Data-Qtr4'!R299),"",(COUNTIF('Data-Qtr4'!C299,"Yes")))</f>
        <v/>
      </c>
      <c r="D301" s="267" t="str">
        <f>IF('Data-Qtr4'!D299="","",IF(C301=1,'Data-Qtr4'!D299,""))</f>
        <v/>
      </c>
      <c r="E301" s="53" t="str">
        <f>IF(OR('Data-Qtr4'!E299="",'Data-Qtr4'!R299),"",COUNTIF('Data-Qtr4'!E299,"Yes"))</f>
        <v/>
      </c>
      <c r="F301" s="53" t="str">
        <f>IF(OR('Data-Qtr4'!F299="",'Data-Qtr4'!R299),"",COUNTIF('Data-Qtr4'!F299,"Yes"))</f>
        <v/>
      </c>
      <c r="G301" s="53"/>
      <c r="H301" s="270" t="str">
        <f>IF(OR('Data-Qtr4'!G299="",'Data-Qtr4'!R299),"",COUNTIF('Data-Qtr4'!G299,"Yes"))</f>
        <v/>
      </c>
      <c r="I301" s="55">
        <f>COUNTIF('Data-Qtr4'!C299:G299,"")</f>
        <v>5</v>
      </c>
      <c r="J301" s="125">
        <f>IF('Data-Qtr4'!R299,0,IF((COUNTBLANK(C301)+COUNTBLANK(E301)+COUNTBLANK(F301)+COUNTBLANK(H301))=4,0,1))</f>
        <v>0</v>
      </c>
      <c r="K301" s="125">
        <f t="shared" si="54"/>
        <v>0</v>
      </c>
      <c r="L301" s="125">
        <f t="shared" si="55"/>
        <v>0</v>
      </c>
      <c r="M301" s="1">
        <f t="shared" si="56"/>
        <v>0</v>
      </c>
      <c r="N301" s="125">
        <f t="shared" si="57"/>
        <v>0</v>
      </c>
      <c r="O301" s="126">
        <f t="shared" si="58"/>
        <v>0</v>
      </c>
      <c r="P301" s="125">
        <f t="shared" si="59"/>
        <v>0</v>
      </c>
      <c r="Q301" s="1">
        <f t="shared" si="60"/>
        <v>0</v>
      </c>
      <c r="R301" s="1">
        <f t="shared" si="64"/>
        <v>0</v>
      </c>
      <c r="S301" s="1">
        <f t="shared" si="61"/>
        <v>0</v>
      </c>
      <c r="T301" s="1">
        <f t="shared" si="62"/>
        <v>0</v>
      </c>
      <c r="U301" s="126">
        <f t="shared" si="63"/>
        <v>0</v>
      </c>
    </row>
    <row r="302" spans="2:21" x14ac:dyDescent="0.3">
      <c r="B302" s="125">
        <v>287</v>
      </c>
      <c r="C302" s="53" t="str">
        <f>IF(OR('Data-Qtr4'!C300="",'Data-Qtr4'!R300),"",(COUNTIF('Data-Qtr4'!C300,"Yes")))</f>
        <v/>
      </c>
      <c r="D302" s="267" t="str">
        <f>IF('Data-Qtr4'!D300="","",IF(C302=1,'Data-Qtr4'!D300,""))</f>
        <v/>
      </c>
      <c r="E302" s="53" t="str">
        <f>IF(OR('Data-Qtr4'!E300="",'Data-Qtr4'!R300),"",COUNTIF('Data-Qtr4'!E300,"Yes"))</f>
        <v/>
      </c>
      <c r="F302" s="53" t="str">
        <f>IF(OR('Data-Qtr4'!F300="",'Data-Qtr4'!R300),"",COUNTIF('Data-Qtr4'!F300,"Yes"))</f>
        <v/>
      </c>
      <c r="G302" s="53"/>
      <c r="H302" s="270" t="str">
        <f>IF(OR('Data-Qtr4'!G300="",'Data-Qtr4'!R300),"",COUNTIF('Data-Qtr4'!G300,"Yes"))</f>
        <v/>
      </c>
      <c r="I302" s="55">
        <f>COUNTIF('Data-Qtr4'!C300:G300,"")</f>
        <v>5</v>
      </c>
      <c r="J302" s="125">
        <f>IF('Data-Qtr4'!R300,0,IF((COUNTBLANK(C302)+COUNTBLANK(E302)+COUNTBLANK(F302)+COUNTBLANK(H302))=4,0,1))</f>
        <v>0</v>
      </c>
      <c r="K302" s="125">
        <f t="shared" si="54"/>
        <v>0</v>
      </c>
      <c r="L302" s="125">
        <f t="shared" si="55"/>
        <v>0</v>
      </c>
      <c r="M302" s="1">
        <f t="shared" si="56"/>
        <v>0</v>
      </c>
      <c r="N302" s="125">
        <f t="shared" si="57"/>
        <v>0</v>
      </c>
      <c r="O302" s="126">
        <f t="shared" si="58"/>
        <v>0</v>
      </c>
      <c r="P302" s="125">
        <f t="shared" si="59"/>
        <v>0</v>
      </c>
      <c r="Q302" s="1">
        <f t="shared" si="60"/>
        <v>0</v>
      </c>
      <c r="R302" s="1">
        <f t="shared" si="64"/>
        <v>0</v>
      </c>
      <c r="S302" s="1">
        <f t="shared" si="61"/>
        <v>0</v>
      </c>
      <c r="T302" s="1">
        <f t="shared" si="62"/>
        <v>0</v>
      </c>
      <c r="U302" s="126">
        <f t="shared" si="63"/>
        <v>0</v>
      </c>
    </row>
    <row r="303" spans="2:21" x14ac:dyDescent="0.3">
      <c r="B303" s="125">
        <v>288</v>
      </c>
      <c r="C303" s="53" t="str">
        <f>IF(OR('Data-Qtr4'!C301="",'Data-Qtr4'!R301),"",(COUNTIF('Data-Qtr4'!C301,"Yes")))</f>
        <v/>
      </c>
      <c r="D303" s="267" t="str">
        <f>IF('Data-Qtr4'!D301="","",IF(C303=1,'Data-Qtr4'!D301,""))</f>
        <v/>
      </c>
      <c r="E303" s="53" t="str">
        <f>IF(OR('Data-Qtr4'!E301="",'Data-Qtr4'!R301),"",COUNTIF('Data-Qtr4'!E301,"Yes"))</f>
        <v/>
      </c>
      <c r="F303" s="53" t="str">
        <f>IF(OR('Data-Qtr4'!F301="",'Data-Qtr4'!R301),"",COUNTIF('Data-Qtr4'!F301,"Yes"))</f>
        <v/>
      </c>
      <c r="G303" s="53"/>
      <c r="H303" s="270" t="str">
        <f>IF(OR('Data-Qtr4'!G301="",'Data-Qtr4'!R301),"",COUNTIF('Data-Qtr4'!G301,"Yes"))</f>
        <v/>
      </c>
      <c r="I303" s="55">
        <f>COUNTIF('Data-Qtr4'!C301:G301,"")</f>
        <v>5</v>
      </c>
      <c r="J303" s="125">
        <f>IF('Data-Qtr4'!R301,0,IF((COUNTBLANK(C303)+COUNTBLANK(E303)+COUNTBLANK(F303)+COUNTBLANK(H303))=4,0,1))</f>
        <v>0</v>
      </c>
      <c r="K303" s="125">
        <f t="shared" si="54"/>
        <v>0</v>
      </c>
      <c r="L303" s="125">
        <f t="shared" si="55"/>
        <v>0</v>
      </c>
      <c r="M303" s="1">
        <f t="shared" si="56"/>
        <v>0</v>
      </c>
      <c r="N303" s="125">
        <f t="shared" si="57"/>
        <v>0</v>
      </c>
      <c r="O303" s="126">
        <f t="shared" si="58"/>
        <v>0</v>
      </c>
      <c r="P303" s="125">
        <f t="shared" si="59"/>
        <v>0</v>
      </c>
      <c r="Q303" s="1">
        <f t="shared" si="60"/>
        <v>0</v>
      </c>
      <c r="R303" s="1">
        <f t="shared" si="64"/>
        <v>0</v>
      </c>
      <c r="S303" s="1">
        <f t="shared" si="61"/>
        <v>0</v>
      </c>
      <c r="T303" s="1">
        <f t="shared" si="62"/>
        <v>0</v>
      </c>
      <c r="U303" s="126">
        <f t="shared" si="63"/>
        <v>0</v>
      </c>
    </row>
    <row r="304" spans="2:21" x14ac:dyDescent="0.3">
      <c r="B304" s="125">
        <v>289</v>
      </c>
      <c r="C304" s="53" t="str">
        <f>IF(OR('Data-Qtr4'!C302="",'Data-Qtr4'!R302),"",(COUNTIF('Data-Qtr4'!C302,"Yes")))</f>
        <v/>
      </c>
      <c r="D304" s="267" t="str">
        <f>IF('Data-Qtr4'!D302="","",IF(C304=1,'Data-Qtr4'!D302,""))</f>
        <v/>
      </c>
      <c r="E304" s="53" t="str">
        <f>IF(OR('Data-Qtr4'!E302="",'Data-Qtr4'!R302),"",COUNTIF('Data-Qtr4'!E302,"Yes"))</f>
        <v/>
      </c>
      <c r="F304" s="53" t="str">
        <f>IF(OR('Data-Qtr4'!F302="",'Data-Qtr4'!R302),"",COUNTIF('Data-Qtr4'!F302,"Yes"))</f>
        <v/>
      </c>
      <c r="G304" s="53"/>
      <c r="H304" s="270" t="str">
        <f>IF(OR('Data-Qtr4'!G302="",'Data-Qtr4'!R302),"",COUNTIF('Data-Qtr4'!G302,"Yes"))</f>
        <v/>
      </c>
      <c r="I304" s="55">
        <f>COUNTIF('Data-Qtr4'!C302:G302,"")</f>
        <v>5</v>
      </c>
      <c r="J304" s="125">
        <f>IF('Data-Qtr4'!R302,0,IF((COUNTBLANK(C304)+COUNTBLANK(E304)+COUNTBLANK(F304)+COUNTBLANK(H304))=4,0,1))</f>
        <v>0</v>
      </c>
      <c r="K304" s="125">
        <f t="shared" si="54"/>
        <v>0</v>
      </c>
      <c r="L304" s="125">
        <f t="shared" si="55"/>
        <v>0</v>
      </c>
      <c r="M304" s="1">
        <f t="shared" si="56"/>
        <v>0</v>
      </c>
      <c r="N304" s="125">
        <f t="shared" si="57"/>
        <v>0</v>
      </c>
      <c r="O304" s="126">
        <f t="shared" si="58"/>
        <v>0</v>
      </c>
      <c r="P304" s="125">
        <f t="shared" si="59"/>
        <v>0</v>
      </c>
      <c r="Q304" s="1">
        <f t="shared" si="60"/>
        <v>0</v>
      </c>
      <c r="R304" s="1">
        <f t="shared" si="64"/>
        <v>0</v>
      </c>
      <c r="S304" s="1">
        <f t="shared" si="61"/>
        <v>0</v>
      </c>
      <c r="T304" s="1">
        <f t="shared" si="62"/>
        <v>0</v>
      </c>
      <c r="U304" s="126">
        <f t="shared" si="63"/>
        <v>0</v>
      </c>
    </row>
    <row r="305" spans="2:21" ht="15" thickBot="1" x14ac:dyDescent="0.35">
      <c r="B305" s="127">
        <v>290</v>
      </c>
      <c r="C305" s="36" t="str">
        <f>IF(OR('Data-Qtr4'!C303="",'Data-Qtr4'!R303),"",(COUNTIF('Data-Qtr4'!C303,"Yes")))</f>
        <v/>
      </c>
      <c r="D305" s="271" t="str">
        <f>IF('Data-Qtr4'!D303="","",IF(C305=1,'Data-Qtr4'!D303,""))</f>
        <v/>
      </c>
      <c r="E305" s="36" t="str">
        <f>IF(OR('Data-Qtr4'!E303="",'Data-Qtr4'!R303),"",COUNTIF('Data-Qtr4'!E303,"Yes"))</f>
        <v/>
      </c>
      <c r="F305" s="36" t="str">
        <f>IF(OR('Data-Qtr4'!F303="",'Data-Qtr4'!R303),"",COUNTIF('Data-Qtr4'!F303,"Yes"))</f>
        <v/>
      </c>
      <c r="G305" s="36"/>
      <c r="H305" s="272" t="str">
        <f>IF(OR('Data-Qtr4'!G303="",'Data-Qtr4'!R303),"",COUNTIF('Data-Qtr4'!G303,"Yes"))</f>
        <v/>
      </c>
      <c r="I305" s="56">
        <f>COUNTIF('Data-Qtr4'!C303:G303,"")</f>
        <v>5</v>
      </c>
      <c r="J305" s="125">
        <f>IF('Data-Qtr4'!R303,0,IF((COUNTBLANK(C305)+COUNTBLANK(E305)+COUNTBLANK(F305)+COUNTBLANK(H305))=4,0,1))</f>
        <v>0</v>
      </c>
      <c r="K305" s="125">
        <f t="shared" si="54"/>
        <v>0</v>
      </c>
      <c r="L305" s="125">
        <f t="shared" si="55"/>
        <v>0</v>
      </c>
      <c r="M305" s="1">
        <f t="shared" si="56"/>
        <v>0</v>
      </c>
      <c r="N305" s="125">
        <f t="shared" si="57"/>
        <v>0</v>
      </c>
      <c r="O305" s="126">
        <f t="shared" si="58"/>
        <v>0</v>
      </c>
      <c r="P305" s="125">
        <f t="shared" si="59"/>
        <v>0</v>
      </c>
      <c r="Q305" s="1">
        <f t="shared" si="60"/>
        <v>0</v>
      </c>
      <c r="R305" s="1">
        <f t="shared" si="64"/>
        <v>0</v>
      </c>
      <c r="S305" s="1">
        <f t="shared" si="61"/>
        <v>0</v>
      </c>
      <c r="T305" s="1">
        <f t="shared" si="62"/>
        <v>0</v>
      </c>
      <c r="U305" s="126">
        <f t="shared" si="63"/>
        <v>0</v>
      </c>
    </row>
    <row r="306" spans="2:21" x14ac:dyDescent="0.3">
      <c r="B306" s="125">
        <v>291</v>
      </c>
      <c r="C306" s="33" t="str">
        <f>IF(OR('Data-Qtr4'!C304="",'Data-Qtr4'!R304),"",(COUNTIF('Data-Qtr4'!C304,"Yes")))</f>
        <v/>
      </c>
      <c r="D306" s="268" t="str">
        <f>IF('Data-Qtr4'!D304="","",IF(C306=1,'Data-Qtr4'!D304,""))</f>
        <v/>
      </c>
      <c r="E306" s="33" t="str">
        <f>IF(OR('Data-Qtr4'!E304="",'Data-Qtr4'!R304),"",COUNTIF('Data-Qtr4'!E304,"Yes"))</f>
        <v/>
      </c>
      <c r="F306" s="33" t="str">
        <f>IF(OR('Data-Qtr4'!F304="",'Data-Qtr4'!R304),"",COUNTIF('Data-Qtr4'!F304,"Yes"))</f>
        <v/>
      </c>
      <c r="G306" s="33"/>
      <c r="H306" s="269" t="str">
        <f>IF(OR('Data-Qtr4'!G304="",'Data-Qtr4'!R304),"",COUNTIF('Data-Qtr4'!G304,"Yes"))</f>
        <v/>
      </c>
      <c r="I306" s="54">
        <f>COUNTIF('Data-Qtr4'!C304:G304,"")</f>
        <v>5</v>
      </c>
      <c r="J306" s="125">
        <f>IF('Data-Qtr4'!R304,0,IF((COUNTBLANK(C306)+COUNTBLANK(E306)+COUNTBLANK(F306)+COUNTBLANK(H306))=4,0,1))</f>
        <v>0</v>
      </c>
      <c r="K306" s="125">
        <f t="shared" si="54"/>
        <v>0</v>
      </c>
      <c r="L306" s="125">
        <f t="shared" si="55"/>
        <v>0</v>
      </c>
      <c r="M306" s="1">
        <f t="shared" si="56"/>
        <v>0</v>
      </c>
      <c r="N306" s="125">
        <f t="shared" si="57"/>
        <v>0</v>
      </c>
      <c r="O306" s="126">
        <f t="shared" si="58"/>
        <v>0</v>
      </c>
      <c r="P306" s="125">
        <f t="shared" si="59"/>
        <v>0</v>
      </c>
      <c r="Q306" s="1">
        <f t="shared" si="60"/>
        <v>0</v>
      </c>
      <c r="R306" s="1">
        <f t="shared" si="64"/>
        <v>0</v>
      </c>
      <c r="S306" s="1">
        <f t="shared" si="61"/>
        <v>0</v>
      </c>
      <c r="T306" s="1">
        <f t="shared" si="62"/>
        <v>0</v>
      </c>
      <c r="U306" s="126">
        <f t="shared" si="63"/>
        <v>0</v>
      </c>
    </row>
    <row r="307" spans="2:21" x14ac:dyDescent="0.3">
      <c r="B307" s="125">
        <v>292</v>
      </c>
      <c r="C307" s="53" t="str">
        <f>IF(OR('Data-Qtr4'!C305="",'Data-Qtr4'!R305),"",(COUNTIF('Data-Qtr4'!C305,"Yes")))</f>
        <v/>
      </c>
      <c r="D307" s="267" t="str">
        <f>IF('Data-Qtr4'!D305="","",IF(C307=1,'Data-Qtr4'!D305,""))</f>
        <v/>
      </c>
      <c r="E307" s="53" t="str">
        <f>IF(OR('Data-Qtr4'!E305="",'Data-Qtr4'!R305),"",COUNTIF('Data-Qtr4'!E305,"Yes"))</f>
        <v/>
      </c>
      <c r="F307" s="53" t="str">
        <f>IF(OR('Data-Qtr4'!F305="",'Data-Qtr4'!R305),"",COUNTIF('Data-Qtr4'!F305,"Yes"))</f>
        <v/>
      </c>
      <c r="G307" s="53"/>
      <c r="H307" s="270" t="str">
        <f>IF(OR('Data-Qtr4'!G305="",'Data-Qtr4'!R305),"",COUNTIF('Data-Qtr4'!G305,"Yes"))</f>
        <v/>
      </c>
      <c r="I307" s="55">
        <f>COUNTIF('Data-Qtr4'!C305:G305,"")</f>
        <v>5</v>
      </c>
      <c r="J307" s="125">
        <f>IF('Data-Qtr4'!R305,0,IF((COUNTBLANK(C307)+COUNTBLANK(E307)+COUNTBLANK(F307)+COUNTBLANK(H307))=4,0,1))</f>
        <v>0</v>
      </c>
      <c r="K307" s="125">
        <f t="shared" si="54"/>
        <v>0</v>
      </c>
      <c r="L307" s="125">
        <f t="shared" si="55"/>
        <v>0</v>
      </c>
      <c r="M307" s="1">
        <f t="shared" si="56"/>
        <v>0</v>
      </c>
      <c r="N307" s="125">
        <f t="shared" si="57"/>
        <v>0</v>
      </c>
      <c r="O307" s="126">
        <f t="shared" si="58"/>
        <v>0</v>
      </c>
      <c r="P307" s="125">
        <f t="shared" si="59"/>
        <v>0</v>
      </c>
      <c r="Q307" s="1">
        <f t="shared" si="60"/>
        <v>0</v>
      </c>
      <c r="R307" s="1">
        <f t="shared" si="64"/>
        <v>0</v>
      </c>
      <c r="S307" s="1">
        <f t="shared" si="61"/>
        <v>0</v>
      </c>
      <c r="T307" s="1">
        <f t="shared" si="62"/>
        <v>0</v>
      </c>
      <c r="U307" s="126">
        <f t="shared" si="63"/>
        <v>0</v>
      </c>
    </row>
    <row r="308" spans="2:21" x14ac:dyDescent="0.3">
      <c r="B308" s="125">
        <v>293</v>
      </c>
      <c r="C308" s="53" t="str">
        <f>IF(OR('Data-Qtr4'!C306="",'Data-Qtr4'!R306),"",(COUNTIF('Data-Qtr4'!C306,"Yes")))</f>
        <v/>
      </c>
      <c r="D308" s="267" t="str">
        <f>IF('Data-Qtr4'!D306="","",IF(C308=1,'Data-Qtr4'!D306,""))</f>
        <v/>
      </c>
      <c r="E308" s="53" t="str">
        <f>IF(OR('Data-Qtr4'!E306="",'Data-Qtr4'!R306),"",COUNTIF('Data-Qtr4'!E306,"Yes"))</f>
        <v/>
      </c>
      <c r="F308" s="53" t="str">
        <f>IF(OR('Data-Qtr4'!F306="",'Data-Qtr4'!R306),"",COUNTIF('Data-Qtr4'!F306,"Yes"))</f>
        <v/>
      </c>
      <c r="G308" s="53"/>
      <c r="H308" s="270" t="str">
        <f>IF(OR('Data-Qtr4'!G306="",'Data-Qtr4'!R306),"",COUNTIF('Data-Qtr4'!G306,"Yes"))</f>
        <v/>
      </c>
      <c r="I308" s="55">
        <f>COUNTIF('Data-Qtr4'!C306:G306,"")</f>
        <v>5</v>
      </c>
      <c r="J308" s="125">
        <f>IF('Data-Qtr4'!R306,0,IF((COUNTBLANK(C308)+COUNTBLANK(E308)+COUNTBLANK(F308)+COUNTBLANK(H308))=4,0,1))</f>
        <v>0</v>
      </c>
      <c r="K308" s="125">
        <f t="shared" si="54"/>
        <v>0</v>
      </c>
      <c r="L308" s="125">
        <f t="shared" si="55"/>
        <v>0</v>
      </c>
      <c r="M308" s="1">
        <f t="shared" si="56"/>
        <v>0</v>
      </c>
      <c r="N308" s="125">
        <f t="shared" si="57"/>
        <v>0</v>
      </c>
      <c r="O308" s="126">
        <f t="shared" si="58"/>
        <v>0</v>
      </c>
      <c r="P308" s="125">
        <f t="shared" si="59"/>
        <v>0</v>
      </c>
      <c r="Q308" s="1">
        <f t="shared" si="60"/>
        <v>0</v>
      </c>
      <c r="R308" s="1">
        <f t="shared" si="64"/>
        <v>0</v>
      </c>
      <c r="S308" s="1">
        <f t="shared" si="61"/>
        <v>0</v>
      </c>
      <c r="T308" s="1">
        <f t="shared" si="62"/>
        <v>0</v>
      </c>
      <c r="U308" s="126">
        <f t="shared" si="63"/>
        <v>0</v>
      </c>
    </row>
    <row r="309" spans="2:21" x14ac:dyDescent="0.3">
      <c r="B309" s="125">
        <v>294</v>
      </c>
      <c r="C309" s="53" t="str">
        <f>IF(OR('Data-Qtr4'!C307="",'Data-Qtr4'!R307),"",(COUNTIF('Data-Qtr4'!C307,"Yes")))</f>
        <v/>
      </c>
      <c r="D309" s="267" t="str">
        <f>IF('Data-Qtr4'!D307="","",IF(C309=1,'Data-Qtr4'!D307,""))</f>
        <v/>
      </c>
      <c r="E309" s="53" t="str">
        <f>IF(OR('Data-Qtr4'!E307="",'Data-Qtr4'!R307),"",COUNTIF('Data-Qtr4'!E307,"Yes"))</f>
        <v/>
      </c>
      <c r="F309" s="53" t="str">
        <f>IF(OR('Data-Qtr4'!F307="",'Data-Qtr4'!R307),"",COUNTIF('Data-Qtr4'!F307,"Yes"))</f>
        <v/>
      </c>
      <c r="G309" s="53"/>
      <c r="H309" s="270" t="str">
        <f>IF(OR('Data-Qtr4'!G307="",'Data-Qtr4'!R307),"",COUNTIF('Data-Qtr4'!G307,"Yes"))</f>
        <v/>
      </c>
      <c r="I309" s="55">
        <f>COUNTIF('Data-Qtr4'!C307:G307,"")</f>
        <v>5</v>
      </c>
      <c r="J309" s="125">
        <f>IF('Data-Qtr4'!R307,0,IF((COUNTBLANK(C309)+COUNTBLANK(E309)+COUNTBLANK(F309)+COUNTBLANK(H309))=4,0,1))</f>
        <v>0</v>
      </c>
      <c r="K309" s="125">
        <f t="shared" si="54"/>
        <v>0</v>
      </c>
      <c r="L309" s="125">
        <f t="shared" si="55"/>
        <v>0</v>
      </c>
      <c r="M309" s="1">
        <f t="shared" si="56"/>
        <v>0</v>
      </c>
      <c r="N309" s="125">
        <f t="shared" si="57"/>
        <v>0</v>
      </c>
      <c r="O309" s="126">
        <f t="shared" si="58"/>
        <v>0</v>
      </c>
      <c r="P309" s="125">
        <f t="shared" si="59"/>
        <v>0</v>
      </c>
      <c r="Q309" s="1">
        <f t="shared" si="60"/>
        <v>0</v>
      </c>
      <c r="R309" s="1">
        <f t="shared" si="64"/>
        <v>0</v>
      </c>
      <c r="S309" s="1">
        <f t="shared" si="61"/>
        <v>0</v>
      </c>
      <c r="T309" s="1">
        <f t="shared" si="62"/>
        <v>0</v>
      </c>
      <c r="U309" s="126">
        <f t="shared" si="63"/>
        <v>0</v>
      </c>
    </row>
    <row r="310" spans="2:21" x14ac:dyDescent="0.3">
      <c r="B310" s="125">
        <v>295</v>
      </c>
      <c r="C310" s="53" t="str">
        <f>IF(OR('Data-Qtr4'!C308="",'Data-Qtr4'!R308),"",(COUNTIF('Data-Qtr4'!C308,"Yes")))</f>
        <v/>
      </c>
      <c r="D310" s="267" t="str">
        <f>IF('Data-Qtr4'!D308="","",IF(C310=1,'Data-Qtr4'!D308,""))</f>
        <v/>
      </c>
      <c r="E310" s="53" t="str">
        <f>IF(OR('Data-Qtr4'!E308="",'Data-Qtr4'!R308),"",COUNTIF('Data-Qtr4'!E308,"Yes"))</f>
        <v/>
      </c>
      <c r="F310" s="53" t="str">
        <f>IF(OR('Data-Qtr4'!F308="",'Data-Qtr4'!R308),"",COUNTIF('Data-Qtr4'!F308,"Yes"))</f>
        <v/>
      </c>
      <c r="G310" s="53"/>
      <c r="H310" s="270" t="str">
        <f>IF(OR('Data-Qtr4'!G308="",'Data-Qtr4'!R308),"",COUNTIF('Data-Qtr4'!G308,"Yes"))</f>
        <v/>
      </c>
      <c r="I310" s="55">
        <f>COUNTIF('Data-Qtr4'!C308:G308,"")</f>
        <v>5</v>
      </c>
      <c r="J310" s="125">
        <f>IF('Data-Qtr4'!R308,0,IF((COUNTBLANK(C310)+COUNTBLANK(E310)+COUNTBLANK(F310)+COUNTBLANK(H310))=4,0,1))</f>
        <v>0</v>
      </c>
      <c r="K310" s="125">
        <f t="shared" si="54"/>
        <v>0</v>
      </c>
      <c r="L310" s="125">
        <f t="shared" si="55"/>
        <v>0</v>
      </c>
      <c r="M310" s="1">
        <f t="shared" si="56"/>
        <v>0</v>
      </c>
      <c r="N310" s="125">
        <f t="shared" si="57"/>
        <v>0</v>
      </c>
      <c r="O310" s="126">
        <f t="shared" si="58"/>
        <v>0</v>
      </c>
      <c r="P310" s="125">
        <f t="shared" si="59"/>
        <v>0</v>
      </c>
      <c r="Q310" s="1">
        <f t="shared" si="60"/>
        <v>0</v>
      </c>
      <c r="R310" s="1">
        <f t="shared" si="64"/>
        <v>0</v>
      </c>
      <c r="S310" s="1">
        <f t="shared" si="61"/>
        <v>0</v>
      </c>
      <c r="T310" s="1">
        <f t="shared" si="62"/>
        <v>0</v>
      </c>
      <c r="U310" s="126">
        <f t="shared" si="63"/>
        <v>0</v>
      </c>
    </row>
    <row r="311" spans="2:21" x14ac:dyDescent="0.3">
      <c r="B311" s="125">
        <v>296</v>
      </c>
      <c r="C311" s="53" t="str">
        <f>IF(OR('Data-Qtr4'!C309="",'Data-Qtr4'!R309),"",(COUNTIF('Data-Qtr4'!C309,"Yes")))</f>
        <v/>
      </c>
      <c r="D311" s="267" t="str">
        <f>IF('Data-Qtr4'!D309="","",IF(C311=1,'Data-Qtr4'!D309,""))</f>
        <v/>
      </c>
      <c r="E311" s="53" t="str">
        <f>IF(OR('Data-Qtr4'!E309="",'Data-Qtr4'!R309),"",COUNTIF('Data-Qtr4'!E309,"Yes"))</f>
        <v/>
      </c>
      <c r="F311" s="53" t="str">
        <f>IF(OR('Data-Qtr4'!F309="",'Data-Qtr4'!R309),"",COUNTIF('Data-Qtr4'!F309,"Yes"))</f>
        <v/>
      </c>
      <c r="G311" s="53"/>
      <c r="H311" s="270" t="str">
        <f>IF(OR('Data-Qtr4'!G309="",'Data-Qtr4'!R309),"",COUNTIF('Data-Qtr4'!G309,"Yes"))</f>
        <v/>
      </c>
      <c r="I311" s="55">
        <f>COUNTIF('Data-Qtr4'!C309:G309,"")</f>
        <v>5</v>
      </c>
      <c r="J311" s="125">
        <f>IF('Data-Qtr4'!R309,0,IF((COUNTBLANK(C311)+COUNTBLANK(E311)+COUNTBLANK(F311)+COUNTBLANK(H311))=4,0,1))</f>
        <v>0</v>
      </c>
      <c r="K311" s="125">
        <f t="shared" si="54"/>
        <v>0</v>
      </c>
      <c r="L311" s="125">
        <f t="shared" si="55"/>
        <v>0</v>
      </c>
      <c r="M311" s="1">
        <f t="shared" si="56"/>
        <v>0</v>
      </c>
      <c r="N311" s="125">
        <f t="shared" si="57"/>
        <v>0</v>
      </c>
      <c r="O311" s="126">
        <f t="shared" si="58"/>
        <v>0</v>
      </c>
      <c r="P311" s="125">
        <f t="shared" si="59"/>
        <v>0</v>
      </c>
      <c r="Q311" s="1">
        <f t="shared" si="60"/>
        <v>0</v>
      </c>
      <c r="R311" s="1">
        <f t="shared" si="64"/>
        <v>0</v>
      </c>
      <c r="S311" s="1">
        <f t="shared" si="61"/>
        <v>0</v>
      </c>
      <c r="T311" s="1">
        <f t="shared" si="62"/>
        <v>0</v>
      </c>
      <c r="U311" s="126">
        <f t="shared" si="63"/>
        <v>0</v>
      </c>
    </row>
    <row r="312" spans="2:21" x14ac:dyDescent="0.3">
      <c r="B312" s="125">
        <v>297</v>
      </c>
      <c r="C312" s="53" t="str">
        <f>IF(OR('Data-Qtr4'!C310="",'Data-Qtr4'!R310),"",(COUNTIF('Data-Qtr4'!C310,"Yes")))</f>
        <v/>
      </c>
      <c r="D312" s="267" t="str">
        <f>IF('Data-Qtr4'!D310="","",IF(C312=1,'Data-Qtr4'!D310,""))</f>
        <v/>
      </c>
      <c r="E312" s="53" t="str">
        <f>IF(OR('Data-Qtr4'!E310="",'Data-Qtr4'!R310),"",COUNTIF('Data-Qtr4'!E310,"Yes"))</f>
        <v/>
      </c>
      <c r="F312" s="53" t="str">
        <f>IF(OR('Data-Qtr4'!F310="",'Data-Qtr4'!R310),"",COUNTIF('Data-Qtr4'!F310,"Yes"))</f>
        <v/>
      </c>
      <c r="G312" s="53"/>
      <c r="H312" s="270" t="str">
        <f>IF(OR('Data-Qtr4'!G310="",'Data-Qtr4'!R310),"",COUNTIF('Data-Qtr4'!G310,"Yes"))</f>
        <v/>
      </c>
      <c r="I312" s="55">
        <f>COUNTIF('Data-Qtr4'!C310:G310,"")</f>
        <v>5</v>
      </c>
      <c r="J312" s="125">
        <f>IF('Data-Qtr4'!R310,0,IF((COUNTBLANK(C312)+COUNTBLANK(E312)+COUNTBLANK(F312)+COUNTBLANK(H312))=4,0,1))</f>
        <v>0</v>
      </c>
      <c r="K312" s="125">
        <f t="shared" si="54"/>
        <v>0</v>
      </c>
      <c r="L312" s="125">
        <f t="shared" si="55"/>
        <v>0</v>
      </c>
      <c r="M312" s="1">
        <f t="shared" si="56"/>
        <v>0</v>
      </c>
      <c r="N312" s="125">
        <f t="shared" si="57"/>
        <v>0</v>
      </c>
      <c r="O312" s="126">
        <f t="shared" si="58"/>
        <v>0</v>
      </c>
      <c r="P312" s="125">
        <f t="shared" si="59"/>
        <v>0</v>
      </c>
      <c r="Q312" s="1">
        <f t="shared" si="60"/>
        <v>0</v>
      </c>
      <c r="R312" s="1">
        <f t="shared" si="64"/>
        <v>0</v>
      </c>
      <c r="S312" s="1">
        <f t="shared" si="61"/>
        <v>0</v>
      </c>
      <c r="T312" s="1">
        <f t="shared" si="62"/>
        <v>0</v>
      </c>
      <c r="U312" s="126">
        <f t="shared" si="63"/>
        <v>0</v>
      </c>
    </row>
    <row r="313" spans="2:21" x14ac:dyDescent="0.3">
      <c r="B313" s="125">
        <v>298</v>
      </c>
      <c r="C313" s="53" t="str">
        <f>IF(OR('Data-Qtr4'!C311="",'Data-Qtr4'!R311),"",(COUNTIF('Data-Qtr4'!C311,"Yes")))</f>
        <v/>
      </c>
      <c r="D313" s="267" t="str">
        <f>IF('Data-Qtr4'!D311="","",IF(C313=1,'Data-Qtr4'!D311,""))</f>
        <v/>
      </c>
      <c r="E313" s="53" t="str">
        <f>IF(OR('Data-Qtr4'!E311="",'Data-Qtr4'!R311),"",COUNTIF('Data-Qtr4'!E311,"Yes"))</f>
        <v/>
      </c>
      <c r="F313" s="53" t="str">
        <f>IF(OR('Data-Qtr4'!F311="",'Data-Qtr4'!R311),"",COUNTIF('Data-Qtr4'!F311,"Yes"))</f>
        <v/>
      </c>
      <c r="G313" s="53"/>
      <c r="H313" s="270" t="str">
        <f>IF(OR('Data-Qtr4'!G311="",'Data-Qtr4'!R311),"",COUNTIF('Data-Qtr4'!G311,"Yes"))</f>
        <v/>
      </c>
      <c r="I313" s="55">
        <f>COUNTIF('Data-Qtr4'!C311:G311,"")</f>
        <v>5</v>
      </c>
      <c r="J313" s="125">
        <f>IF('Data-Qtr4'!R311,0,IF((COUNTBLANK(C313)+COUNTBLANK(E313)+COUNTBLANK(F313)+COUNTBLANK(H313))=4,0,1))</f>
        <v>0</v>
      </c>
      <c r="K313" s="125">
        <f t="shared" si="54"/>
        <v>0</v>
      </c>
      <c r="L313" s="125">
        <f t="shared" si="55"/>
        <v>0</v>
      </c>
      <c r="M313" s="1">
        <f t="shared" si="56"/>
        <v>0</v>
      </c>
      <c r="N313" s="125">
        <f t="shared" si="57"/>
        <v>0</v>
      </c>
      <c r="O313" s="126">
        <f t="shared" si="58"/>
        <v>0</v>
      </c>
      <c r="P313" s="125">
        <f t="shared" si="59"/>
        <v>0</v>
      </c>
      <c r="Q313" s="1">
        <f t="shared" si="60"/>
        <v>0</v>
      </c>
      <c r="R313" s="1">
        <f t="shared" si="64"/>
        <v>0</v>
      </c>
      <c r="S313" s="1">
        <f t="shared" si="61"/>
        <v>0</v>
      </c>
      <c r="T313" s="1">
        <f t="shared" si="62"/>
        <v>0</v>
      </c>
      <c r="U313" s="126">
        <f t="shared" si="63"/>
        <v>0</v>
      </c>
    </row>
    <row r="314" spans="2:21" x14ac:dyDescent="0.3">
      <c r="B314" s="125">
        <v>299</v>
      </c>
      <c r="C314" s="53" t="str">
        <f>IF(OR('Data-Qtr4'!C312="",'Data-Qtr4'!R312),"",(COUNTIF('Data-Qtr4'!C312,"Yes")))</f>
        <v/>
      </c>
      <c r="D314" s="267" t="str">
        <f>IF('Data-Qtr4'!D312="","",IF(C314=1,'Data-Qtr4'!D312,""))</f>
        <v/>
      </c>
      <c r="E314" s="53" t="str">
        <f>IF(OR('Data-Qtr4'!E312="",'Data-Qtr4'!R312),"",COUNTIF('Data-Qtr4'!E312,"Yes"))</f>
        <v/>
      </c>
      <c r="F314" s="53" t="str">
        <f>IF(OR('Data-Qtr4'!F312="",'Data-Qtr4'!R312),"",COUNTIF('Data-Qtr4'!F312,"Yes"))</f>
        <v/>
      </c>
      <c r="G314" s="53"/>
      <c r="H314" s="270" t="str">
        <f>IF(OR('Data-Qtr4'!G312="",'Data-Qtr4'!R312),"",COUNTIF('Data-Qtr4'!G312,"Yes"))</f>
        <v/>
      </c>
      <c r="I314" s="55">
        <f>COUNTIF('Data-Qtr4'!C312:G312,"")</f>
        <v>5</v>
      </c>
      <c r="J314" s="125">
        <f>IF('Data-Qtr4'!R312,0,IF((COUNTBLANK(C314)+COUNTBLANK(E314)+COUNTBLANK(F314)+COUNTBLANK(H314))=4,0,1))</f>
        <v>0</v>
      </c>
      <c r="K314" s="125">
        <f t="shared" si="54"/>
        <v>0</v>
      </c>
      <c r="L314" s="125">
        <f t="shared" si="55"/>
        <v>0</v>
      </c>
      <c r="M314" s="1">
        <f t="shared" si="56"/>
        <v>0</v>
      </c>
      <c r="N314" s="125">
        <f t="shared" si="57"/>
        <v>0</v>
      </c>
      <c r="O314" s="126">
        <f t="shared" si="58"/>
        <v>0</v>
      </c>
      <c r="P314" s="125">
        <f t="shared" si="59"/>
        <v>0</v>
      </c>
      <c r="Q314" s="1">
        <f t="shared" si="60"/>
        <v>0</v>
      </c>
      <c r="R314" s="1">
        <f t="shared" si="64"/>
        <v>0</v>
      </c>
      <c r="S314" s="1">
        <f t="shared" si="61"/>
        <v>0</v>
      </c>
      <c r="T314" s="1">
        <f t="shared" si="62"/>
        <v>0</v>
      </c>
      <c r="U314" s="126">
        <f t="shared" si="63"/>
        <v>0</v>
      </c>
    </row>
    <row r="315" spans="2:21" ht="15" thickBot="1" x14ac:dyDescent="0.35">
      <c r="B315" s="125">
        <v>300</v>
      </c>
      <c r="C315" s="36" t="str">
        <f>IF(OR('Data-Qtr4'!C313="",'Data-Qtr4'!R313),"",(COUNTIF('Data-Qtr4'!C313,"Yes")))</f>
        <v/>
      </c>
      <c r="D315" s="271" t="str">
        <f>IF('Data-Qtr4'!D313="","",IF(C315=1,'Data-Qtr4'!D313,""))</f>
        <v/>
      </c>
      <c r="E315" s="36" t="str">
        <f>IF(OR('Data-Qtr4'!E313="",'Data-Qtr4'!R313),"",COUNTIF('Data-Qtr4'!E313,"Yes"))</f>
        <v/>
      </c>
      <c r="F315" s="36" t="str">
        <f>IF(OR('Data-Qtr4'!F313="",'Data-Qtr4'!R313),"",COUNTIF('Data-Qtr4'!F313,"Yes"))</f>
        <v/>
      </c>
      <c r="G315" s="36"/>
      <c r="H315" s="272" t="str">
        <f>IF(OR('Data-Qtr4'!G313="",'Data-Qtr4'!R313),"",COUNTIF('Data-Qtr4'!G313,"Yes"))</f>
        <v/>
      </c>
      <c r="I315" s="55">
        <f>COUNTIF('Data-Qtr4'!C313:G313,"")</f>
        <v>5</v>
      </c>
      <c r="J315" s="125">
        <f>IF('Data-Qtr4'!R313,0,IF((COUNTBLANK(C315)+COUNTBLANK(E315)+COUNTBLANK(F315)+COUNTBLANK(H315))=4,0,1))</f>
        <v>0</v>
      </c>
      <c r="K315" s="125">
        <f t="shared" si="54"/>
        <v>0</v>
      </c>
      <c r="L315" s="125">
        <f t="shared" si="55"/>
        <v>0</v>
      </c>
      <c r="M315" s="1">
        <f t="shared" si="56"/>
        <v>0</v>
      </c>
      <c r="N315" s="125">
        <f t="shared" si="57"/>
        <v>0</v>
      </c>
      <c r="O315" s="126">
        <f t="shared" si="58"/>
        <v>0</v>
      </c>
      <c r="P315" s="125">
        <f t="shared" si="59"/>
        <v>0</v>
      </c>
      <c r="Q315" s="1">
        <f t="shared" si="60"/>
        <v>0</v>
      </c>
      <c r="R315" s="1">
        <f t="shared" si="64"/>
        <v>0</v>
      </c>
      <c r="S315" s="1">
        <f t="shared" si="61"/>
        <v>0</v>
      </c>
      <c r="T315" s="1">
        <f t="shared" si="62"/>
        <v>0</v>
      </c>
      <c r="U315" s="126">
        <f t="shared" si="63"/>
        <v>0</v>
      </c>
    </row>
    <row r="316" spans="2:21" ht="15" thickBot="1" x14ac:dyDescent="0.35">
      <c r="B316" s="128" t="s">
        <v>32</v>
      </c>
      <c r="C316" s="51">
        <f>SUM(C16:C315)</f>
        <v>0</v>
      </c>
      <c r="D316" s="259">
        <f>SUM(D16:D315)</f>
        <v>0</v>
      </c>
      <c r="E316" s="50">
        <f>SUM(E16:E315)</f>
        <v>0</v>
      </c>
      <c r="F316" s="50">
        <f>SUM(F16:F315)</f>
        <v>0</v>
      </c>
      <c r="G316" s="50"/>
      <c r="H316" s="50">
        <f t="shared" ref="H316:U316" si="65">SUM(H16:H315)</f>
        <v>0</v>
      </c>
      <c r="I316" s="45">
        <f t="shared" si="65"/>
        <v>1500</v>
      </c>
      <c r="J316" s="45">
        <f t="shared" si="65"/>
        <v>0</v>
      </c>
      <c r="K316" s="59">
        <f t="shared" si="65"/>
        <v>0</v>
      </c>
      <c r="L316" s="129">
        <f t="shared" si="65"/>
        <v>0</v>
      </c>
      <c r="M316" s="129">
        <f t="shared" si="65"/>
        <v>0</v>
      </c>
      <c r="N316" s="130">
        <f t="shared" si="65"/>
        <v>0</v>
      </c>
      <c r="O316" s="131">
        <f t="shared" si="65"/>
        <v>0</v>
      </c>
      <c r="P316" s="132">
        <f t="shared" si="65"/>
        <v>0</v>
      </c>
      <c r="Q316" s="132">
        <f t="shared" si="65"/>
        <v>0</v>
      </c>
      <c r="R316" s="133">
        <f t="shared" si="65"/>
        <v>0</v>
      </c>
      <c r="S316" s="134">
        <f t="shared" si="65"/>
        <v>0</v>
      </c>
      <c r="T316" s="199">
        <f t="shared" si="65"/>
        <v>0</v>
      </c>
      <c r="U316" s="199">
        <f t="shared" si="65"/>
        <v>0</v>
      </c>
    </row>
    <row r="317" spans="2:21" ht="15" thickBot="1" x14ac:dyDescent="0.35">
      <c r="B317" s="1" t="s">
        <v>42</v>
      </c>
      <c r="C317" s="137"/>
      <c r="D317" s="137"/>
      <c r="E317" s="137"/>
      <c r="F317" s="137"/>
      <c r="G317" s="137"/>
      <c r="H317" s="137"/>
      <c r="I317" s="138"/>
      <c r="J317" s="138"/>
      <c r="K317" s="139">
        <f>SUM(J16:J315)</f>
        <v>0</v>
      </c>
      <c r="R317" s="133"/>
      <c r="S317" s="140"/>
      <c r="T317" s="135"/>
      <c r="U317" s="141"/>
    </row>
    <row r="318" spans="2:21" x14ac:dyDescent="0.3">
      <c r="C318" s="44"/>
      <c r="D318" s="44"/>
      <c r="E318" s="44"/>
      <c r="F318" s="44"/>
      <c r="G318" s="44"/>
      <c r="H318" s="44"/>
    </row>
    <row r="320" spans="2:21" x14ac:dyDescent="0.3">
      <c r="G320" s="28"/>
    </row>
    <row r="321" spans="7:8" x14ac:dyDescent="0.3">
      <c r="G321" s="28"/>
    </row>
    <row r="322" spans="7:8" x14ac:dyDescent="0.3">
      <c r="G322" s="28"/>
    </row>
    <row r="323" spans="7:8" x14ac:dyDescent="0.3">
      <c r="G323" s="28"/>
    </row>
    <row r="324" spans="7:8" x14ac:dyDescent="0.3">
      <c r="G324" s="28"/>
    </row>
    <row r="328" spans="7:8" x14ac:dyDescent="0.3">
      <c r="G328" s="28"/>
      <c r="H328" s="5"/>
    </row>
    <row r="329" spans="7:8" x14ac:dyDescent="0.3">
      <c r="G329" s="28"/>
      <c r="H329" s="5"/>
    </row>
    <row r="330" spans="7:8" x14ac:dyDescent="0.3">
      <c r="G330" s="28"/>
      <c r="H330" s="5"/>
    </row>
  </sheetData>
  <sheetProtection algorithmName="SHA-512" hashValue="qt46QLmbRwf5F/Iw7kZ5SSV1+hgE6XeXRhBFhumK5VMAQ9/7UWnnfE0qiFFR4HSIn9hF0a1wZTqDVZuPf4POhQ==" saltValue="O9KftHbv5Ev+AiW/kvXJIA==" spinCount="100000" sheet="1" objects="1" scenarios="1" selectLockedCells="1" selectUnlockedCells="1"/>
  <mergeCells count="2">
    <mergeCell ref="I5:I12"/>
    <mergeCell ref="G8:G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B957C-BE35-4D29-9482-7284B0FBECD0}">
  <sheetPr codeName="Sheet14"/>
  <dimension ref="A1:U330"/>
  <sheetViews>
    <sheetView topLeftCell="B1" zoomScale="85" zoomScaleNormal="85" workbookViewId="0">
      <selection activeCell="L25" sqref="L25"/>
    </sheetView>
  </sheetViews>
  <sheetFormatPr defaultColWidth="8.88671875" defaultRowHeight="14.4" x14ac:dyDescent="0.3"/>
  <cols>
    <col min="1" max="1" width="22.33203125" style="1" customWidth="1"/>
    <col min="2" max="2" width="67.6640625" style="1" customWidth="1"/>
    <col min="3" max="3" width="26.44140625" style="1" customWidth="1"/>
    <col min="4" max="4" width="28" style="1" customWidth="1"/>
    <col min="5" max="5" width="24.6640625" style="1" customWidth="1"/>
    <col min="6" max="6" width="15.44140625" style="1" customWidth="1"/>
    <col min="7" max="7" width="26" style="1" customWidth="1"/>
    <col min="8" max="8" width="20.33203125" style="1" customWidth="1"/>
    <col min="9" max="9" width="15.6640625" style="1" customWidth="1"/>
    <col min="10" max="10" width="38" style="1" customWidth="1"/>
    <col min="11" max="11" width="31.44140625" style="1" customWidth="1"/>
    <col min="12" max="12" width="34.44140625" style="1" bestFit="1" customWidth="1"/>
    <col min="13" max="13" width="36.6640625" style="1" bestFit="1" customWidth="1"/>
    <col min="14" max="14" width="34.44140625" style="1" bestFit="1" customWidth="1"/>
    <col min="15" max="15" width="37" style="1" bestFit="1" customWidth="1"/>
    <col min="16" max="16" width="34.44140625" style="1" bestFit="1" customWidth="1"/>
    <col min="17" max="17" width="37" style="1" bestFit="1" customWidth="1"/>
    <col min="18" max="18" width="35.33203125" style="1" customWidth="1"/>
    <col min="19" max="19" width="35.5546875" style="1" customWidth="1"/>
    <col min="20" max="20" width="26.88671875" style="1" bestFit="1" customWidth="1"/>
    <col min="21" max="21" width="29.44140625" style="1" bestFit="1" customWidth="1"/>
    <col min="22" max="16384" width="8.88671875" style="1"/>
  </cols>
  <sheetData>
    <row r="1" spans="1:21" x14ac:dyDescent="0.3">
      <c r="A1" s="2" t="s">
        <v>1</v>
      </c>
    </row>
    <row r="3" spans="1:21" ht="18" x14ac:dyDescent="0.35">
      <c r="A3" s="3" t="s">
        <v>2</v>
      </c>
    </row>
    <row r="4" spans="1:21" ht="24.75" customHeight="1" x14ac:dyDescent="0.35">
      <c r="A4" s="3"/>
      <c r="K4" s="300"/>
      <c r="L4" s="300"/>
      <c r="M4" s="300"/>
      <c r="N4" s="300"/>
    </row>
    <row r="5" spans="1:21" ht="24" customHeight="1" x14ac:dyDescent="0.3">
      <c r="A5" s="1" t="s">
        <v>3</v>
      </c>
      <c r="I5" s="374"/>
      <c r="J5" s="302"/>
      <c r="K5" s="303"/>
      <c r="L5" s="303"/>
      <c r="M5" s="303"/>
      <c r="N5" s="302"/>
    </row>
    <row r="6" spans="1:21" ht="28.5" customHeight="1" x14ac:dyDescent="0.3">
      <c r="A6" s="1" t="s">
        <v>4</v>
      </c>
      <c r="I6" s="374"/>
      <c r="J6" s="302"/>
      <c r="K6" s="303"/>
      <c r="L6" s="303"/>
      <c r="M6" s="303"/>
      <c r="N6" s="302"/>
    </row>
    <row r="7" spans="1:21" ht="30.75" customHeight="1" thickBot="1" x14ac:dyDescent="0.35">
      <c r="I7" s="374"/>
      <c r="J7" s="302"/>
      <c r="K7" s="303"/>
      <c r="L7" s="303"/>
      <c r="M7" s="303"/>
      <c r="N7" s="302"/>
    </row>
    <row r="8" spans="1:21" ht="34.5" customHeight="1" x14ac:dyDescent="0.3">
      <c r="A8" s="9" t="s">
        <v>5</v>
      </c>
      <c r="B8" s="10"/>
      <c r="D8" s="9" t="s">
        <v>6</v>
      </c>
      <c r="E8" s="10"/>
      <c r="G8" s="372" t="s">
        <v>7</v>
      </c>
      <c r="H8" s="6" t="s">
        <v>8</v>
      </c>
      <c r="I8" s="374"/>
      <c r="J8" s="302"/>
      <c r="K8" s="303"/>
      <c r="L8" s="303"/>
      <c r="M8" s="303"/>
      <c r="N8" s="302"/>
    </row>
    <row r="9" spans="1:21" ht="38.25" customHeight="1" thickBot="1" x14ac:dyDescent="0.35">
      <c r="A9" s="11" t="s">
        <v>9</v>
      </c>
      <c r="B9" s="13" t="s">
        <v>38</v>
      </c>
      <c r="D9" s="11" t="s">
        <v>0</v>
      </c>
      <c r="E9" s="63" t="str">
        <f>IF(ISBLANK('Data-Qtr5'!C8), "", 'Data-Qtr5'!C8)</f>
        <v>Enter RCH name in Data-Qtr1 RCH Name field</v>
      </c>
      <c r="G9" s="373"/>
      <c r="H9" s="7" t="s">
        <v>10</v>
      </c>
      <c r="I9" s="374"/>
      <c r="J9" s="302"/>
      <c r="K9" s="303"/>
      <c r="L9" s="303"/>
      <c r="M9" s="303"/>
      <c r="N9" s="302"/>
    </row>
    <row r="10" spans="1:21" ht="40.5" customHeight="1" thickBot="1" x14ac:dyDescent="0.35">
      <c r="A10" s="11" t="s">
        <v>11</v>
      </c>
      <c r="B10" s="118" t="s">
        <v>37</v>
      </c>
      <c r="D10" s="12" t="s">
        <v>18</v>
      </c>
      <c r="E10" s="64">
        <f>IF(ISBLANK('Data-Qtr5'!G6), "", 'Data-Qtr5'!G6)</f>
        <v>300</v>
      </c>
      <c r="G10" s="8" t="s">
        <v>12</v>
      </c>
      <c r="H10" s="62" t="s">
        <v>13</v>
      </c>
      <c r="I10" s="374"/>
      <c r="J10" s="302"/>
      <c r="K10" s="303"/>
      <c r="L10" s="303"/>
      <c r="M10" s="303"/>
      <c r="N10" s="302"/>
    </row>
    <row r="11" spans="1:21" ht="40.5" customHeight="1" x14ac:dyDescent="0.3">
      <c r="A11" s="29" t="s">
        <v>20</v>
      </c>
      <c r="B11" s="119">
        <v>4</v>
      </c>
      <c r="D11" s="48" t="s">
        <v>49</v>
      </c>
      <c r="E11" s="49">
        <f>SUM(J16:J315)</f>
        <v>0</v>
      </c>
      <c r="G11" s="27" t="s">
        <v>51</v>
      </c>
      <c r="H11" s="1" t="e">
        <f>last_antipsych_audit_date</f>
        <v>#REF!</v>
      </c>
      <c r="I11" s="374"/>
      <c r="J11" s="304"/>
      <c r="K11" s="305"/>
      <c r="L11" s="305"/>
      <c r="M11" s="305"/>
      <c r="N11" s="304"/>
    </row>
    <row r="12" spans="1:21" ht="33" customHeight="1" thickBot="1" x14ac:dyDescent="0.35">
      <c r="A12" s="12" t="s">
        <v>19</v>
      </c>
      <c r="B12" s="65" t="s">
        <v>13</v>
      </c>
      <c r="D12" s="4" t="s">
        <v>50</v>
      </c>
      <c r="E12" s="5" t="str">
        <f xml:space="preserve"> last_polypharm_audit_date</f>
        <v xml:space="preserve"> MMM – MMM 202x</v>
      </c>
      <c r="I12" s="374"/>
      <c r="J12" s="304"/>
      <c r="K12" s="305"/>
      <c r="L12" s="305"/>
      <c r="M12" s="305"/>
      <c r="N12" s="304"/>
    </row>
    <row r="13" spans="1:21" ht="15" thickBot="1" x14ac:dyDescent="0.35">
      <c r="G13" s="28"/>
      <c r="R13" s="1" t="s">
        <v>96</v>
      </c>
    </row>
    <row r="14" spans="1:21" ht="90.75" customHeight="1" thickBot="1" x14ac:dyDescent="0.35">
      <c r="B14" s="30" t="s">
        <v>17</v>
      </c>
      <c r="C14" s="39" t="s">
        <v>23</v>
      </c>
      <c r="D14" s="40" t="s">
        <v>21</v>
      </c>
      <c r="E14" s="52">
        <v>2</v>
      </c>
      <c r="F14" s="41">
        <v>3</v>
      </c>
      <c r="G14" s="41"/>
      <c r="H14" s="41">
        <v>4</v>
      </c>
      <c r="I14" s="47" t="s">
        <v>31</v>
      </c>
      <c r="J14" s="47" t="s">
        <v>30</v>
      </c>
      <c r="K14" s="58" t="s">
        <v>41</v>
      </c>
      <c r="L14" s="46" t="s">
        <v>27</v>
      </c>
      <c r="M14" s="46" t="s">
        <v>93</v>
      </c>
      <c r="N14" s="60" t="s">
        <v>28</v>
      </c>
      <c r="O14" s="61" t="s">
        <v>29</v>
      </c>
      <c r="P14" s="42" t="s">
        <v>94</v>
      </c>
      <c r="Q14" s="42" t="s">
        <v>95</v>
      </c>
      <c r="R14" s="43" t="s">
        <v>91</v>
      </c>
      <c r="S14" s="43" t="s">
        <v>92</v>
      </c>
      <c r="T14" s="198" t="s">
        <v>86</v>
      </c>
      <c r="U14" s="198" t="s">
        <v>82</v>
      </c>
    </row>
    <row r="15" spans="1:21" ht="130.19999999999999" thickBot="1" x14ac:dyDescent="0.35">
      <c r="A15" s="4" t="s">
        <v>26</v>
      </c>
      <c r="B15" s="120" t="s">
        <v>25</v>
      </c>
      <c r="C15" s="38" t="s">
        <v>36</v>
      </c>
      <c r="D15" s="37" t="s">
        <v>54</v>
      </c>
      <c r="E15" s="37" t="s">
        <v>39</v>
      </c>
      <c r="F15" s="37" t="s">
        <v>67</v>
      </c>
      <c r="G15" s="57"/>
      <c r="H15" s="37" t="s">
        <v>66</v>
      </c>
      <c r="I15" s="31"/>
      <c r="J15" s="117" t="s">
        <v>68</v>
      </c>
      <c r="K15" s="121" t="s">
        <v>40</v>
      </c>
      <c r="L15" s="121" t="s">
        <v>44</v>
      </c>
      <c r="M15" s="121" t="s">
        <v>43</v>
      </c>
      <c r="N15" s="121" t="s">
        <v>48</v>
      </c>
      <c r="O15" s="122" t="s">
        <v>47</v>
      </c>
      <c r="P15" s="123" t="s">
        <v>46</v>
      </c>
      <c r="Q15" s="123" t="s">
        <v>45</v>
      </c>
      <c r="R15" s="121" t="s">
        <v>58</v>
      </c>
      <c r="S15" s="122" t="s">
        <v>59</v>
      </c>
      <c r="T15" s="122" t="s">
        <v>87</v>
      </c>
      <c r="U15" s="122" t="s">
        <v>88</v>
      </c>
    </row>
    <row r="16" spans="1:21" x14ac:dyDescent="0.3">
      <c r="B16" s="124">
        <v>1</v>
      </c>
      <c r="C16" s="32" t="str">
        <f>IF(OR('Data-Qtr5'!C14="",'Data-Qtr5'!R14),"",(COUNTIF('Data-Qtr5'!C14,"Yes")))</f>
        <v/>
      </c>
      <c r="D16" s="268" t="str">
        <f>IF('Data-Qtr5'!D14="","",IF(C16=1,'Data-Qtr5'!D14,""))</f>
        <v/>
      </c>
      <c r="E16" s="33" t="str">
        <f>IF(OR('Data-Qtr5'!E14="",'Data-Qtr5'!R14),"",COUNTIF('Data-Qtr5'!E14,"Yes"))</f>
        <v/>
      </c>
      <c r="F16" s="33" t="str">
        <f>IF(OR('Data-Qtr5'!F14="",'Data-Qtr5'!R14),"",COUNTIF('Data-Qtr5'!F14,"Yes"))</f>
        <v/>
      </c>
      <c r="G16" s="33"/>
      <c r="H16" s="269" t="str">
        <f>IF(OR('Data-Qtr5'!G14="",'Data-Qtr5'!R14),"",COUNTIF('Data-Qtr5'!G14,"Yes"))</f>
        <v/>
      </c>
      <c r="I16" s="54">
        <f>COUNTIF('Data-Qtr5'!C14:G14,"")</f>
        <v>5</v>
      </c>
      <c r="J16" s="125">
        <f>IF('Data-Qtr5'!R14,0,IF((COUNTBLANK(C16)+COUNTBLANK(E16)+COUNTBLANK(F16)+COUNTBLANK(H16))=4,0,1))</f>
        <v>0</v>
      </c>
      <c r="K16" s="125">
        <f>IF(J16=1,C16,0)</f>
        <v>0</v>
      </c>
      <c r="L16" s="125">
        <f>IF(J16=1,IF((COUNTIF(C16,1)+COUNTIF(E16,1))=2,1,0),0)</f>
        <v>0</v>
      </c>
      <c r="M16" s="1">
        <f>IF(J16=1,COUNTIF(E16,1),0)</f>
        <v>0</v>
      </c>
      <c r="N16" s="125">
        <f>IF(J16=1,IF((COUNTIF(C16,1)+COUNTIF(F16,1))=2,1,0),0)</f>
        <v>0</v>
      </c>
      <c r="O16" s="126">
        <f>IF(J16=1,COUNTIF(F16,1),0)</f>
        <v>0</v>
      </c>
      <c r="P16" s="125">
        <f>IF(J16=1,IF((COUNTIF(C16,1)+COUNTIF(H16,1))=2,1,0),0)</f>
        <v>0</v>
      </c>
      <c r="Q16" s="1">
        <f>IF(J16=1,COUNTIF(H16,1),0)</f>
        <v>0</v>
      </c>
      <c r="R16" s="1">
        <f t="shared" ref="R16:R79" si="0">IF(J16=1,IF(D16="","",IF(AND(D16&gt;=beg_date_qtr5,D16&lt;=end_date_qtr5),1,0)),0)</f>
        <v>0</v>
      </c>
      <c r="S16" s="1">
        <f>IF(J16=1,COUNTIF(C16,1),0)</f>
        <v>0</v>
      </c>
      <c r="T16" s="1">
        <f>IF(AND(C16=1,F16=1),1,0)</f>
        <v>0</v>
      </c>
      <c r="U16" s="126">
        <f>IF(AND(C16=1,H16=1),1,0)</f>
        <v>0</v>
      </c>
    </row>
    <row r="17" spans="2:21" x14ac:dyDescent="0.3">
      <c r="B17" s="125">
        <v>2</v>
      </c>
      <c r="C17" s="34" t="str">
        <f>IF(OR('Data-Qtr5'!C15="",'Data-Qtr5'!R15),"",(COUNTIF('Data-Qtr5'!C15,"Yes")))</f>
        <v/>
      </c>
      <c r="D17" s="267" t="str">
        <f>IF('Data-Qtr5'!D15="","",IF(C17=1,'Data-Qtr5'!D15,""))</f>
        <v/>
      </c>
      <c r="E17" s="53" t="str">
        <f>IF(OR('Data-Qtr5'!E15="",'Data-Qtr5'!R15),"",COUNTIF('Data-Qtr5'!E15,"Yes"))</f>
        <v/>
      </c>
      <c r="F17" s="53" t="str">
        <f>IF(OR('Data-Qtr5'!F15="",'Data-Qtr5'!R15),"",COUNTIF('Data-Qtr5'!F15,"Yes"))</f>
        <v/>
      </c>
      <c r="G17" s="53"/>
      <c r="H17" s="270" t="str">
        <f>IF(OR('Data-Qtr5'!G15="",'Data-Qtr5'!R15),"",COUNTIF('Data-Qtr5'!G15,"Yes"))</f>
        <v/>
      </c>
      <c r="I17" s="55">
        <f>COUNTIF('Data-Qtr5'!C15:G15,"")</f>
        <v>5</v>
      </c>
      <c r="J17" s="125">
        <f>IF('Data-Qtr5'!R15,0,IF((COUNTBLANK(C17)+COUNTBLANK(E17)+COUNTBLANK(F17)+COUNTBLANK(H17))=4,0,1))</f>
        <v>0</v>
      </c>
      <c r="K17" s="125">
        <f t="shared" ref="K17:K80" si="1">IF(J17=1,C17,0)</f>
        <v>0</v>
      </c>
      <c r="L17" s="125">
        <f t="shared" ref="L17:L80" si="2">IF(J17=1,IF((COUNTIF(C17,1)+COUNTIF(E17,1))=2,1,0),0)</f>
        <v>0</v>
      </c>
      <c r="M17" s="1">
        <f t="shared" ref="M17:M80" si="3">IF(J17=1,COUNTIF(E17,1),0)</f>
        <v>0</v>
      </c>
      <c r="N17" s="125">
        <f t="shared" ref="N17:N80" si="4">IF(J17=1,IF((COUNTIF(C17,1)+COUNTIF(F17,1))=2,1,0),0)</f>
        <v>0</v>
      </c>
      <c r="O17" s="126">
        <f t="shared" ref="O17:O80" si="5">IF(J17=1,COUNTIF(F17,1),0)</f>
        <v>0</v>
      </c>
      <c r="P17" s="125">
        <f t="shared" ref="P17:P80" si="6">IF(J17=1,IF((COUNTIF(C17,1)+COUNTIF(H17,1))=2,1,0),0)</f>
        <v>0</v>
      </c>
      <c r="Q17" s="1">
        <f t="shared" ref="Q17:Q80" si="7">IF(J17=1,COUNTIF(H17,1),0)</f>
        <v>0</v>
      </c>
      <c r="R17" s="1">
        <f t="shared" si="0"/>
        <v>0</v>
      </c>
      <c r="S17" s="1">
        <f t="shared" ref="S17:S80" si="8">IF(J17=1,COUNTIF(C17,1),0)</f>
        <v>0</v>
      </c>
      <c r="T17" s="1">
        <f t="shared" ref="T17:T80" si="9">IF(AND(C17=1,F17=1),1,0)</f>
        <v>0</v>
      </c>
      <c r="U17" s="126">
        <f t="shared" ref="U17:U80" si="10">IF(AND(C17=1,H17=1),1,0)</f>
        <v>0</v>
      </c>
    </row>
    <row r="18" spans="2:21" x14ac:dyDescent="0.3">
      <c r="B18" s="125">
        <v>3</v>
      </c>
      <c r="C18" s="34" t="str">
        <f>IF(OR('Data-Qtr5'!C16="",'Data-Qtr5'!R16),"",(COUNTIF('Data-Qtr5'!C16,"Yes")))</f>
        <v/>
      </c>
      <c r="D18" s="267" t="str">
        <f>IF('Data-Qtr5'!D16="","",IF(C18=1,'Data-Qtr5'!D16,""))</f>
        <v/>
      </c>
      <c r="E18" s="53" t="str">
        <f>IF(OR('Data-Qtr5'!E16="",'Data-Qtr5'!R16),"",COUNTIF('Data-Qtr5'!E16,"Yes"))</f>
        <v/>
      </c>
      <c r="F18" s="53" t="str">
        <f>IF(OR('Data-Qtr5'!F16="",'Data-Qtr5'!R16),"",COUNTIF('Data-Qtr5'!F16,"Yes"))</f>
        <v/>
      </c>
      <c r="G18" s="53"/>
      <c r="H18" s="270" t="str">
        <f>IF(OR('Data-Qtr5'!G16="",'Data-Qtr5'!R16),"",COUNTIF('Data-Qtr5'!G16,"Yes"))</f>
        <v/>
      </c>
      <c r="I18" s="55">
        <f>COUNTIF('Data-Qtr5'!C16:G16,"")</f>
        <v>5</v>
      </c>
      <c r="J18" s="125">
        <f>IF('Data-Qtr5'!R16,0,IF((COUNTBLANK(C18)+COUNTBLANK(E18)+COUNTBLANK(F18)+COUNTBLANK(H18))=4,0,1))</f>
        <v>0</v>
      </c>
      <c r="K18" s="125">
        <f t="shared" si="1"/>
        <v>0</v>
      </c>
      <c r="L18" s="125">
        <f t="shared" si="2"/>
        <v>0</v>
      </c>
      <c r="M18" s="1">
        <f t="shared" si="3"/>
        <v>0</v>
      </c>
      <c r="N18" s="125">
        <f t="shared" si="4"/>
        <v>0</v>
      </c>
      <c r="O18" s="126">
        <f t="shared" si="5"/>
        <v>0</v>
      </c>
      <c r="P18" s="125">
        <f t="shared" si="6"/>
        <v>0</v>
      </c>
      <c r="Q18" s="1">
        <f t="shared" si="7"/>
        <v>0</v>
      </c>
      <c r="R18" s="1">
        <f t="shared" si="0"/>
        <v>0</v>
      </c>
      <c r="S18" s="1">
        <f t="shared" si="8"/>
        <v>0</v>
      </c>
      <c r="T18" s="1">
        <f t="shared" si="9"/>
        <v>0</v>
      </c>
      <c r="U18" s="126">
        <f t="shared" si="10"/>
        <v>0</v>
      </c>
    </row>
    <row r="19" spans="2:21" x14ac:dyDescent="0.3">
      <c r="B19" s="125">
        <v>4</v>
      </c>
      <c r="C19" s="34" t="str">
        <f>IF(OR('Data-Qtr5'!C17="",'Data-Qtr5'!R17),"",(COUNTIF('Data-Qtr5'!C17,"Yes")))</f>
        <v/>
      </c>
      <c r="D19" s="267" t="str">
        <f>IF('Data-Qtr5'!D17="","",IF(C19=1,'Data-Qtr5'!D17,""))</f>
        <v/>
      </c>
      <c r="E19" s="53" t="str">
        <f>IF(OR('Data-Qtr5'!E17="",'Data-Qtr5'!R17),"",COUNTIF('Data-Qtr5'!E17,"Yes"))</f>
        <v/>
      </c>
      <c r="F19" s="53" t="str">
        <f>IF(OR('Data-Qtr5'!F17="",'Data-Qtr5'!R17),"",COUNTIF('Data-Qtr5'!F17,"Yes"))</f>
        <v/>
      </c>
      <c r="G19" s="53"/>
      <c r="H19" s="270" t="str">
        <f>IF(OR('Data-Qtr5'!G17="",'Data-Qtr5'!R17),"",COUNTIF('Data-Qtr5'!G17,"Yes"))</f>
        <v/>
      </c>
      <c r="I19" s="55">
        <f>COUNTIF('Data-Qtr5'!C17:G17,"")</f>
        <v>5</v>
      </c>
      <c r="J19" s="125">
        <f>IF('Data-Qtr5'!R17,0,IF((COUNTBLANK(C19)+COUNTBLANK(E19)+COUNTBLANK(F19)+COUNTBLANK(H19))=4,0,1))</f>
        <v>0</v>
      </c>
      <c r="K19" s="125">
        <f t="shared" si="1"/>
        <v>0</v>
      </c>
      <c r="L19" s="125">
        <f t="shared" si="2"/>
        <v>0</v>
      </c>
      <c r="M19" s="1">
        <f t="shared" si="3"/>
        <v>0</v>
      </c>
      <c r="N19" s="125">
        <f t="shared" si="4"/>
        <v>0</v>
      </c>
      <c r="O19" s="126">
        <f t="shared" si="5"/>
        <v>0</v>
      </c>
      <c r="P19" s="125">
        <f t="shared" si="6"/>
        <v>0</v>
      </c>
      <c r="Q19" s="1">
        <f t="shared" si="7"/>
        <v>0</v>
      </c>
      <c r="R19" s="1">
        <f t="shared" si="0"/>
        <v>0</v>
      </c>
      <c r="S19" s="1">
        <f t="shared" si="8"/>
        <v>0</v>
      </c>
      <c r="T19" s="1">
        <f t="shared" si="9"/>
        <v>0</v>
      </c>
      <c r="U19" s="126">
        <f t="shared" si="10"/>
        <v>0</v>
      </c>
    </row>
    <row r="20" spans="2:21" x14ac:dyDescent="0.3">
      <c r="B20" s="125">
        <v>5</v>
      </c>
      <c r="C20" s="34" t="str">
        <f>IF(OR('Data-Qtr5'!C18="",'Data-Qtr5'!R18),"",(COUNTIF('Data-Qtr5'!C18,"Yes")))</f>
        <v/>
      </c>
      <c r="D20" s="267" t="str">
        <f>IF('Data-Qtr5'!D18="","",IF(C20=1,'Data-Qtr5'!D18,""))</f>
        <v/>
      </c>
      <c r="E20" s="53" t="str">
        <f>IF(OR('Data-Qtr5'!E18="",'Data-Qtr5'!R18),"",COUNTIF('Data-Qtr5'!E18,"Yes"))</f>
        <v/>
      </c>
      <c r="F20" s="53" t="str">
        <f>IF(OR('Data-Qtr5'!F18="",'Data-Qtr5'!R18),"",COUNTIF('Data-Qtr5'!F18,"Yes"))</f>
        <v/>
      </c>
      <c r="G20" s="53"/>
      <c r="H20" s="270" t="str">
        <f>IF(OR('Data-Qtr5'!G18="",'Data-Qtr5'!R18),"",COUNTIF('Data-Qtr5'!G18,"Yes"))</f>
        <v/>
      </c>
      <c r="I20" s="55">
        <f>COUNTIF('Data-Qtr5'!C18:G18,"")</f>
        <v>5</v>
      </c>
      <c r="J20" s="125">
        <f>IF('Data-Qtr5'!R18,0,IF((COUNTBLANK(C20)+COUNTBLANK(E20)+COUNTBLANK(F20)+COUNTBLANK(H20))=4,0,1))</f>
        <v>0</v>
      </c>
      <c r="K20" s="125">
        <f t="shared" si="1"/>
        <v>0</v>
      </c>
      <c r="L20" s="125">
        <f t="shared" si="2"/>
        <v>0</v>
      </c>
      <c r="M20" s="1">
        <f t="shared" si="3"/>
        <v>0</v>
      </c>
      <c r="N20" s="125">
        <f t="shared" si="4"/>
        <v>0</v>
      </c>
      <c r="O20" s="126">
        <f t="shared" si="5"/>
        <v>0</v>
      </c>
      <c r="P20" s="125">
        <f t="shared" si="6"/>
        <v>0</v>
      </c>
      <c r="Q20" s="1">
        <f t="shared" si="7"/>
        <v>0</v>
      </c>
      <c r="R20" s="1">
        <f t="shared" si="0"/>
        <v>0</v>
      </c>
      <c r="S20" s="1">
        <f t="shared" si="8"/>
        <v>0</v>
      </c>
      <c r="T20" s="1">
        <f t="shared" si="9"/>
        <v>0</v>
      </c>
      <c r="U20" s="126">
        <f t="shared" si="10"/>
        <v>0</v>
      </c>
    </row>
    <row r="21" spans="2:21" x14ac:dyDescent="0.3">
      <c r="B21" s="125">
        <v>6</v>
      </c>
      <c r="C21" s="34" t="str">
        <f>IF(OR('Data-Qtr5'!C19="",'Data-Qtr5'!R19),"",(COUNTIF('Data-Qtr5'!C19,"Yes")))</f>
        <v/>
      </c>
      <c r="D21" s="267" t="str">
        <f>IF('Data-Qtr5'!D19="","",IF(C21=1,'Data-Qtr5'!D19,""))</f>
        <v/>
      </c>
      <c r="E21" s="53" t="str">
        <f>IF(OR('Data-Qtr5'!E19="",'Data-Qtr5'!R19),"",COUNTIF('Data-Qtr5'!E19,"Yes"))</f>
        <v/>
      </c>
      <c r="F21" s="53" t="str">
        <f>IF(OR('Data-Qtr5'!F19="",'Data-Qtr5'!R19),"",COUNTIF('Data-Qtr5'!F19,"Yes"))</f>
        <v/>
      </c>
      <c r="G21" s="53"/>
      <c r="H21" s="270" t="str">
        <f>IF(OR('Data-Qtr5'!G19="",'Data-Qtr5'!R19),"",COUNTIF('Data-Qtr5'!G19,"Yes"))</f>
        <v/>
      </c>
      <c r="I21" s="55">
        <f>COUNTIF('Data-Qtr5'!C19:G19,"")</f>
        <v>5</v>
      </c>
      <c r="J21" s="125">
        <f>IF('Data-Qtr5'!R19,0,IF((COUNTBLANK(C21)+COUNTBLANK(E21)+COUNTBLANK(F21)+COUNTBLANK(H21))=4,0,1))</f>
        <v>0</v>
      </c>
      <c r="K21" s="125">
        <f t="shared" si="1"/>
        <v>0</v>
      </c>
      <c r="L21" s="125">
        <f t="shared" si="2"/>
        <v>0</v>
      </c>
      <c r="M21" s="1">
        <f t="shared" si="3"/>
        <v>0</v>
      </c>
      <c r="N21" s="125">
        <f t="shared" si="4"/>
        <v>0</v>
      </c>
      <c r="O21" s="126">
        <f t="shared" si="5"/>
        <v>0</v>
      </c>
      <c r="P21" s="125">
        <f t="shared" si="6"/>
        <v>0</v>
      </c>
      <c r="Q21" s="1">
        <f t="shared" si="7"/>
        <v>0</v>
      </c>
      <c r="R21" s="1">
        <f t="shared" si="0"/>
        <v>0</v>
      </c>
      <c r="S21" s="1">
        <f t="shared" si="8"/>
        <v>0</v>
      </c>
      <c r="T21" s="1">
        <f t="shared" si="9"/>
        <v>0</v>
      </c>
      <c r="U21" s="126">
        <f t="shared" si="10"/>
        <v>0</v>
      </c>
    </row>
    <row r="22" spans="2:21" x14ac:dyDescent="0.3">
      <c r="B22" s="125">
        <v>7</v>
      </c>
      <c r="C22" s="34" t="str">
        <f>IF(OR('Data-Qtr5'!C20="",'Data-Qtr5'!R20),"",(COUNTIF('Data-Qtr5'!C20,"Yes")))</f>
        <v/>
      </c>
      <c r="D22" s="267" t="str">
        <f>IF('Data-Qtr5'!D20="","",IF(C22=1,'Data-Qtr5'!D20,""))</f>
        <v/>
      </c>
      <c r="E22" s="53" t="str">
        <f>IF(OR('Data-Qtr5'!E20="",'Data-Qtr5'!R20),"",COUNTIF('Data-Qtr5'!E20,"Yes"))</f>
        <v/>
      </c>
      <c r="F22" s="53" t="str">
        <f>IF(OR('Data-Qtr5'!F20="",'Data-Qtr5'!R20),"",COUNTIF('Data-Qtr5'!F20,"Yes"))</f>
        <v/>
      </c>
      <c r="G22" s="53"/>
      <c r="H22" s="270" t="str">
        <f>IF(OR('Data-Qtr5'!G20="",'Data-Qtr5'!R20),"",COUNTIF('Data-Qtr5'!G20,"Yes"))</f>
        <v/>
      </c>
      <c r="I22" s="55">
        <f>COUNTIF('Data-Qtr5'!C20:G20,"")</f>
        <v>5</v>
      </c>
      <c r="J22" s="125">
        <f>IF('Data-Qtr5'!R20,0,IF((COUNTBLANK(C22)+COUNTBLANK(E22)+COUNTBLANK(F22)+COUNTBLANK(H22))=4,0,1))</f>
        <v>0</v>
      </c>
      <c r="K22" s="125">
        <f t="shared" si="1"/>
        <v>0</v>
      </c>
      <c r="L22" s="125">
        <f t="shared" si="2"/>
        <v>0</v>
      </c>
      <c r="M22" s="1">
        <f t="shared" si="3"/>
        <v>0</v>
      </c>
      <c r="N22" s="125">
        <f t="shared" si="4"/>
        <v>0</v>
      </c>
      <c r="O22" s="126">
        <f t="shared" si="5"/>
        <v>0</v>
      </c>
      <c r="P22" s="125">
        <f t="shared" si="6"/>
        <v>0</v>
      </c>
      <c r="Q22" s="1">
        <f t="shared" si="7"/>
        <v>0</v>
      </c>
      <c r="R22" s="1">
        <f t="shared" si="0"/>
        <v>0</v>
      </c>
      <c r="S22" s="1">
        <f t="shared" si="8"/>
        <v>0</v>
      </c>
      <c r="T22" s="1">
        <f t="shared" si="9"/>
        <v>0</v>
      </c>
      <c r="U22" s="126">
        <f t="shared" si="10"/>
        <v>0</v>
      </c>
    </row>
    <row r="23" spans="2:21" x14ac:dyDescent="0.3">
      <c r="B23" s="125">
        <v>8</v>
      </c>
      <c r="C23" s="34" t="str">
        <f>IF(OR('Data-Qtr5'!C21="",'Data-Qtr5'!R21),"",(COUNTIF('Data-Qtr5'!C21,"Yes")))</f>
        <v/>
      </c>
      <c r="D23" s="267" t="str">
        <f>IF('Data-Qtr5'!D21="","",IF(C23=1,'Data-Qtr5'!D21,""))</f>
        <v/>
      </c>
      <c r="E23" s="53" t="str">
        <f>IF(OR('Data-Qtr5'!E21="",'Data-Qtr5'!R21),"",COUNTIF('Data-Qtr5'!E21,"Yes"))</f>
        <v/>
      </c>
      <c r="F23" s="53" t="str">
        <f>IF(OR('Data-Qtr5'!F21="",'Data-Qtr5'!R21),"",COUNTIF('Data-Qtr5'!F21,"Yes"))</f>
        <v/>
      </c>
      <c r="G23" s="53"/>
      <c r="H23" s="270" t="str">
        <f>IF(OR('Data-Qtr5'!G21="",'Data-Qtr5'!R21),"",COUNTIF('Data-Qtr5'!G21,"Yes"))</f>
        <v/>
      </c>
      <c r="I23" s="55">
        <f>COUNTIF('Data-Qtr5'!C21:G21,"")</f>
        <v>5</v>
      </c>
      <c r="J23" s="125">
        <f>IF('Data-Qtr5'!R21,0,IF((COUNTBLANK(C23)+COUNTBLANK(E23)+COUNTBLANK(F23)+COUNTBLANK(H23))=4,0,1))</f>
        <v>0</v>
      </c>
      <c r="K23" s="125">
        <f t="shared" si="1"/>
        <v>0</v>
      </c>
      <c r="L23" s="125">
        <f t="shared" si="2"/>
        <v>0</v>
      </c>
      <c r="M23" s="1">
        <f t="shared" si="3"/>
        <v>0</v>
      </c>
      <c r="N23" s="125">
        <f t="shared" si="4"/>
        <v>0</v>
      </c>
      <c r="O23" s="126">
        <f t="shared" si="5"/>
        <v>0</v>
      </c>
      <c r="P23" s="125">
        <f t="shared" si="6"/>
        <v>0</v>
      </c>
      <c r="Q23" s="1">
        <f t="shared" si="7"/>
        <v>0</v>
      </c>
      <c r="R23" s="1">
        <f t="shared" si="0"/>
        <v>0</v>
      </c>
      <c r="S23" s="1">
        <f t="shared" si="8"/>
        <v>0</v>
      </c>
      <c r="T23" s="1">
        <f t="shared" si="9"/>
        <v>0</v>
      </c>
      <c r="U23" s="126">
        <f t="shared" si="10"/>
        <v>0</v>
      </c>
    </row>
    <row r="24" spans="2:21" x14ac:dyDescent="0.3">
      <c r="B24" s="125">
        <v>9</v>
      </c>
      <c r="C24" s="34" t="str">
        <f>IF(OR('Data-Qtr5'!C22="",'Data-Qtr5'!R22),"",(COUNTIF('Data-Qtr5'!C22,"Yes")))</f>
        <v/>
      </c>
      <c r="D24" s="267" t="str">
        <f>IF('Data-Qtr5'!D22="","",IF(C24=1,'Data-Qtr5'!D22,""))</f>
        <v/>
      </c>
      <c r="E24" s="53" t="str">
        <f>IF(OR('Data-Qtr5'!E22="",'Data-Qtr5'!R22),"",COUNTIF('Data-Qtr5'!E22,"Yes"))</f>
        <v/>
      </c>
      <c r="F24" s="53" t="str">
        <f>IF(OR('Data-Qtr5'!F22="",'Data-Qtr5'!R22),"",COUNTIF('Data-Qtr5'!F22,"Yes"))</f>
        <v/>
      </c>
      <c r="G24" s="53"/>
      <c r="H24" s="270" t="str">
        <f>IF(OR('Data-Qtr5'!G22="",'Data-Qtr5'!R22),"",COUNTIF('Data-Qtr5'!G22,"Yes"))</f>
        <v/>
      </c>
      <c r="I24" s="55">
        <f>COUNTIF('Data-Qtr5'!C22:G22,"")</f>
        <v>5</v>
      </c>
      <c r="J24" s="125">
        <f>IF('Data-Qtr5'!R22,0,IF((COUNTBLANK(C24)+COUNTBLANK(E24)+COUNTBLANK(F24)+COUNTBLANK(H24))=4,0,1))</f>
        <v>0</v>
      </c>
      <c r="K24" s="125">
        <f t="shared" si="1"/>
        <v>0</v>
      </c>
      <c r="L24" s="125">
        <f t="shared" si="2"/>
        <v>0</v>
      </c>
      <c r="M24" s="1">
        <f t="shared" si="3"/>
        <v>0</v>
      </c>
      <c r="N24" s="125">
        <f t="shared" si="4"/>
        <v>0</v>
      </c>
      <c r="O24" s="126">
        <f t="shared" si="5"/>
        <v>0</v>
      </c>
      <c r="P24" s="125">
        <f t="shared" si="6"/>
        <v>0</v>
      </c>
      <c r="Q24" s="1">
        <f t="shared" si="7"/>
        <v>0</v>
      </c>
      <c r="R24" s="1">
        <f t="shared" si="0"/>
        <v>0</v>
      </c>
      <c r="S24" s="1">
        <f t="shared" si="8"/>
        <v>0</v>
      </c>
      <c r="T24" s="1">
        <f t="shared" si="9"/>
        <v>0</v>
      </c>
      <c r="U24" s="126">
        <f t="shared" si="10"/>
        <v>0</v>
      </c>
    </row>
    <row r="25" spans="2:21" ht="15" thickBot="1" x14ac:dyDescent="0.35">
      <c r="B25" s="127">
        <v>10</v>
      </c>
      <c r="C25" s="35" t="str">
        <f>IF(OR('Data-Qtr5'!C23="",'Data-Qtr5'!R23),"",(COUNTIF('Data-Qtr5'!C23,"Yes")))</f>
        <v/>
      </c>
      <c r="D25" s="271" t="str">
        <f>IF('Data-Qtr5'!D23="","",IF(C25=1,'Data-Qtr5'!D23,""))</f>
        <v/>
      </c>
      <c r="E25" s="36" t="str">
        <f>IF(OR('Data-Qtr5'!E23="",'Data-Qtr5'!R23),"",COUNTIF('Data-Qtr5'!E23,"Yes"))</f>
        <v/>
      </c>
      <c r="F25" s="36" t="str">
        <f>IF(OR('Data-Qtr5'!F23="",'Data-Qtr5'!R23),"",COUNTIF('Data-Qtr5'!F23,"Yes"))</f>
        <v/>
      </c>
      <c r="G25" s="36"/>
      <c r="H25" s="272" t="str">
        <f>IF(OR('Data-Qtr5'!G23="",'Data-Qtr5'!R23),"",COUNTIF('Data-Qtr5'!G23,"Yes"))</f>
        <v/>
      </c>
      <c r="I25" s="56">
        <f>COUNTIF('Data-Qtr5'!C23:G23,"")</f>
        <v>5</v>
      </c>
      <c r="J25" s="125">
        <f>IF('Data-Qtr5'!R23,0,IF((COUNTBLANK(C25)+COUNTBLANK(E25)+COUNTBLANK(F25)+COUNTBLANK(H25))=4,0,1))</f>
        <v>0</v>
      </c>
      <c r="K25" s="125">
        <f t="shared" si="1"/>
        <v>0</v>
      </c>
      <c r="L25" s="125">
        <f t="shared" si="2"/>
        <v>0</v>
      </c>
      <c r="M25" s="1">
        <f t="shared" si="3"/>
        <v>0</v>
      </c>
      <c r="N25" s="125">
        <f t="shared" si="4"/>
        <v>0</v>
      </c>
      <c r="O25" s="126">
        <f t="shared" si="5"/>
        <v>0</v>
      </c>
      <c r="P25" s="125">
        <f t="shared" si="6"/>
        <v>0</v>
      </c>
      <c r="Q25" s="1">
        <f t="shared" si="7"/>
        <v>0</v>
      </c>
      <c r="R25" s="1">
        <f t="shared" si="0"/>
        <v>0</v>
      </c>
      <c r="S25" s="1">
        <f t="shared" si="8"/>
        <v>0</v>
      </c>
      <c r="T25" s="1">
        <f t="shared" si="9"/>
        <v>0</v>
      </c>
      <c r="U25" s="126">
        <f t="shared" si="10"/>
        <v>0</v>
      </c>
    </row>
    <row r="26" spans="2:21" x14ac:dyDescent="0.3">
      <c r="B26" s="124">
        <v>11</v>
      </c>
      <c r="C26" s="32" t="str">
        <f>IF(OR('Data-Qtr5'!C24="",'Data-Qtr5'!R24),"",(COUNTIF('Data-Qtr5'!C24,"Yes")))</f>
        <v/>
      </c>
      <c r="D26" s="268" t="str">
        <f>IF('Data-Qtr5'!D24="","",IF(C26=1,'Data-Qtr5'!D24,""))</f>
        <v/>
      </c>
      <c r="E26" s="33" t="str">
        <f>IF(OR('Data-Qtr5'!E24="",'Data-Qtr5'!R24),"",COUNTIF('Data-Qtr5'!E24,"Yes"))</f>
        <v/>
      </c>
      <c r="F26" s="33" t="str">
        <f>IF(OR('Data-Qtr5'!F24="",'Data-Qtr5'!R24),"",COUNTIF('Data-Qtr5'!F24,"Yes"))</f>
        <v/>
      </c>
      <c r="G26" s="33"/>
      <c r="H26" s="269" t="str">
        <f>IF(OR('Data-Qtr5'!G24="",'Data-Qtr5'!R24),"",COUNTIF('Data-Qtr5'!G24,"Yes"))</f>
        <v/>
      </c>
      <c r="I26" s="54">
        <f>COUNTIF('Data-Qtr5'!C24:G24,"")</f>
        <v>5</v>
      </c>
      <c r="J26" s="125">
        <f>IF('Data-Qtr5'!R24,0,IF((COUNTBLANK(C26)+COUNTBLANK(E26)+COUNTBLANK(F26)+COUNTBLANK(H26))=4,0,1))</f>
        <v>0</v>
      </c>
      <c r="K26" s="125">
        <f t="shared" si="1"/>
        <v>0</v>
      </c>
      <c r="L26" s="125">
        <f t="shared" si="2"/>
        <v>0</v>
      </c>
      <c r="M26" s="1">
        <f t="shared" si="3"/>
        <v>0</v>
      </c>
      <c r="N26" s="125">
        <f t="shared" si="4"/>
        <v>0</v>
      </c>
      <c r="O26" s="126">
        <f t="shared" si="5"/>
        <v>0</v>
      </c>
      <c r="P26" s="125">
        <f t="shared" si="6"/>
        <v>0</v>
      </c>
      <c r="Q26" s="1">
        <f t="shared" si="7"/>
        <v>0</v>
      </c>
      <c r="R26" s="1">
        <f t="shared" si="0"/>
        <v>0</v>
      </c>
      <c r="S26" s="1">
        <f t="shared" si="8"/>
        <v>0</v>
      </c>
      <c r="T26" s="1">
        <f t="shared" si="9"/>
        <v>0</v>
      </c>
      <c r="U26" s="126">
        <f t="shared" si="10"/>
        <v>0</v>
      </c>
    </row>
    <row r="27" spans="2:21" x14ac:dyDescent="0.3">
      <c r="B27" s="125">
        <v>12</v>
      </c>
      <c r="C27" s="34" t="str">
        <f>IF(OR('Data-Qtr5'!C25="",'Data-Qtr5'!R25),"",(COUNTIF('Data-Qtr5'!C25,"Yes")))</f>
        <v/>
      </c>
      <c r="D27" s="267" t="str">
        <f>IF('Data-Qtr5'!D25="","",IF(C27=1,'Data-Qtr5'!D25,""))</f>
        <v/>
      </c>
      <c r="E27" s="53" t="str">
        <f>IF(OR('Data-Qtr5'!E25="",'Data-Qtr5'!R25),"",COUNTIF('Data-Qtr5'!E25,"Yes"))</f>
        <v/>
      </c>
      <c r="F27" s="53" t="str">
        <f>IF(OR('Data-Qtr5'!F25="",'Data-Qtr5'!R25),"",COUNTIF('Data-Qtr5'!F25,"Yes"))</f>
        <v/>
      </c>
      <c r="G27" s="53"/>
      <c r="H27" s="270" t="str">
        <f>IF(OR('Data-Qtr5'!G25="",'Data-Qtr5'!R25),"",COUNTIF('Data-Qtr5'!G25,"Yes"))</f>
        <v/>
      </c>
      <c r="I27" s="55">
        <f>COUNTIF('Data-Qtr5'!C25:G25,"")</f>
        <v>5</v>
      </c>
      <c r="J27" s="125">
        <f>IF('Data-Qtr5'!R25,0,IF((COUNTBLANK(C27)+COUNTBLANK(E27)+COUNTBLANK(F27)+COUNTBLANK(H27))=4,0,1))</f>
        <v>0</v>
      </c>
      <c r="K27" s="125">
        <f t="shared" si="1"/>
        <v>0</v>
      </c>
      <c r="L27" s="125">
        <f t="shared" si="2"/>
        <v>0</v>
      </c>
      <c r="M27" s="1">
        <f t="shared" si="3"/>
        <v>0</v>
      </c>
      <c r="N27" s="125">
        <f t="shared" si="4"/>
        <v>0</v>
      </c>
      <c r="O27" s="126">
        <f t="shared" si="5"/>
        <v>0</v>
      </c>
      <c r="P27" s="125">
        <f t="shared" si="6"/>
        <v>0</v>
      </c>
      <c r="Q27" s="1">
        <f t="shared" si="7"/>
        <v>0</v>
      </c>
      <c r="R27" s="1">
        <f t="shared" si="0"/>
        <v>0</v>
      </c>
      <c r="S27" s="1">
        <f t="shared" si="8"/>
        <v>0</v>
      </c>
      <c r="T27" s="1">
        <f t="shared" si="9"/>
        <v>0</v>
      </c>
      <c r="U27" s="126">
        <f t="shared" si="10"/>
        <v>0</v>
      </c>
    </row>
    <row r="28" spans="2:21" x14ac:dyDescent="0.3">
      <c r="B28" s="125">
        <v>13</v>
      </c>
      <c r="C28" s="34" t="str">
        <f>IF(OR('Data-Qtr5'!C26="",'Data-Qtr5'!R26),"",(COUNTIF('Data-Qtr5'!C26,"Yes")))</f>
        <v/>
      </c>
      <c r="D28" s="267" t="str">
        <f>IF('Data-Qtr5'!D26="","",IF(C28=1,'Data-Qtr5'!D26,""))</f>
        <v/>
      </c>
      <c r="E28" s="53" t="str">
        <f>IF(OR('Data-Qtr5'!E26="",'Data-Qtr5'!R26),"",COUNTIF('Data-Qtr5'!E26,"Yes"))</f>
        <v/>
      </c>
      <c r="F28" s="53" t="str">
        <f>IF(OR('Data-Qtr5'!F26="",'Data-Qtr5'!R26),"",COUNTIF('Data-Qtr5'!F26,"Yes"))</f>
        <v/>
      </c>
      <c r="G28" s="53"/>
      <c r="H28" s="270" t="str">
        <f>IF(OR('Data-Qtr5'!G26="",'Data-Qtr5'!R26),"",COUNTIF('Data-Qtr5'!G26,"Yes"))</f>
        <v/>
      </c>
      <c r="I28" s="55">
        <f>COUNTIF('Data-Qtr5'!C26:G26,"")</f>
        <v>5</v>
      </c>
      <c r="J28" s="125">
        <f>IF('Data-Qtr5'!R26,0,IF((COUNTBLANK(C28)+COUNTBLANK(E28)+COUNTBLANK(F28)+COUNTBLANK(H28))=4,0,1))</f>
        <v>0</v>
      </c>
      <c r="K28" s="125">
        <f t="shared" si="1"/>
        <v>0</v>
      </c>
      <c r="L28" s="125">
        <f t="shared" si="2"/>
        <v>0</v>
      </c>
      <c r="M28" s="1">
        <f t="shared" si="3"/>
        <v>0</v>
      </c>
      <c r="N28" s="125">
        <f t="shared" si="4"/>
        <v>0</v>
      </c>
      <c r="O28" s="126">
        <f t="shared" si="5"/>
        <v>0</v>
      </c>
      <c r="P28" s="125">
        <f t="shared" si="6"/>
        <v>0</v>
      </c>
      <c r="Q28" s="1">
        <f t="shared" si="7"/>
        <v>0</v>
      </c>
      <c r="R28" s="1">
        <f t="shared" si="0"/>
        <v>0</v>
      </c>
      <c r="S28" s="1">
        <f t="shared" si="8"/>
        <v>0</v>
      </c>
      <c r="T28" s="1">
        <f t="shared" si="9"/>
        <v>0</v>
      </c>
      <c r="U28" s="126">
        <f t="shared" si="10"/>
        <v>0</v>
      </c>
    </row>
    <row r="29" spans="2:21" x14ac:dyDescent="0.3">
      <c r="B29" s="125">
        <v>14</v>
      </c>
      <c r="C29" s="34" t="str">
        <f>IF(OR('Data-Qtr5'!C27="",'Data-Qtr5'!R27),"",(COUNTIF('Data-Qtr5'!C27,"Yes")))</f>
        <v/>
      </c>
      <c r="D29" s="267" t="str">
        <f>IF('Data-Qtr5'!D27="","",IF(C29=1,'Data-Qtr5'!D27,""))</f>
        <v/>
      </c>
      <c r="E29" s="53" t="str">
        <f>IF(OR('Data-Qtr5'!E27="",'Data-Qtr5'!R27),"",COUNTIF('Data-Qtr5'!E27,"Yes"))</f>
        <v/>
      </c>
      <c r="F29" s="53" t="str">
        <f>IF(OR('Data-Qtr5'!F27="",'Data-Qtr5'!R27),"",COUNTIF('Data-Qtr5'!F27,"Yes"))</f>
        <v/>
      </c>
      <c r="G29" s="53"/>
      <c r="H29" s="270" t="str">
        <f>IF(OR('Data-Qtr5'!G27="",'Data-Qtr5'!R27),"",COUNTIF('Data-Qtr5'!G27,"Yes"))</f>
        <v/>
      </c>
      <c r="I29" s="55">
        <f>COUNTIF('Data-Qtr5'!C27:G27,"")</f>
        <v>5</v>
      </c>
      <c r="J29" s="125">
        <f>IF('Data-Qtr5'!R27,0,IF((COUNTBLANK(C29)+COUNTBLANK(E29)+COUNTBLANK(F29)+COUNTBLANK(H29))=4,0,1))</f>
        <v>0</v>
      </c>
      <c r="K29" s="125">
        <f t="shared" si="1"/>
        <v>0</v>
      </c>
      <c r="L29" s="125">
        <f t="shared" si="2"/>
        <v>0</v>
      </c>
      <c r="M29" s="1">
        <f t="shared" si="3"/>
        <v>0</v>
      </c>
      <c r="N29" s="125">
        <f t="shared" si="4"/>
        <v>0</v>
      </c>
      <c r="O29" s="126">
        <f t="shared" si="5"/>
        <v>0</v>
      </c>
      <c r="P29" s="125">
        <f t="shared" si="6"/>
        <v>0</v>
      </c>
      <c r="Q29" s="1">
        <f t="shared" si="7"/>
        <v>0</v>
      </c>
      <c r="R29" s="1">
        <f t="shared" si="0"/>
        <v>0</v>
      </c>
      <c r="S29" s="1">
        <f t="shared" si="8"/>
        <v>0</v>
      </c>
      <c r="T29" s="1">
        <f t="shared" si="9"/>
        <v>0</v>
      </c>
      <c r="U29" s="126">
        <f t="shared" si="10"/>
        <v>0</v>
      </c>
    </row>
    <row r="30" spans="2:21" x14ac:dyDescent="0.3">
      <c r="B30" s="125">
        <v>15</v>
      </c>
      <c r="C30" s="34" t="str">
        <f>IF(OR('Data-Qtr5'!C28="",'Data-Qtr5'!R28),"",(COUNTIF('Data-Qtr5'!C28,"Yes")))</f>
        <v/>
      </c>
      <c r="D30" s="267" t="str">
        <f>IF('Data-Qtr5'!D28="","",IF(C30=1,'Data-Qtr5'!D28,""))</f>
        <v/>
      </c>
      <c r="E30" s="53" t="str">
        <f>IF(OR('Data-Qtr5'!E28="",'Data-Qtr5'!R28),"",COUNTIF('Data-Qtr5'!E28,"Yes"))</f>
        <v/>
      </c>
      <c r="F30" s="53" t="str">
        <f>IF(OR('Data-Qtr5'!F28="",'Data-Qtr5'!R28),"",COUNTIF('Data-Qtr5'!F28,"Yes"))</f>
        <v/>
      </c>
      <c r="G30" s="53"/>
      <c r="H30" s="270" t="str">
        <f>IF(OR('Data-Qtr5'!G28="",'Data-Qtr5'!R28),"",COUNTIF('Data-Qtr5'!G28,"Yes"))</f>
        <v/>
      </c>
      <c r="I30" s="55">
        <f>COUNTIF('Data-Qtr5'!C28:G28,"")</f>
        <v>5</v>
      </c>
      <c r="J30" s="125">
        <f>IF('Data-Qtr5'!R28,0,IF((COUNTBLANK(C30)+COUNTBLANK(E30)+COUNTBLANK(F30)+COUNTBLANK(H30))=4,0,1))</f>
        <v>0</v>
      </c>
      <c r="K30" s="125">
        <f t="shared" si="1"/>
        <v>0</v>
      </c>
      <c r="L30" s="125">
        <f t="shared" si="2"/>
        <v>0</v>
      </c>
      <c r="M30" s="1">
        <f t="shared" si="3"/>
        <v>0</v>
      </c>
      <c r="N30" s="125">
        <f t="shared" si="4"/>
        <v>0</v>
      </c>
      <c r="O30" s="126">
        <f t="shared" si="5"/>
        <v>0</v>
      </c>
      <c r="P30" s="125">
        <f t="shared" si="6"/>
        <v>0</v>
      </c>
      <c r="Q30" s="1">
        <f t="shared" si="7"/>
        <v>0</v>
      </c>
      <c r="R30" s="1">
        <f t="shared" si="0"/>
        <v>0</v>
      </c>
      <c r="S30" s="1">
        <f t="shared" si="8"/>
        <v>0</v>
      </c>
      <c r="T30" s="1">
        <f t="shared" si="9"/>
        <v>0</v>
      </c>
      <c r="U30" s="126">
        <f t="shared" si="10"/>
        <v>0</v>
      </c>
    </row>
    <row r="31" spans="2:21" x14ac:dyDescent="0.3">
      <c r="B31" s="125">
        <v>16</v>
      </c>
      <c r="C31" s="34" t="str">
        <f>IF(OR('Data-Qtr5'!C29="",'Data-Qtr5'!R29),"",(COUNTIF('Data-Qtr5'!C29,"Yes")))</f>
        <v/>
      </c>
      <c r="D31" s="267" t="str">
        <f>IF('Data-Qtr5'!D29="","",IF(C31=1,'Data-Qtr5'!D29,""))</f>
        <v/>
      </c>
      <c r="E31" s="53" t="str">
        <f>IF(OR('Data-Qtr5'!E29="",'Data-Qtr5'!R29),"",COUNTIF('Data-Qtr5'!E29,"Yes"))</f>
        <v/>
      </c>
      <c r="F31" s="53" t="str">
        <f>IF(OR('Data-Qtr5'!F29="",'Data-Qtr5'!R29),"",COUNTIF('Data-Qtr5'!F29,"Yes"))</f>
        <v/>
      </c>
      <c r="G31" s="53"/>
      <c r="H31" s="270" t="str">
        <f>IF(OR('Data-Qtr5'!G29="",'Data-Qtr5'!R29),"",COUNTIF('Data-Qtr5'!G29,"Yes"))</f>
        <v/>
      </c>
      <c r="I31" s="55">
        <f>COUNTIF('Data-Qtr5'!C29:G29,"")</f>
        <v>5</v>
      </c>
      <c r="J31" s="125">
        <f>IF('Data-Qtr5'!R29,0,IF((COUNTBLANK(C31)+COUNTBLANK(E31)+COUNTBLANK(F31)+COUNTBLANK(H31))=4,0,1))</f>
        <v>0</v>
      </c>
      <c r="K31" s="125">
        <f t="shared" si="1"/>
        <v>0</v>
      </c>
      <c r="L31" s="125">
        <f t="shared" si="2"/>
        <v>0</v>
      </c>
      <c r="M31" s="1">
        <f t="shared" si="3"/>
        <v>0</v>
      </c>
      <c r="N31" s="125">
        <f t="shared" si="4"/>
        <v>0</v>
      </c>
      <c r="O31" s="126">
        <f t="shared" si="5"/>
        <v>0</v>
      </c>
      <c r="P31" s="125">
        <f t="shared" si="6"/>
        <v>0</v>
      </c>
      <c r="Q31" s="1">
        <f t="shared" si="7"/>
        <v>0</v>
      </c>
      <c r="R31" s="1">
        <f t="shared" si="0"/>
        <v>0</v>
      </c>
      <c r="S31" s="1">
        <f t="shared" si="8"/>
        <v>0</v>
      </c>
      <c r="T31" s="1">
        <f t="shared" si="9"/>
        <v>0</v>
      </c>
      <c r="U31" s="126">
        <f t="shared" si="10"/>
        <v>0</v>
      </c>
    </row>
    <row r="32" spans="2:21" x14ac:dyDescent="0.3">
      <c r="B32" s="125">
        <v>17</v>
      </c>
      <c r="C32" s="34" t="str">
        <f>IF(OR('Data-Qtr5'!C30="",'Data-Qtr5'!R30),"",(COUNTIF('Data-Qtr5'!C30,"Yes")))</f>
        <v/>
      </c>
      <c r="D32" s="267" t="str">
        <f>IF('Data-Qtr5'!D30="","",IF(C32=1,'Data-Qtr5'!D30,""))</f>
        <v/>
      </c>
      <c r="E32" s="53" t="str">
        <f>IF(OR('Data-Qtr5'!E30="",'Data-Qtr5'!R30),"",COUNTIF('Data-Qtr5'!E30,"Yes"))</f>
        <v/>
      </c>
      <c r="F32" s="53" t="str">
        <f>IF(OR('Data-Qtr5'!F30="",'Data-Qtr5'!R30),"",COUNTIF('Data-Qtr5'!F30,"Yes"))</f>
        <v/>
      </c>
      <c r="G32" s="53"/>
      <c r="H32" s="270" t="str">
        <f>IF(OR('Data-Qtr5'!G30="",'Data-Qtr5'!R30),"",COUNTIF('Data-Qtr5'!G30,"Yes"))</f>
        <v/>
      </c>
      <c r="I32" s="55">
        <f>COUNTIF('Data-Qtr5'!C30:G30,"")</f>
        <v>5</v>
      </c>
      <c r="J32" s="125">
        <f>IF('Data-Qtr5'!R30,0,IF((COUNTBLANK(C32)+COUNTBLANK(E32)+COUNTBLANK(F32)+COUNTBLANK(H32))=4,0,1))</f>
        <v>0</v>
      </c>
      <c r="K32" s="125">
        <f t="shared" si="1"/>
        <v>0</v>
      </c>
      <c r="L32" s="125">
        <f t="shared" si="2"/>
        <v>0</v>
      </c>
      <c r="M32" s="1">
        <f t="shared" si="3"/>
        <v>0</v>
      </c>
      <c r="N32" s="125">
        <f t="shared" si="4"/>
        <v>0</v>
      </c>
      <c r="O32" s="126">
        <f t="shared" si="5"/>
        <v>0</v>
      </c>
      <c r="P32" s="125">
        <f t="shared" si="6"/>
        <v>0</v>
      </c>
      <c r="Q32" s="1">
        <f t="shared" si="7"/>
        <v>0</v>
      </c>
      <c r="R32" s="1">
        <f t="shared" si="0"/>
        <v>0</v>
      </c>
      <c r="S32" s="1">
        <f t="shared" si="8"/>
        <v>0</v>
      </c>
      <c r="T32" s="1">
        <f t="shared" si="9"/>
        <v>0</v>
      </c>
      <c r="U32" s="126">
        <f t="shared" si="10"/>
        <v>0</v>
      </c>
    </row>
    <row r="33" spans="2:21" x14ac:dyDescent="0.3">
      <c r="B33" s="125">
        <v>18</v>
      </c>
      <c r="C33" s="34" t="str">
        <f>IF(OR('Data-Qtr5'!C31="",'Data-Qtr5'!R31),"",(COUNTIF('Data-Qtr5'!C31,"Yes")))</f>
        <v/>
      </c>
      <c r="D33" s="267" t="str">
        <f>IF('Data-Qtr5'!D31="","",IF(C33=1,'Data-Qtr5'!D31,""))</f>
        <v/>
      </c>
      <c r="E33" s="53" t="str">
        <f>IF(OR('Data-Qtr5'!E31="",'Data-Qtr5'!R31),"",COUNTIF('Data-Qtr5'!E31,"Yes"))</f>
        <v/>
      </c>
      <c r="F33" s="53" t="str">
        <f>IF(OR('Data-Qtr5'!F31="",'Data-Qtr5'!R31),"",COUNTIF('Data-Qtr5'!F31,"Yes"))</f>
        <v/>
      </c>
      <c r="G33" s="53"/>
      <c r="H33" s="270" t="str">
        <f>IF(OR('Data-Qtr5'!G31="",'Data-Qtr5'!R31),"",COUNTIF('Data-Qtr5'!G31,"Yes"))</f>
        <v/>
      </c>
      <c r="I33" s="55">
        <f>COUNTIF('Data-Qtr5'!C31:G31,"")</f>
        <v>5</v>
      </c>
      <c r="J33" s="125">
        <f>IF('Data-Qtr5'!R31,0,IF((COUNTBLANK(C33)+COUNTBLANK(E33)+COUNTBLANK(F33)+COUNTBLANK(H33))=4,0,1))</f>
        <v>0</v>
      </c>
      <c r="K33" s="125">
        <f t="shared" si="1"/>
        <v>0</v>
      </c>
      <c r="L33" s="125">
        <f t="shared" si="2"/>
        <v>0</v>
      </c>
      <c r="M33" s="1">
        <f t="shared" si="3"/>
        <v>0</v>
      </c>
      <c r="N33" s="125">
        <f t="shared" si="4"/>
        <v>0</v>
      </c>
      <c r="O33" s="126">
        <f t="shared" si="5"/>
        <v>0</v>
      </c>
      <c r="P33" s="125">
        <f t="shared" si="6"/>
        <v>0</v>
      </c>
      <c r="Q33" s="1">
        <f t="shared" si="7"/>
        <v>0</v>
      </c>
      <c r="R33" s="1">
        <f t="shared" si="0"/>
        <v>0</v>
      </c>
      <c r="S33" s="1">
        <f t="shared" si="8"/>
        <v>0</v>
      </c>
      <c r="T33" s="1">
        <f t="shared" si="9"/>
        <v>0</v>
      </c>
      <c r="U33" s="126">
        <f t="shared" si="10"/>
        <v>0</v>
      </c>
    </row>
    <row r="34" spans="2:21" x14ac:dyDescent="0.3">
      <c r="B34" s="125">
        <v>19</v>
      </c>
      <c r="C34" s="34" t="str">
        <f>IF(OR('Data-Qtr5'!C32="",'Data-Qtr5'!R32),"",(COUNTIF('Data-Qtr5'!C32,"Yes")))</f>
        <v/>
      </c>
      <c r="D34" s="267" t="str">
        <f>IF('Data-Qtr5'!D32="","",IF(C34=1,'Data-Qtr5'!D32,""))</f>
        <v/>
      </c>
      <c r="E34" s="53" t="str">
        <f>IF(OR('Data-Qtr5'!E32="",'Data-Qtr5'!R32),"",COUNTIF('Data-Qtr5'!E32,"Yes"))</f>
        <v/>
      </c>
      <c r="F34" s="53" t="str">
        <f>IF(OR('Data-Qtr5'!F32="",'Data-Qtr5'!R32),"",COUNTIF('Data-Qtr5'!F32,"Yes"))</f>
        <v/>
      </c>
      <c r="G34" s="53"/>
      <c r="H34" s="270" t="str">
        <f>IF(OR('Data-Qtr5'!G32="",'Data-Qtr5'!R32),"",COUNTIF('Data-Qtr5'!G32,"Yes"))</f>
        <v/>
      </c>
      <c r="I34" s="55">
        <f>COUNTIF('Data-Qtr5'!C32:G32,"")</f>
        <v>5</v>
      </c>
      <c r="J34" s="125">
        <f>IF('Data-Qtr5'!R32,0,IF((COUNTBLANK(C34)+COUNTBLANK(E34)+COUNTBLANK(F34)+COUNTBLANK(H34))=4,0,1))</f>
        <v>0</v>
      </c>
      <c r="K34" s="125">
        <f t="shared" si="1"/>
        <v>0</v>
      </c>
      <c r="L34" s="125">
        <f t="shared" si="2"/>
        <v>0</v>
      </c>
      <c r="M34" s="1">
        <f t="shared" si="3"/>
        <v>0</v>
      </c>
      <c r="N34" s="125">
        <f t="shared" si="4"/>
        <v>0</v>
      </c>
      <c r="O34" s="126">
        <f t="shared" si="5"/>
        <v>0</v>
      </c>
      <c r="P34" s="125">
        <f t="shared" si="6"/>
        <v>0</v>
      </c>
      <c r="Q34" s="1">
        <f t="shared" si="7"/>
        <v>0</v>
      </c>
      <c r="R34" s="1">
        <f t="shared" si="0"/>
        <v>0</v>
      </c>
      <c r="S34" s="1">
        <f t="shared" si="8"/>
        <v>0</v>
      </c>
      <c r="T34" s="1">
        <f t="shared" si="9"/>
        <v>0</v>
      </c>
      <c r="U34" s="126">
        <f t="shared" si="10"/>
        <v>0</v>
      </c>
    </row>
    <row r="35" spans="2:21" ht="15" thickBot="1" x14ac:dyDescent="0.35">
      <c r="B35" s="125">
        <v>20</v>
      </c>
      <c r="C35" s="35" t="str">
        <f>IF(OR('Data-Qtr5'!C33="",'Data-Qtr5'!R33),"",(COUNTIF('Data-Qtr5'!C33,"Yes")))</f>
        <v/>
      </c>
      <c r="D35" s="271" t="str">
        <f>IF('Data-Qtr5'!D33="","",IF(C35=1,'Data-Qtr5'!D33,""))</f>
        <v/>
      </c>
      <c r="E35" s="36" t="str">
        <f>IF(OR('Data-Qtr5'!E33="",'Data-Qtr5'!R33),"",COUNTIF('Data-Qtr5'!E33,"Yes"))</f>
        <v/>
      </c>
      <c r="F35" s="36" t="str">
        <f>IF(OR('Data-Qtr5'!F33="",'Data-Qtr5'!R33),"",COUNTIF('Data-Qtr5'!F33,"Yes"))</f>
        <v/>
      </c>
      <c r="G35" s="36"/>
      <c r="H35" s="272" t="str">
        <f>IF(OR('Data-Qtr5'!G33="",'Data-Qtr5'!R33),"",COUNTIF('Data-Qtr5'!G33,"Yes"))</f>
        <v/>
      </c>
      <c r="I35" s="55">
        <f>COUNTIF('Data-Qtr5'!C33:G33,"")</f>
        <v>5</v>
      </c>
      <c r="J35" s="125">
        <f>IF('Data-Qtr5'!R33,0,IF((COUNTBLANK(C35)+COUNTBLANK(E35)+COUNTBLANK(F35)+COUNTBLANK(H35))=4,0,1))</f>
        <v>0</v>
      </c>
      <c r="K35" s="125">
        <f t="shared" si="1"/>
        <v>0</v>
      </c>
      <c r="L35" s="125">
        <f t="shared" si="2"/>
        <v>0</v>
      </c>
      <c r="M35" s="1">
        <f t="shared" si="3"/>
        <v>0</v>
      </c>
      <c r="N35" s="125">
        <f t="shared" si="4"/>
        <v>0</v>
      </c>
      <c r="O35" s="126">
        <f t="shared" si="5"/>
        <v>0</v>
      </c>
      <c r="P35" s="125">
        <f t="shared" si="6"/>
        <v>0</v>
      </c>
      <c r="Q35" s="1">
        <f t="shared" si="7"/>
        <v>0</v>
      </c>
      <c r="R35" s="1">
        <f t="shared" si="0"/>
        <v>0</v>
      </c>
      <c r="S35" s="1">
        <f t="shared" si="8"/>
        <v>0</v>
      </c>
      <c r="T35" s="1">
        <f t="shared" si="9"/>
        <v>0</v>
      </c>
      <c r="U35" s="126">
        <f t="shared" si="10"/>
        <v>0</v>
      </c>
    </row>
    <row r="36" spans="2:21" x14ac:dyDescent="0.3">
      <c r="B36" s="124">
        <v>21</v>
      </c>
      <c r="C36" s="32" t="str">
        <f>IF(OR('Data-Qtr5'!C34="",'Data-Qtr5'!R34),"",(COUNTIF('Data-Qtr5'!C34,"Yes")))</f>
        <v/>
      </c>
      <c r="D36" s="268" t="str">
        <f>IF('Data-Qtr5'!D34="","",IF(C36=1,'Data-Qtr5'!D34,""))</f>
        <v/>
      </c>
      <c r="E36" s="33" t="str">
        <f>IF(OR('Data-Qtr5'!E34="",'Data-Qtr5'!R34),"",COUNTIF('Data-Qtr5'!E34,"Yes"))</f>
        <v/>
      </c>
      <c r="F36" s="33" t="str">
        <f>IF(OR('Data-Qtr5'!F34="",'Data-Qtr5'!R34),"",COUNTIF('Data-Qtr5'!F34,"Yes"))</f>
        <v/>
      </c>
      <c r="G36" s="33"/>
      <c r="H36" s="269" t="str">
        <f>IF(OR('Data-Qtr5'!G34="",'Data-Qtr5'!R34),"",COUNTIF('Data-Qtr5'!G34,"Yes"))</f>
        <v/>
      </c>
      <c r="I36" s="54">
        <f>COUNTIF('Data-Qtr5'!C34:G34,"")</f>
        <v>5</v>
      </c>
      <c r="J36" s="125">
        <f>IF('Data-Qtr5'!R34,0,IF((COUNTBLANK(C36)+COUNTBLANK(E36)+COUNTBLANK(F36)+COUNTBLANK(H36))=4,0,1))</f>
        <v>0</v>
      </c>
      <c r="K36" s="125">
        <f t="shared" si="1"/>
        <v>0</v>
      </c>
      <c r="L36" s="125">
        <f t="shared" si="2"/>
        <v>0</v>
      </c>
      <c r="M36" s="1">
        <f t="shared" si="3"/>
        <v>0</v>
      </c>
      <c r="N36" s="125">
        <f t="shared" si="4"/>
        <v>0</v>
      </c>
      <c r="O36" s="126">
        <f t="shared" si="5"/>
        <v>0</v>
      </c>
      <c r="P36" s="125">
        <f t="shared" si="6"/>
        <v>0</v>
      </c>
      <c r="Q36" s="1">
        <f t="shared" si="7"/>
        <v>0</v>
      </c>
      <c r="R36" s="1">
        <f t="shared" si="0"/>
        <v>0</v>
      </c>
      <c r="S36" s="1">
        <f t="shared" si="8"/>
        <v>0</v>
      </c>
      <c r="T36" s="1">
        <f t="shared" si="9"/>
        <v>0</v>
      </c>
      <c r="U36" s="126">
        <f t="shared" si="10"/>
        <v>0</v>
      </c>
    </row>
    <row r="37" spans="2:21" x14ac:dyDescent="0.3">
      <c r="B37" s="125">
        <v>22</v>
      </c>
      <c r="C37" s="34" t="str">
        <f>IF(OR('Data-Qtr5'!C35="",'Data-Qtr5'!R35),"",(COUNTIF('Data-Qtr5'!C35,"Yes")))</f>
        <v/>
      </c>
      <c r="D37" s="267" t="str">
        <f>IF('Data-Qtr5'!D35="","",IF(C37=1,'Data-Qtr5'!D35,""))</f>
        <v/>
      </c>
      <c r="E37" s="53" t="str">
        <f>IF(OR('Data-Qtr5'!E35="",'Data-Qtr5'!R35),"",COUNTIF('Data-Qtr5'!E35,"Yes"))</f>
        <v/>
      </c>
      <c r="F37" s="53" t="str">
        <f>IF(OR('Data-Qtr5'!F35="",'Data-Qtr5'!R35),"",COUNTIF('Data-Qtr5'!F35,"Yes"))</f>
        <v/>
      </c>
      <c r="G37" s="53"/>
      <c r="H37" s="270" t="str">
        <f>IF(OR('Data-Qtr5'!G35="",'Data-Qtr5'!R35),"",COUNTIF('Data-Qtr5'!G35,"Yes"))</f>
        <v/>
      </c>
      <c r="I37" s="55">
        <f>COUNTIF('Data-Qtr5'!C35:G35,"")</f>
        <v>5</v>
      </c>
      <c r="J37" s="125">
        <f>IF('Data-Qtr5'!R35,0,IF((COUNTBLANK(C37)+COUNTBLANK(E37)+COUNTBLANK(F37)+COUNTBLANK(H37))=4,0,1))</f>
        <v>0</v>
      </c>
      <c r="K37" s="125">
        <f t="shared" si="1"/>
        <v>0</v>
      </c>
      <c r="L37" s="125">
        <f t="shared" si="2"/>
        <v>0</v>
      </c>
      <c r="M37" s="1">
        <f t="shared" si="3"/>
        <v>0</v>
      </c>
      <c r="N37" s="125">
        <f t="shared" si="4"/>
        <v>0</v>
      </c>
      <c r="O37" s="126">
        <f t="shared" si="5"/>
        <v>0</v>
      </c>
      <c r="P37" s="125">
        <f t="shared" si="6"/>
        <v>0</v>
      </c>
      <c r="Q37" s="1">
        <f t="shared" si="7"/>
        <v>0</v>
      </c>
      <c r="R37" s="1">
        <f t="shared" si="0"/>
        <v>0</v>
      </c>
      <c r="S37" s="1">
        <f t="shared" si="8"/>
        <v>0</v>
      </c>
      <c r="T37" s="1">
        <f t="shared" si="9"/>
        <v>0</v>
      </c>
      <c r="U37" s="126">
        <f t="shared" si="10"/>
        <v>0</v>
      </c>
    </row>
    <row r="38" spans="2:21" x14ac:dyDescent="0.3">
      <c r="B38" s="125">
        <v>23</v>
      </c>
      <c r="C38" s="34" t="str">
        <f>IF(OR('Data-Qtr5'!C36="",'Data-Qtr5'!R36),"",(COUNTIF('Data-Qtr5'!C36,"Yes")))</f>
        <v/>
      </c>
      <c r="D38" s="267" t="str">
        <f>IF('Data-Qtr5'!D36="","",IF(C38=1,'Data-Qtr5'!D36,""))</f>
        <v/>
      </c>
      <c r="E38" s="53" t="str">
        <f>IF(OR('Data-Qtr5'!E36="",'Data-Qtr5'!R36),"",COUNTIF('Data-Qtr5'!E36,"Yes"))</f>
        <v/>
      </c>
      <c r="F38" s="53" t="str">
        <f>IF(OR('Data-Qtr5'!F36="",'Data-Qtr5'!R36),"",COUNTIF('Data-Qtr5'!F36,"Yes"))</f>
        <v/>
      </c>
      <c r="G38" s="53"/>
      <c r="H38" s="270" t="str">
        <f>IF(OR('Data-Qtr5'!G36="",'Data-Qtr5'!R36),"",COUNTIF('Data-Qtr5'!G36,"Yes"))</f>
        <v/>
      </c>
      <c r="I38" s="55">
        <f>COUNTIF('Data-Qtr5'!C36:G36,"")</f>
        <v>5</v>
      </c>
      <c r="J38" s="125">
        <f>IF('Data-Qtr5'!R36,0,IF((COUNTBLANK(C38)+COUNTBLANK(E38)+COUNTBLANK(F38)+COUNTBLANK(H38))=4,0,1))</f>
        <v>0</v>
      </c>
      <c r="K38" s="125">
        <f t="shared" si="1"/>
        <v>0</v>
      </c>
      <c r="L38" s="125">
        <f t="shared" si="2"/>
        <v>0</v>
      </c>
      <c r="M38" s="1">
        <f t="shared" si="3"/>
        <v>0</v>
      </c>
      <c r="N38" s="125">
        <f t="shared" si="4"/>
        <v>0</v>
      </c>
      <c r="O38" s="126">
        <f t="shared" si="5"/>
        <v>0</v>
      </c>
      <c r="P38" s="125">
        <f t="shared" si="6"/>
        <v>0</v>
      </c>
      <c r="Q38" s="1">
        <f t="shared" si="7"/>
        <v>0</v>
      </c>
      <c r="R38" s="1">
        <f t="shared" si="0"/>
        <v>0</v>
      </c>
      <c r="S38" s="1">
        <f t="shared" si="8"/>
        <v>0</v>
      </c>
      <c r="T38" s="1">
        <f t="shared" si="9"/>
        <v>0</v>
      </c>
      <c r="U38" s="126">
        <f t="shared" si="10"/>
        <v>0</v>
      </c>
    </row>
    <row r="39" spans="2:21" x14ac:dyDescent="0.3">
      <c r="B39" s="125">
        <v>24</v>
      </c>
      <c r="C39" s="34" t="str">
        <f>IF(OR('Data-Qtr5'!C37="",'Data-Qtr5'!R37),"",(COUNTIF('Data-Qtr5'!C37,"Yes")))</f>
        <v/>
      </c>
      <c r="D39" s="267" t="str">
        <f>IF('Data-Qtr5'!D37="","",IF(C39=1,'Data-Qtr5'!D37,""))</f>
        <v/>
      </c>
      <c r="E39" s="53" t="str">
        <f>IF(OR('Data-Qtr5'!E37="",'Data-Qtr5'!R37),"",COUNTIF('Data-Qtr5'!E37,"Yes"))</f>
        <v/>
      </c>
      <c r="F39" s="53" t="str">
        <f>IF(OR('Data-Qtr5'!F37="",'Data-Qtr5'!R37),"",COUNTIF('Data-Qtr5'!F37,"Yes"))</f>
        <v/>
      </c>
      <c r="G39" s="53"/>
      <c r="H39" s="270" t="str">
        <f>IF(OR('Data-Qtr5'!G37="",'Data-Qtr5'!R37),"",COUNTIF('Data-Qtr5'!G37,"Yes"))</f>
        <v/>
      </c>
      <c r="I39" s="55">
        <f>COUNTIF('Data-Qtr5'!C37:G37,"")</f>
        <v>5</v>
      </c>
      <c r="J39" s="125">
        <f>IF('Data-Qtr5'!R37,0,IF((COUNTBLANK(C39)+COUNTBLANK(E39)+COUNTBLANK(F39)+COUNTBLANK(H39))=4,0,1))</f>
        <v>0</v>
      </c>
      <c r="K39" s="125">
        <f t="shared" si="1"/>
        <v>0</v>
      </c>
      <c r="L39" s="125">
        <f t="shared" si="2"/>
        <v>0</v>
      </c>
      <c r="M39" s="1">
        <f t="shared" si="3"/>
        <v>0</v>
      </c>
      <c r="N39" s="125">
        <f t="shared" si="4"/>
        <v>0</v>
      </c>
      <c r="O39" s="126">
        <f t="shared" si="5"/>
        <v>0</v>
      </c>
      <c r="P39" s="125">
        <f t="shared" si="6"/>
        <v>0</v>
      </c>
      <c r="Q39" s="1">
        <f t="shared" si="7"/>
        <v>0</v>
      </c>
      <c r="R39" s="1">
        <f t="shared" si="0"/>
        <v>0</v>
      </c>
      <c r="S39" s="1">
        <f t="shared" si="8"/>
        <v>0</v>
      </c>
      <c r="T39" s="1">
        <f t="shared" si="9"/>
        <v>0</v>
      </c>
      <c r="U39" s="126">
        <f t="shared" si="10"/>
        <v>0</v>
      </c>
    </row>
    <row r="40" spans="2:21" x14ac:dyDescent="0.3">
      <c r="B40" s="125">
        <v>25</v>
      </c>
      <c r="C40" s="34" t="str">
        <f>IF(OR('Data-Qtr5'!C38="",'Data-Qtr5'!R38),"",(COUNTIF('Data-Qtr5'!C38,"Yes")))</f>
        <v/>
      </c>
      <c r="D40" s="267" t="str">
        <f>IF('Data-Qtr5'!D38="","",IF(C40=1,'Data-Qtr5'!D38,""))</f>
        <v/>
      </c>
      <c r="E40" s="53" t="str">
        <f>IF(OR('Data-Qtr5'!E38="",'Data-Qtr5'!R38),"",COUNTIF('Data-Qtr5'!E38,"Yes"))</f>
        <v/>
      </c>
      <c r="F40" s="53" t="str">
        <f>IF(OR('Data-Qtr5'!F38="",'Data-Qtr5'!R38),"",COUNTIF('Data-Qtr5'!F38,"Yes"))</f>
        <v/>
      </c>
      <c r="G40" s="53"/>
      <c r="H40" s="270" t="str">
        <f>IF(OR('Data-Qtr5'!G38="",'Data-Qtr5'!R38),"",COUNTIF('Data-Qtr5'!G38,"Yes"))</f>
        <v/>
      </c>
      <c r="I40" s="55">
        <f>COUNTIF('Data-Qtr5'!C38:G38,"")</f>
        <v>5</v>
      </c>
      <c r="J40" s="125">
        <f>IF('Data-Qtr5'!R38,0,IF((COUNTBLANK(C40)+COUNTBLANK(E40)+COUNTBLANK(F40)+COUNTBLANK(H40))=4,0,1))</f>
        <v>0</v>
      </c>
      <c r="K40" s="125">
        <f t="shared" si="1"/>
        <v>0</v>
      </c>
      <c r="L40" s="125">
        <f t="shared" si="2"/>
        <v>0</v>
      </c>
      <c r="M40" s="1">
        <f t="shared" si="3"/>
        <v>0</v>
      </c>
      <c r="N40" s="125">
        <f t="shared" si="4"/>
        <v>0</v>
      </c>
      <c r="O40" s="126">
        <f t="shared" si="5"/>
        <v>0</v>
      </c>
      <c r="P40" s="125">
        <f t="shared" si="6"/>
        <v>0</v>
      </c>
      <c r="Q40" s="1">
        <f t="shared" si="7"/>
        <v>0</v>
      </c>
      <c r="R40" s="1">
        <f t="shared" si="0"/>
        <v>0</v>
      </c>
      <c r="S40" s="1">
        <f t="shared" si="8"/>
        <v>0</v>
      </c>
      <c r="T40" s="1">
        <f t="shared" si="9"/>
        <v>0</v>
      </c>
      <c r="U40" s="126">
        <f t="shared" si="10"/>
        <v>0</v>
      </c>
    </row>
    <row r="41" spans="2:21" x14ac:dyDescent="0.3">
      <c r="B41" s="125">
        <v>26</v>
      </c>
      <c r="C41" s="34" t="str">
        <f>IF(OR('Data-Qtr5'!C39="",'Data-Qtr5'!R39),"",(COUNTIF('Data-Qtr5'!C39,"Yes")))</f>
        <v/>
      </c>
      <c r="D41" s="267" t="str">
        <f>IF('Data-Qtr5'!D39="","",IF(C41=1,'Data-Qtr5'!D39,""))</f>
        <v/>
      </c>
      <c r="E41" s="53" t="str">
        <f>IF(OR('Data-Qtr5'!E39="",'Data-Qtr5'!R39),"",COUNTIF('Data-Qtr5'!E39,"Yes"))</f>
        <v/>
      </c>
      <c r="F41" s="53" t="str">
        <f>IF(OR('Data-Qtr5'!F39="",'Data-Qtr5'!R39),"",COUNTIF('Data-Qtr5'!F39,"Yes"))</f>
        <v/>
      </c>
      <c r="G41" s="53"/>
      <c r="H41" s="270" t="str">
        <f>IF(OR('Data-Qtr5'!G39="",'Data-Qtr5'!R39),"",COUNTIF('Data-Qtr5'!G39,"Yes"))</f>
        <v/>
      </c>
      <c r="I41" s="55">
        <f>COUNTIF('Data-Qtr5'!C39:G39,"")</f>
        <v>5</v>
      </c>
      <c r="J41" s="125">
        <f>IF('Data-Qtr5'!R39,0,IF((COUNTBLANK(C41)+COUNTBLANK(E41)+COUNTBLANK(F41)+COUNTBLANK(H41))=4,0,1))</f>
        <v>0</v>
      </c>
      <c r="K41" s="125">
        <f t="shared" si="1"/>
        <v>0</v>
      </c>
      <c r="L41" s="125">
        <f t="shared" si="2"/>
        <v>0</v>
      </c>
      <c r="M41" s="1">
        <f t="shared" si="3"/>
        <v>0</v>
      </c>
      <c r="N41" s="125">
        <f t="shared" si="4"/>
        <v>0</v>
      </c>
      <c r="O41" s="126">
        <f t="shared" si="5"/>
        <v>0</v>
      </c>
      <c r="P41" s="125">
        <f t="shared" si="6"/>
        <v>0</v>
      </c>
      <c r="Q41" s="1">
        <f t="shared" si="7"/>
        <v>0</v>
      </c>
      <c r="R41" s="1">
        <f t="shared" si="0"/>
        <v>0</v>
      </c>
      <c r="S41" s="1">
        <f t="shared" si="8"/>
        <v>0</v>
      </c>
      <c r="T41" s="1">
        <f t="shared" si="9"/>
        <v>0</v>
      </c>
      <c r="U41" s="126">
        <f t="shared" si="10"/>
        <v>0</v>
      </c>
    </row>
    <row r="42" spans="2:21" x14ac:dyDescent="0.3">
      <c r="B42" s="125">
        <v>27</v>
      </c>
      <c r="C42" s="34" t="str">
        <f>IF(OR('Data-Qtr5'!C40="",'Data-Qtr5'!R40),"",(COUNTIF('Data-Qtr5'!C40,"Yes")))</f>
        <v/>
      </c>
      <c r="D42" s="267" t="str">
        <f>IF('Data-Qtr5'!D40="","",IF(C42=1,'Data-Qtr5'!D40,""))</f>
        <v/>
      </c>
      <c r="E42" s="53" t="str">
        <f>IF(OR('Data-Qtr5'!E40="",'Data-Qtr5'!R40),"",COUNTIF('Data-Qtr5'!E40,"Yes"))</f>
        <v/>
      </c>
      <c r="F42" s="53" t="str">
        <f>IF(OR('Data-Qtr5'!F40="",'Data-Qtr5'!R40),"",COUNTIF('Data-Qtr5'!F40,"Yes"))</f>
        <v/>
      </c>
      <c r="G42" s="53"/>
      <c r="H42" s="270" t="str">
        <f>IF(OR('Data-Qtr5'!G40="",'Data-Qtr5'!R40),"",COUNTIF('Data-Qtr5'!G40,"Yes"))</f>
        <v/>
      </c>
      <c r="I42" s="55">
        <f>COUNTIF('Data-Qtr5'!C40:G40,"")</f>
        <v>5</v>
      </c>
      <c r="J42" s="125">
        <f>IF('Data-Qtr5'!R40,0,IF((COUNTBLANK(C42)+COUNTBLANK(E42)+COUNTBLANK(F42)+COUNTBLANK(H42))=4,0,1))</f>
        <v>0</v>
      </c>
      <c r="K42" s="125">
        <f t="shared" si="1"/>
        <v>0</v>
      </c>
      <c r="L42" s="125">
        <f t="shared" si="2"/>
        <v>0</v>
      </c>
      <c r="M42" s="1">
        <f t="shared" si="3"/>
        <v>0</v>
      </c>
      <c r="N42" s="125">
        <f t="shared" si="4"/>
        <v>0</v>
      </c>
      <c r="O42" s="126">
        <f t="shared" si="5"/>
        <v>0</v>
      </c>
      <c r="P42" s="125">
        <f t="shared" si="6"/>
        <v>0</v>
      </c>
      <c r="Q42" s="1">
        <f t="shared" si="7"/>
        <v>0</v>
      </c>
      <c r="R42" s="1">
        <f t="shared" si="0"/>
        <v>0</v>
      </c>
      <c r="S42" s="1">
        <f t="shared" si="8"/>
        <v>0</v>
      </c>
      <c r="T42" s="1">
        <f t="shared" si="9"/>
        <v>0</v>
      </c>
      <c r="U42" s="126">
        <f t="shared" si="10"/>
        <v>0</v>
      </c>
    </row>
    <row r="43" spans="2:21" x14ac:dyDescent="0.3">
      <c r="B43" s="125">
        <v>28</v>
      </c>
      <c r="C43" s="34" t="str">
        <f>IF(OR('Data-Qtr5'!C41="",'Data-Qtr5'!R41),"",(COUNTIF('Data-Qtr5'!C41,"Yes")))</f>
        <v/>
      </c>
      <c r="D43" s="267" t="str">
        <f>IF('Data-Qtr5'!D41="","",IF(C43=1,'Data-Qtr5'!D41,""))</f>
        <v/>
      </c>
      <c r="E43" s="53" t="str">
        <f>IF(OR('Data-Qtr5'!E41="",'Data-Qtr5'!R41),"",COUNTIF('Data-Qtr5'!E41,"Yes"))</f>
        <v/>
      </c>
      <c r="F43" s="53" t="str">
        <f>IF(OR('Data-Qtr5'!F41="",'Data-Qtr5'!R41),"",COUNTIF('Data-Qtr5'!F41,"Yes"))</f>
        <v/>
      </c>
      <c r="G43" s="53"/>
      <c r="H43" s="270" t="str">
        <f>IF(OR('Data-Qtr5'!G41="",'Data-Qtr5'!R41),"",COUNTIF('Data-Qtr5'!G41,"Yes"))</f>
        <v/>
      </c>
      <c r="I43" s="55">
        <f>COUNTIF('Data-Qtr5'!C41:G41,"")</f>
        <v>5</v>
      </c>
      <c r="J43" s="125">
        <f>IF('Data-Qtr5'!R41,0,IF((COUNTBLANK(C43)+COUNTBLANK(E43)+COUNTBLANK(F43)+COUNTBLANK(H43))=4,0,1))</f>
        <v>0</v>
      </c>
      <c r="K43" s="125">
        <f t="shared" si="1"/>
        <v>0</v>
      </c>
      <c r="L43" s="125">
        <f t="shared" si="2"/>
        <v>0</v>
      </c>
      <c r="M43" s="1">
        <f t="shared" si="3"/>
        <v>0</v>
      </c>
      <c r="N43" s="125">
        <f t="shared" si="4"/>
        <v>0</v>
      </c>
      <c r="O43" s="126">
        <f t="shared" si="5"/>
        <v>0</v>
      </c>
      <c r="P43" s="125">
        <f t="shared" si="6"/>
        <v>0</v>
      </c>
      <c r="Q43" s="1">
        <f t="shared" si="7"/>
        <v>0</v>
      </c>
      <c r="R43" s="1">
        <f t="shared" si="0"/>
        <v>0</v>
      </c>
      <c r="S43" s="1">
        <f t="shared" si="8"/>
        <v>0</v>
      </c>
      <c r="T43" s="1">
        <f t="shared" si="9"/>
        <v>0</v>
      </c>
      <c r="U43" s="126">
        <f t="shared" si="10"/>
        <v>0</v>
      </c>
    </row>
    <row r="44" spans="2:21" x14ac:dyDescent="0.3">
      <c r="B44" s="125">
        <v>29</v>
      </c>
      <c r="C44" s="34" t="str">
        <f>IF(OR('Data-Qtr5'!C42="",'Data-Qtr5'!R42),"",(COUNTIF('Data-Qtr5'!C42,"Yes")))</f>
        <v/>
      </c>
      <c r="D44" s="267" t="str">
        <f>IF('Data-Qtr5'!D42="","",IF(C44=1,'Data-Qtr5'!D42,""))</f>
        <v/>
      </c>
      <c r="E44" s="53" t="str">
        <f>IF(OR('Data-Qtr5'!E42="",'Data-Qtr5'!R42),"",COUNTIF('Data-Qtr5'!E42,"Yes"))</f>
        <v/>
      </c>
      <c r="F44" s="53" t="str">
        <f>IF(OR('Data-Qtr5'!F42="",'Data-Qtr5'!R42),"",COUNTIF('Data-Qtr5'!F42,"Yes"))</f>
        <v/>
      </c>
      <c r="G44" s="53"/>
      <c r="H44" s="270" t="str">
        <f>IF(OR('Data-Qtr5'!G42="",'Data-Qtr5'!R42),"",COUNTIF('Data-Qtr5'!G42,"Yes"))</f>
        <v/>
      </c>
      <c r="I44" s="55">
        <f>COUNTIF('Data-Qtr5'!C42:G42,"")</f>
        <v>5</v>
      </c>
      <c r="J44" s="125">
        <f>IF('Data-Qtr5'!R42,0,IF((COUNTBLANK(C44)+COUNTBLANK(E44)+COUNTBLANK(F44)+COUNTBLANK(H44))=4,0,1))</f>
        <v>0</v>
      </c>
      <c r="K44" s="125">
        <f t="shared" si="1"/>
        <v>0</v>
      </c>
      <c r="L44" s="125">
        <f t="shared" si="2"/>
        <v>0</v>
      </c>
      <c r="M44" s="1">
        <f t="shared" si="3"/>
        <v>0</v>
      </c>
      <c r="N44" s="125">
        <f t="shared" si="4"/>
        <v>0</v>
      </c>
      <c r="O44" s="126">
        <f t="shared" si="5"/>
        <v>0</v>
      </c>
      <c r="P44" s="125">
        <f t="shared" si="6"/>
        <v>0</v>
      </c>
      <c r="Q44" s="1">
        <f t="shared" si="7"/>
        <v>0</v>
      </c>
      <c r="R44" s="1">
        <f t="shared" si="0"/>
        <v>0</v>
      </c>
      <c r="S44" s="1">
        <f t="shared" si="8"/>
        <v>0</v>
      </c>
      <c r="T44" s="1">
        <f t="shared" si="9"/>
        <v>0</v>
      </c>
      <c r="U44" s="126">
        <f t="shared" si="10"/>
        <v>0</v>
      </c>
    </row>
    <row r="45" spans="2:21" ht="15" thickBot="1" x14ac:dyDescent="0.35">
      <c r="B45" s="125">
        <v>30</v>
      </c>
      <c r="C45" s="35" t="str">
        <f>IF(OR('Data-Qtr5'!C43="",'Data-Qtr5'!R43),"",(COUNTIF('Data-Qtr5'!C43,"Yes")))</f>
        <v/>
      </c>
      <c r="D45" s="271" t="str">
        <f>IF('Data-Qtr5'!D43="","",IF(C45=1,'Data-Qtr5'!D43,""))</f>
        <v/>
      </c>
      <c r="E45" s="36" t="str">
        <f>IF(OR('Data-Qtr5'!E43="",'Data-Qtr5'!R43),"",COUNTIF('Data-Qtr5'!E43,"Yes"))</f>
        <v/>
      </c>
      <c r="F45" s="36" t="str">
        <f>IF(OR('Data-Qtr5'!F43="",'Data-Qtr5'!R43),"",COUNTIF('Data-Qtr5'!F43,"Yes"))</f>
        <v/>
      </c>
      <c r="G45" s="36"/>
      <c r="H45" s="272" t="str">
        <f>IF(OR('Data-Qtr5'!G43="",'Data-Qtr5'!R43),"",COUNTIF('Data-Qtr5'!G43,"Yes"))</f>
        <v/>
      </c>
      <c r="I45" s="55">
        <f>COUNTIF('Data-Qtr5'!C43:G43,"")</f>
        <v>5</v>
      </c>
      <c r="J45" s="125">
        <f>IF('Data-Qtr5'!R43,0,IF((COUNTBLANK(C45)+COUNTBLANK(E45)+COUNTBLANK(F45)+COUNTBLANK(H45))=4,0,1))</f>
        <v>0</v>
      </c>
      <c r="K45" s="125">
        <f t="shared" si="1"/>
        <v>0</v>
      </c>
      <c r="L45" s="125">
        <f t="shared" si="2"/>
        <v>0</v>
      </c>
      <c r="M45" s="1">
        <f t="shared" si="3"/>
        <v>0</v>
      </c>
      <c r="N45" s="125">
        <f t="shared" si="4"/>
        <v>0</v>
      </c>
      <c r="O45" s="126">
        <f t="shared" si="5"/>
        <v>0</v>
      </c>
      <c r="P45" s="125">
        <f t="shared" si="6"/>
        <v>0</v>
      </c>
      <c r="Q45" s="1">
        <f t="shared" si="7"/>
        <v>0</v>
      </c>
      <c r="R45" s="1">
        <f t="shared" si="0"/>
        <v>0</v>
      </c>
      <c r="S45" s="1">
        <f t="shared" si="8"/>
        <v>0</v>
      </c>
      <c r="T45" s="1">
        <f t="shared" si="9"/>
        <v>0</v>
      </c>
      <c r="U45" s="126">
        <f t="shared" si="10"/>
        <v>0</v>
      </c>
    </row>
    <row r="46" spans="2:21" x14ac:dyDescent="0.3">
      <c r="B46" s="124">
        <v>31</v>
      </c>
      <c r="C46" s="32" t="str">
        <f>IF(OR('Data-Qtr5'!C44="",'Data-Qtr5'!R44),"",(COUNTIF('Data-Qtr5'!C44,"Yes")))</f>
        <v/>
      </c>
      <c r="D46" s="268" t="str">
        <f>IF('Data-Qtr5'!D44="","",IF(C46=1,'Data-Qtr5'!D44,""))</f>
        <v/>
      </c>
      <c r="E46" s="33" t="str">
        <f>IF(OR('Data-Qtr5'!E44="",'Data-Qtr5'!R44),"",COUNTIF('Data-Qtr5'!E44,"Yes"))</f>
        <v/>
      </c>
      <c r="F46" s="33" t="str">
        <f>IF(OR('Data-Qtr5'!F44="",'Data-Qtr5'!R44),"",COUNTIF('Data-Qtr5'!F44,"Yes"))</f>
        <v/>
      </c>
      <c r="G46" s="33"/>
      <c r="H46" s="269" t="str">
        <f>IF(OR('Data-Qtr5'!G44="",'Data-Qtr5'!R44),"",COUNTIF('Data-Qtr5'!G44,"Yes"))</f>
        <v/>
      </c>
      <c r="I46" s="54">
        <f>COUNTIF('Data-Qtr5'!C44:G44,"")</f>
        <v>5</v>
      </c>
      <c r="J46" s="125">
        <f>IF('Data-Qtr5'!R44,0,IF((COUNTBLANK(C46)+COUNTBLANK(E46)+COUNTBLANK(F46)+COUNTBLANK(H46))=4,0,1))</f>
        <v>0</v>
      </c>
      <c r="K46" s="125">
        <f t="shared" si="1"/>
        <v>0</v>
      </c>
      <c r="L46" s="125">
        <f t="shared" si="2"/>
        <v>0</v>
      </c>
      <c r="M46" s="1">
        <f t="shared" si="3"/>
        <v>0</v>
      </c>
      <c r="N46" s="125">
        <f t="shared" si="4"/>
        <v>0</v>
      </c>
      <c r="O46" s="126">
        <f t="shared" si="5"/>
        <v>0</v>
      </c>
      <c r="P46" s="125">
        <f t="shared" si="6"/>
        <v>0</v>
      </c>
      <c r="Q46" s="1">
        <f t="shared" si="7"/>
        <v>0</v>
      </c>
      <c r="R46" s="1">
        <f t="shared" si="0"/>
        <v>0</v>
      </c>
      <c r="S46" s="1">
        <f t="shared" si="8"/>
        <v>0</v>
      </c>
      <c r="T46" s="1">
        <f t="shared" si="9"/>
        <v>0</v>
      </c>
      <c r="U46" s="126">
        <f t="shared" si="10"/>
        <v>0</v>
      </c>
    </row>
    <row r="47" spans="2:21" x14ac:dyDescent="0.3">
      <c r="B47" s="125">
        <v>32</v>
      </c>
      <c r="C47" s="34" t="str">
        <f>IF(OR('Data-Qtr5'!C45="",'Data-Qtr5'!R45),"",(COUNTIF('Data-Qtr5'!C45,"Yes")))</f>
        <v/>
      </c>
      <c r="D47" s="267" t="str">
        <f>IF('Data-Qtr5'!D45="","",IF(C47=1,'Data-Qtr5'!D45,""))</f>
        <v/>
      </c>
      <c r="E47" s="53" t="str">
        <f>IF(OR('Data-Qtr5'!E45="",'Data-Qtr5'!R45),"",COUNTIF('Data-Qtr5'!E45,"Yes"))</f>
        <v/>
      </c>
      <c r="F47" s="53" t="str">
        <f>IF(OR('Data-Qtr5'!F45="",'Data-Qtr5'!R45),"",COUNTIF('Data-Qtr5'!F45,"Yes"))</f>
        <v/>
      </c>
      <c r="G47" s="53"/>
      <c r="H47" s="270" t="str">
        <f>IF(OR('Data-Qtr5'!G45="",'Data-Qtr5'!R45),"",COUNTIF('Data-Qtr5'!G45,"Yes"))</f>
        <v/>
      </c>
      <c r="I47" s="55">
        <f>COUNTIF('Data-Qtr5'!C45:G45,"")</f>
        <v>5</v>
      </c>
      <c r="J47" s="125">
        <f>IF('Data-Qtr5'!R45,0,IF((COUNTBLANK(C47)+COUNTBLANK(E47)+COUNTBLANK(F47)+COUNTBLANK(H47))=4,0,1))</f>
        <v>0</v>
      </c>
      <c r="K47" s="125">
        <f t="shared" si="1"/>
        <v>0</v>
      </c>
      <c r="L47" s="125">
        <f t="shared" si="2"/>
        <v>0</v>
      </c>
      <c r="M47" s="1">
        <f t="shared" si="3"/>
        <v>0</v>
      </c>
      <c r="N47" s="125">
        <f t="shared" si="4"/>
        <v>0</v>
      </c>
      <c r="O47" s="126">
        <f t="shared" si="5"/>
        <v>0</v>
      </c>
      <c r="P47" s="125">
        <f t="shared" si="6"/>
        <v>0</v>
      </c>
      <c r="Q47" s="1">
        <f t="shared" si="7"/>
        <v>0</v>
      </c>
      <c r="R47" s="1">
        <f t="shared" si="0"/>
        <v>0</v>
      </c>
      <c r="S47" s="1">
        <f t="shared" si="8"/>
        <v>0</v>
      </c>
      <c r="T47" s="1">
        <f t="shared" si="9"/>
        <v>0</v>
      </c>
      <c r="U47" s="126">
        <f t="shared" si="10"/>
        <v>0</v>
      </c>
    </row>
    <row r="48" spans="2:21" x14ac:dyDescent="0.3">
      <c r="B48" s="125">
        <v>33</v>
      </c>
      <c r="C48" s="34" t="str">
        <f>IF(OR('Data-Qtr5'!C46="",'Data-Qtr5'!R46),"",(COUNTIF('Data-Qtr5'!C46,"Yes")))</f>
        <v/>
      </c>
      <c r="D48" s="267" t="str">
        <f>IF('Data-Qtr5'!D46="","",IF(C48=1,'Data-Qtr5'!D46,""))</f>
        <v/>
      </c>
      <c r="E48" s="53" t="str">
        <f>IF(OR('Data-Qtr5'!E46="",'Data-Qtr5'!R46),"",COUNTIF('Data-Qtr5'!E46,"Yes"))</f>
        <v/>
      </c>
      <c r="F48" s="53" t="str">
        <f>IF(OR('Data-Qtr5'!F46="",'Data-Qtr5'!R46),"",COUNTIF('Data-Qtr5'!F46,"Yes"))</f>
        <v/>
      </c>
      <c r="G48" s="53"/>
      <c r="H48" s="270" t="str">
        <f>IF(OR('Data-Qtr5'!G46="",'Data-Qtr5'!R46),"",COUNTIF('Data-Qtr5'!G46,"Yes"))</f>
        <v/>
      </c>
      <c r="I48" s="55">
        <f>COUNTIF('Data-Qtr5'!C46:G46,"")</f>
        <v>5</v>
      </c>
      <c r="J48" s="125">
        <f>IF('Data-Qtr5'!R46,0,IF((COUNTBLANK(C48)+COUNTBLANK(E48)+COUNTBLANK(F48)+COUNTBLANK(H48))=4,0,1))</f>
        <v>0</v>
      </c>
      <c r="K48" s="125">
        <f t="shared" si="1"/>
        <v>0</v>
      </c>
      <c r="L48" s="125">
        <f t="shared" si="2"/>
        <v>0</v>
      </c>
      <c r="M48" s="1">
        <f t="shared" si="3"/>
        <v>0</v>
      </c>
      <c r="N48" s="125">
        <f t="shared" si="4"/>
        <v>0</v>
      </c>
      <c r="O48" s="126">
        <f t="shared" si="5"/>
        <v>0</v>
      </c>
      <c r="P48" s="125">
        <f t="shared" si="6"/>
        <v>0</v>
      </c>
      <c r="Q48" s="1">
        <f t="shared" si="7"/>
        <v>0</v>
      </c>
      <c r="R48" s="1">
        <f t="shared" si="0"/>
        <v>0</v>
      </c>
      <c r="S48" s="1">
        <f t="shared" si="8"/>
        <v>0</v>
      </c>
      <c r="T48" s="1">
        <f t="shared" si="9"/>
        <v>0</v>
      </c>
      <c r="U48" s="126">
        <f t="shared" si="10"/>
        <v>0</v>
      </c>
    </row>
    <row r="49" spans="2:21" x14ac:dyDescent="0.3">
      <c r="B49" s="125">
        <v>34</v>
      </c>
      <c r="C49" s="34" t="str">
        <f>IF(OR('Data-Qtr5'!C47="",'Data-Qtr5'!R47),"",(COUNTIF('Data-Qtr5'!C47,"Yes")))</f>
        <v/>
      </c>
      <c r="D49" s="267" t="str">
        <f>IF('Data-Qtr5'!D47="","",IF(C49=1,'Data-Qtr5'!D47,""))</f>
        <v/>
      </c>
      <c r="E49" s="53" t="str">
        <f>IF(OR('Data-Qtr5'!E47="",'Data-Qtr5'!R47),"",COUNTIF('Data-Qtr5'!E47,"Yes"))</f>
        <v/>
      </c>
      <c r="F49" s="53" t="str">
        <f>IF(OR('Data-Qtr5'!F47="",'Data-Qtr5'!R47),"",COUNTIF('Data-Qtr5'!F47,"Yes"))</f>
        <v/>
      </c>
      <c r="G49" s="53"/>
      <c r="H49" s="270" t="str">
        <f>IF(OR('Data-Qtr5'!G47="",'Data-Qtr5'!R47),"",COUNTIF('Data-Qtr5'!G47,"Yes"))</f>
        <v/>
      </c>
      <c r="I49" s="55">
        <f>COUNTIF('Data-Qtr5'!C47:G47,"")</f>
        <v>5</v>
      </c>
      <c r="J49" s="125">
        <f>IF('Data-Qtr5'!R47,0,IF((COUNTBLANK(C49)+COUNTBLANK(E49)+COUNTBLANK(F49)+COUNTBLANK(H49))=4,0,1))</f>
        <v>0</v>
      </c>
      <c r="K49" s="125">
        <f t="shared" si="1"/>
        <v>0</v>
      </c>
      <c r="L49" s="125">
        <f t="shared" si="2"/>
        <v>0</v>
      </c>
      <c r="M49" s="1">
        <f t="shared" si="3"/>
        <v>0</v>
      </c>
      <c r="N49" s="125">
        <f t="shared" si="4"/>
        <v>0</v>
      </c>
      <c r="O49" s="126">
        <f t="shared" si="5"/>
        <v>0</v>
      </c>
      <c r="P49" s="125">
        <f t="shared" si="6"/>
        <v>0</v>
      </c>
      <c r="Q49" s="1">
        <f t="shared" si="7"/>
        <v>0</v>
      </c>
      <c r="R49" s="1">
        <f t="shared" si="0"/>
        <v>0</v>
      </c>
      <c r="S49" s="1">
        <f t="shared" si="8"/>
        <v>0</v>
      </c>
      <c r="T49" s="1">
        <f t="shared" si="9"/>
        <v>0</v>
      </c>
      <c r="U49" s="126">
        <f t="shared" si="10"/>
        <v>0</v>
      </c>
    </row>
    <row r="50" spans="2:21" x14ac:dyDescent="0.3">
      <c r="B50" s="125">
        <v>35</v>
      </c>
      <c r="C50" s="34" t="str">
        <f>IF(OR('Data-Qtr5'!C48="",'Data-Qtr5'!R48),"",(COUNTIF('Data-Qtr5'!C48,"Yes")))</f>
        <v/>
      </c>
      <c r="D50" s="267" t="str">
        <f>IF('Data-Qtr5'!D48="","",IF(C50=1,'Data-Qtr5'!D48,""))</f>
        <v/>
      </c>
      <c r="E50" s="53" t="str">
        <f>IF(OR('Data-Qtr5'!E48="",'Data-Qtr5'!R48),"",COUNTIF('Data-Qtr5'!E48,"Yes"))</f>
        <v/>
      </c>
      <c r="F50" s="53" t="str">
        <f>IF(OR('Data-Qtr5'!F48="",'Data-Qtr5'!R48),"",COUNTIF('Data-Qtr5'!F48,"Yes"))</f>
        <v/>
      </c>
      <c r="G50" s="53"/>
      <c r="H50" s="270" t="str">
        <f>IF(OR('Data-Qtr5'!G48="",'Data-Qtr5'!R48),"",COUNTIF('Data-Qtr5'!G48,"Yes"))</f>
        <v/>
      </c>
      <c r="I50" s="55">
        <f>COUNTIF('Data-Qtr5'!C48:G48,"")</f>
        <v>5</v>
      </c>
      <c r="J50" s="125">
        <f>IF('Data-Qtr5'!R48,0,IF((COUNTBLANK(C50)+COUNTBLANK(E50)+COUNTBLANK(F50)+COUNTBLANK(H50))=4,0,1))</f>
        <v>0</v>
      </c>
      <c r="K50" s="125">
        <f t="shared" si="1"/>
        <v>0</v>
      </c>
      <c r="L50" s="125">
        <f t="shared" si="2"/>
        <v>0</v>
      </c>
      <c r="M50" s="1">
        <f t="shared" si="3"/>
        <v>0</v>
      </c>
      <c r="N50" s="125">
        <f t="shared" si="4"/>
        <v>0</v>
      </c>
      <c r="O50" s="126">
        <f t="shared" si="5"/>
        <v>0</v>
      </c>
      <c r="P50" s="125">
        <f t="shared" si="6"/>
        <v>0</v>
      </c>
      <c r="Q50" s="1">
        <f t="shared" si="7"/>
        <v>0</v>
      </c>
      <c r="R50" s="1">
        <f t="shared" si="0"/>
        <v>0</v>
      </c>
      <c r="S50" s="1">
        <f t="shared" si="8"/>
        <v>0</v>
      </c>
      <c r="T50" s="1">
        <f t="shared" si="9"/>
        <v>0</v>
      </c>
      <c r="U50" s="126">
        <f t="shared" si="10"/>
        <v>0</v>
      </c>
    </row>
    <row r="51" spans="2:21" x14ac:dyDescent="0.3">
      <c r="B51" s="125">
        <v>36</v>
      </c>
      <c r="C51" s="34" t="str">
        <f>IF(OR('Data-Qtr5'!C49="",'Data-Qtr5'!R49),"",(COUNTIF('Data-Qtr5'!C49,"Yes")))</f>
        <v/>
      </c>
      <c r="D51" s="267" t="str">
        <f>IF('Data-Qtr5'!D49="","",IF(C51=1,'Data-Qtr5'!D49,""))</f>
        <v/>
      </c>
      <c r="E51" s="53" t="str">
        <f>IF(OR('Data-Qtr5'!E49="",'Data-Qtr5'!R49),"",COUNTIF('Data-Qtr5'!E49,"Yes"))</f>
        <v/>
      </c>
      <c r="F51" s="53" t="str">
        <f>IF(OR('Data-Qtr5'!F49="",'Data-Qtr5'!R49),"",COUNTIF('Data-Qtr5'!F49,"Yes"))</f>
        <v/>
      </c>
      <c r="G51" s="53"/>
      <c r="H51" s="270" t="str">
        <f>IF(OR('Data-Qtr5'!G49="",'Data-Qtr5'!R49),"",COUNTIF('Data-Qtr5'!G49,"Yes"))</f>
        <v/>
      </c>
      <c r="I51" s="55">
        <f>COUNTIF('Data-Qtr5'!C49:G49,"")</f>
        <v>5</v>
      </c>
      <c r="J51" s="125">
        <f>IF('Data-Qtr5'!R49,0,IF((COUNTBLANK(C51)+COUNTBLANK(E51)+COUNTBLANK(F51)+COUNTBLANK(H51))=4,0,1))</f>
        <v>0</v>
      </c>
      <c r="K51" s="125">
        <f t="shared" si="1"/>
        <v>0</v>
      </c>
      <c r="L51" s="125">
        <f t="shared" si="2"/>
        <v>0</v>
      </c>
      <c r="M51" s="1">
        <f t="shared" si="3"/>
        <v>0</v>
      </c>
      <c r="N51" s="125">
        <f t="shared" si="4"/>
        <v>0</v>
      </c>
      <c r="O51" s="126">
        <f t="shared" si="5"/>
        <v>0</v>
      </c>
      <c r="P51" s="125">
        <f t="shared" si="6"/>
        <v>0</v>
      </c>
      <c r="Q51" s="1">
        <f t="shared" si="7"/>
        <v>0</v>
      </c>
      <c r="R51" s="1">
        <f t="shared" si="0"/>
        <v>0</v>
      </c>
      <c r="S51" s="1">
        <f t="shared" si="8"/>
        <v>0</v>
      </c>
      <c r="T51" s="1">
        <f t="shared" si="9"/>
        <v>0</v>
      </c>
      <c r="U51" s="126">
        <f t="shared" si="10"/>
        <v>0</v>
      </c>
    </row>
    <row r="52" spans="2:21" x14ac:dyDescent="0.3">
      <c r="B52" s="125">
        <v>37</v>
      </c>
      <c r="C52" s="34" t="str">
        <f>IF(OR('Data-Qtr5'!C50="",'Data-Qtr5'!R50),"",(COUNTIF('Data-Qtr5'!C50,"Yes")))</f>
        <v/>
      </c>
      <c r="D52" s="267" t="str">
        <f>IF('Data-Qtr5'!D50="","",IF(C52=1,'Data-Qtr5'!D50,""))</f>
        <v/>
      </c>
      <c r="E52" s="53" t="str">
        <f>IF(OR('Data-Qtr5'!E50="",'Data-Qtr5'!R50),"",COUNTIF('Data-Qtr5'!E50,"Yes"))</f>
        <v/>
      </c>
      <c r="F52" s="53" t="str">
        <f>IF(OR('Data-Qtr5'!F50="",'Data-Qtr5'!R50),"",COUNTIF('Data-Qtr5'!F50,"Yes"))</f>
        <v/>
      </c>
      <c r="G52" s="53"/>
      <c r="H52" s="270" t="str">
        <f>IF(OR('Data-Qtr5'!G50="",'Data-Qtr5'!R50),"",COUNTIF('Data-Qtr5'!G50,"Yes"))</f>
        <v/>
      </c>
      <c r="I52" s="55">
        <f>COUNTIF('Data-Qtr5'!C50:G50,"")</f>
        <v>5</v>
      </c>
      <c r="J52" s="125">
        <f>IF('Data-Qtr5'!R50,0,IF((COUNTBLANK(C52)+COUNTBLANK(E52)+COUNTBLANK(F52)+COUNTBLANK(H52))=4,0,1))</f>
        <v>0</v>
      </c>
      <c r="K52" s="125">
        <f t="shared" si="1"/>
        <v>0</v>
      </c>
      <c r="L52" s="125">
        <f t="shared" si="2"/>
        <v>0</v>
      </c>
      <c r="M52" s="1">
        <f t="shared" si="3"/>
        <v>0</v>
      </c>
      <c r="N52" s="125">
        <f t="shared" si="4"/>
        <v>0</v>
      </c>
      <c r="O52" s="126">
        <f t="shared" si="5"/>
        <v>0</v>
      </c>
      <c r="P52" s="125">
        <f t="shared" si="6"/>
        <v>0</v>
      </c>
      <c r="Q52" s="1">
        <f t="shared" si="7"/>
        <v>0</v>
      </c>
      <c r="R52" s="1">
        <f t="shared" si="0"/>
        <v>0</v>
      </c>
      <c r="S52" s="1">
        <f t="shared" si="8"/>
        <v>0</v>
      </c>
      <c r="T52" s="1">
        <f t="shared" si="9"/>
        <v>0</v>
      </c>
      <c r="U52" s="126">
        <f t="shared" si="10"/>
        <v>0</v>
      </c>
    </row>
    <row r="53" spans="2:21" x14ac:dyDescent="0.3">
      <c r="B53" s="125">
        <v>38</v>
      </c>
      <c r="C53" s="34" t="str">
        <f>IF(OR('Data-Qtr5'!C51="",'Data-Qtr5'!R51),"",(COUNTIF('Data-Qtr5'!C51,"Yes")))</f>
        <v/>
      </c>
      <c r="D53" s="267" t="str">
        <f>IF('Data-Qtr5'!D51="","",IF(C53=1,'Data-Qtr5'!D51,""))</f>
        <v/>
      </c>
      <c r="E53" s="53" t="str">
        <f>IF(OR('Data-Qtr5'!E51="",'Data-Qtr5'!R51),"",COUNTIF('Data-Qtr5'!E51,"Yes"))</f>
        <v/>
      </c>
      <c r="F53" s="53" t="str">
        <f>IF(OR('Data-Qtr5'!F51="",'Data-Qtr5'!R51),"",COUNTIF('Data-Qtr5'!F51,"Yes"))</f>
        <v/>
      </c>
      <c r="G53" s="53"/>
      <c r="H53" s="270" t="str">
        <f>IF(OR('Data-Qtr5'!G51="",'Data-Qtr5'!R51),"",COUNTIF('Data-Qtr5'!G51,"Yes"))</f>
        <v/>
      </c>
      <c r="I53" s="55">
        <f>COUNTIF('Data-Qtr5'!C51:G51,"")</f>
        <v>5</v>
      </c>
      <c r="J53" s="125">
        <f>IF('Data-Qtr5'!R51,0,IF((COUNTBLANK(C53)+COUNTBLANK(E53)+COUNTBLANK(F53)+COUNTBLANK(H53))=4,0,1))</f>
        <v>0</v>
      </c>
      <c r="K53" s="125">
        <f t="shared" si="1"/>
        <v>0</v>
      </c>
      <c r="L53" s="125">
        <f t="shared" si="2"/>
        <v>0</v>
      </c>
      <c r="M53" s="1">
        <f t="shared" si="3"/>
        <v>0</v>
      </c>
      <c r="N53" s="125">
        <f t="shared" si="4"/>
        <v>0</v>
      </c>
      <c r="O53" s="126">
        <f t="shared" si="5"/>
        <v>0</v>
      </c>
      <c r="P53" s="125">
        <f t="shared" si="6"/>
        <v>0</v>
      </c>
      <c r="Q53" s="1">
        <f t="shared" si="7"/>
        <v>0</v>
      </c>
      <c r="R53" s="1">
        <f t="shared" si="0"/>
        <v>0</v>
      </c>
      <c r="S53" s="1">
        <f t="shared" si="8"/>
        <v>0</v>
      </c>
      <c r="T53" s="1">
        <f t="shared" si="9"/>
        <v>0</v>
      </c>
      <c r="U53" s="126">
        <f t="shared" si="10"/>
        <v>0</v>
      </c>
    </row>
    <row r="54" spans="2:21" x14ac:dyDescent="0.3">
      <c r="B54" s="125">
        <v>39</v>
      </c>
      <c r="C54" s="34" t="str">
        <f>IF(OR('Data-Qtr5'!C52="",'Data-Qtr5'!R52),"",(COUNTIF('Data-Qtr5'!C52,"Yes")))</f>
        <v/>
      </c>
      <c r="D54" s="267" t="str">
        <f>IF('Data-Qtr5'!D52="","",IF(C54=1,'Data-Qtr5'!D52,""))</f>
        <v/>
      </c>
      <c r="E54" s="53" t="str">
        <f>IF(OR('Data-Qtr5'!E52="",'Data-Qtr5'!R52),"",COUNTIF('Data-Qtr5'!E52,"Yes"))</f>
        <v/>
      </c>
      <c r="F54" s="53" t="str">
        <f>IF(OR('Data-Qtr5'!F52="",'Data-Qtr5'!R52),"",COUNTIF('Data-Qtr5'!F52,"Yes"))</f>
        <v/>
      </c>
      <c r="G54" s="53"/>
      <c r="H54" s="270" t="str">
        <f>IF(OR('Data-Qtr5'!G52="",'Data-Qtr5'!R52),"",COUNTIF('Data-Qtr5'!G52,"Yes"))</f>
        <v/>
      </c>
      <c r="I54" s="55">
        <f>COUNTIF('Data-Qtr5'!C52:G52,"")</f>
        <v>5</v>
      </c>
      <c r="J54" s="125">
        <f>IF('Data-Qtr5'!R52,0,IF((COUNTBLANK(C54)+COUNTBLANK(E54)+COUNTBLANK(F54)+COUNTBLANK(H54))=4,0,1))</f>
        <v>0</v>
      </c>
      <c r="K54" s="125">
        <f t="shared" si="1"/>
        <v>0</v>
      </c>
      <c r="L54" s="125">
        <f t="shared" si="2"/>
        <v>0</v>
      </c>
      <c r="M54" s="1">
        <f t="shared" si="3"/>
        <v>0</v>
      </c>
      <c r="N54" s="125">
        <f t="shared" si="4"/>
        <v>0</v>
      </c>
      <c r="O54" s="126">
        <f t="shared" si="5"/>
        <v>0</v>
      </c>
      <c r="P54" s="125">
        <f t="shared" si="6"/>
        <v>0</v>
      </c>
      <c r="Q54" s="1">
        <f t="shared" si="7"/>
        <v>0</v>
      </c>
      <c r="R54" s="1">
        <f t="shared" si="0"/>
        <v>0</v>
      </c>
      <c r="S54" s="1">
        <f t="shared" si="8"/>
        <v>0</v>
      </c>
      <c r="T54" s="1">
        <f t="shared" si="9"/>
        <v>0</v>
      </c>
      <c r="U54" s="126">
        <f t="shared" si="10"/>
        <v>0</v>
      </c>
    </row>
    <row r="55" spans="2:21" ht="15" thickBot="1" x14ac:dyDescent="0.35">
      <c r="B55" s="125">
        <v>40</v>
      </c>
      <c r="C55" s="35" t="str">
        <f>IF(OR('Data-Qtr5'!C53="",'Data-Qtr5'!R53),"",(COUNTIF('Data-Qtr5'!C53,"Yes")))</f>
        <v/>
      </c>
      <c r="D55" s="271" t="str">
        <f>IF('Data-Qtr5'!D53="","",IF(C55=1,'Data-Qtr5'!D53,""))</f>
        <v/>
      </c>
      <c r="E55" s="36" t="str">
        <f>IF(OR('Data-Qtr5'!E53="",'Data-Qtr5'!R53),"",COUNTIF('Data-Qtr5'!E53,"Yes"))</f>
        <v/>
      </c>
      <c r="F55" s="36" t="str">
        <f>IF(OR('Data-Qtr5'!F53="",'Data-Qtr5'!R53),"",COUNTIF('Data-Qtr5'!F53,"Yes"))</f>
        <v/>
      </c>
      <c r="G55" s="36"/>
      <c r="H55" s="272" t="str">
        <f>IF(OR('Data-Qtr5'!G53="",'Data-Qtr5'!R53),"",COUNTIF('Data-Qtr5'!G53,"Yes"))</f>
        <v/>
      </c>
      <c r="I55" s="55">
        <f>COUNTIF('Data-Qtr5'!C53:G53,"")</f>
        <v>5</v>
      </c>
      <c r="J55" s="125">
        <f>IF('Data-Qtr5'!R53,0,IF((COUNTBLANK(C55)+COUNTBLANK(E55)+COUNTBLANK(F55)+COUNTBLANK(H55))=4,0,1))</f>
        <v>0</v>
      </c>
      <c r="K55" s="125">
        <f t="shared" si="1"/>
        <v>0</v>
      </c>
      <c r="L55" s="125">
        <f t="shared" si="2"/>
        <v>0</v>
      </c>
      <c r="M55" s="1">
        <f t="shared" si="3"/>
        <v>0</v>
      </c>
      <c r="N55" s="125">
        <f t="shared" si="4"/>
        <v>0</v>
      </c>
      <c r="O55" s="126">
        <f t="shared" si="5"/>
        <v>0</v>
      </c>
      <c r="P55" s="125">
        <f t="shared" si="6"/>
        <v>0</v>
      </c>
      <c r="Q55" s="1">
        <f t="shared" si="7"/>
        <v>0</v>
      </c>
      <c r="R55" s="1">
        <f t="shared" si="0"/>
        <v>0</v>
      </c>
      <c r="S55" s="1">
        <f t="shared" si="8"/>
        <v>0</v>
      </c>
      <c r="T55" s="1">
        <f t="shared" si="9"/>
        <v>0</v>
      </c>
      <c r="U55" s="126">
        <f t="shared" si="10"/>
        <v>0</v>
      </c>
    </row>
    <row r="56" spans="2:21" x14ac:dyDescent="0.3">
      <c r="B56" s="124">
        <v>41</v>
      </c>
      <c r="C56" s="32" t="str">
        <f>IF(OR('Data-Qtr5'!C54="",'Data-Qtr5'!R54),"",(COUNTIF('Data-Qtr5'!C54,"Yes")))</f>
        <v/>
      </c>
      <c r="D56" s="268" t="str">
        <f>IF('Data-Qtr5'!D54="","",IF(C56=1,'Data-Qtr5'!D54,""))</f>
        <v/>
      </c>
      <c r="E56" s="33" t="str">
        <f>IF(OR('Data-Qtr5'!E54="",'Data-Qtr5'!R54),"",COUNTIF('Data-Qtr5'!E54,"Yes"))</f>
        <v/>
      </c>
      <c r="F56" s="33" t="str">
        <f>IF(OR('Data-Qtr5'!F54="",'Data-Qtr5'!R54),"",COUNTIF('Data-Qtr5'!F54,"Yes"))</f>
        <v/>
      </c>
      <c r="G56" s="33"/>
      <c r="H56" s="269" t="str">
        <f>IF(OR('Data-Qtr5'!G54="",'Data-Qtr5'!R54),"",COUNTIF('Data-Qtr5'!G54,"Yes"))</f>
        <v/>
      </c>
      <c r="I56" s="54">
        <f>COUNTIF('Data-Qtr5'!C54:G54,"")</f>
        <v>5</v>
      </c>
      <c r="J56" s="125">
        <f>IF('Data-Qtr5'!R54,0,IF((COUNTBLANK(C56)+COUNTBLANK(E56)+COUNTBLANK(F56)+COUNTBLANK(H56))=4,0,1))</f>
        <v>0</v>
      </c>
      <c r="K56" s="125">
        <f t="shared" si="1"/>
        <v>0</v>
      </c>
      <c r="L56" s="125">
        <f t="shared" si="2"/>
        <v>0</v>
      </c>
      <c r="M56" s="1">
        <f t="shared" si="3"/>
        <v>0</v>
      </c>
      <c r="N56" s="125">
        <f t="shared" si="4"/>
        <v>0</v>
      </c>
      <c r="O56" s="126">
        <f t="shared" si="5"/>
        <v>0</v>
      </c>
      <c r="P56" s="125">
        <f t="shared" si="6"/>
        <v>0</v>
      </c>
      <c r="Q56" s="1">
        <f t="shared" si="7"/>
        <v>0</v>
      </c>
      <c r="R56" s="1">
        <f t="shared" si="0"/>
        <v>0</v>
      </c>
      <c r="S56" s="1">
        <f t="shared" si="8"/>
        <v>0</v>
      </c>
      <c r="T56" s="1">
        <f t="shared" si="9"/>
        <v>0</v>
      </c>
      <c r="U56" s="126">
        <f t="shared" si="10"/>
        <v>0</v>
      </c>
    </row>
    <row r="57" spans="2:21" x14ac:dyDescent="0.3">
      <c r="B57" s="125">
        <v>42</v>
      </c>
      <c r="C57" s="34" t="str">
        <f>IF(OR('Data-Qtr5'!C55="",'Data-Qtr5'!R55),"",(COUNTIF('Data-Qtr5'!C55,"Yes")))</f>
        <v/>
      </c>
      <c r="D57" s="267" t="str">
        <f>IF('Data-Qtr5'!D55="","",IF(C57=1,'Data-Qtr5'!D55,""))</f>
        <v/>
      </c>
      <c r="E57" s="53" t="str">
        <f>IF(OR('Data-Qtr5'!E55="",'Data-Qtr5'!R55),"",COUNTIF('Data-Qtr5'!E55,"Yes"))</f>
        <v/>
      </c>
      <c r="F57" s="53" t="str">
        <f>IF(OR('Data-Qtr5'!F55="",'Data-Qtr5'!R55),"",COUNTIF('Data-Qtr5'!F55,"Yes"))</f>
        <v/>
      </c>
      <c r="G57" s="53"/>
      <c r="H57" s="270" t="str">
        <f>IF(OR('Data-Qtr5'!G55="",'Data-Qtr5'!R55),"",COUNTIF('Data-Qtr5'!G55,"Yes"))</f>
        <v/>
      </c>
      <c r="I57" s="55">
        <f>COUNTIF('Data-Qtr5'!C55:G55,"")</f>
        <v>5</v>
      </c>
      <c r="J57" s="125">
        <f>IF('Data-Qtr5'!R55,0,IF((COUNTBLANK(C57)+COUNTBLANK(E57)+COUNTBLANK(F57)+COUNTBLANK(H57))=4,0,1))</f>
        <v>0</v>
      </c>
      <c r="K57" s="125">
        <f t="shared" si="1"/>
        <v>0</v>
      </c>
      <c r="L57" s="125">
        <f t="shared" si="2"/>
        <v>0</v>
      </c>
      <c r="M57" s="1">
        <f t="shared" si="3"/>
        <v>0</v>
      </c>
      <c r="N57" s="125">
        <f t="shared" si="4"/>
        <v>0</v>
      </c>
      <c r="O57" s="126">
        <f t="shared" si="5"/>
        <v>0</v>
      </c>
      <c r="P57" s="125">
        <f t="shared" si="6"/>
        <v>0</v>
      </c>
      <c r="Q57" s="1">
        <f t="shared" si="7"/>
        <v>0</v>
      </c>
      <c r="R57" s="1">
        <f t="shared" si="0"/>
        <v>0</v>
      </c>
      <c r="S57" s="1">
        <f t="shared" si="8"/>
        <v>0</v>
      </c>
      <c r="T57" s="1">
        <f t="shared" si="9"/>
        <v>0</v>
      </c>
      <c r="U57" s="126">
        <f t="shared" si="10"/>
        <v>0</v>
      </c>
    </row>
    <row r="58" spans="2:21" x14ac:dyDescent="0.3">
      <c r="B58" s="125">
        <v>43</v>
      </c>
      <c r="C58" s="34" t="str">
        <f>IF(OR('Data-Qtr5'!C56="",'Data-Qtr5'!R56),"",(COUNTIF('Data-Qtr5'!C56,"Yes")))</f>
        <v/>
      </c>
      <c r="D58" s="267" t="str">
        <f>IF('Data-Qtr5'!D56="","",IF(C58=1,'Data-Qtr5'!D56,""))</f>
        <v/>
      </c>
      <c r="E58" s="53" t="str">
        <f>IF(OR('Data-Qtr5'!E56="",'Data-Qtr5'!R56),"",COUNTIF('Data-Qtr5'!E56,"Yes"))</f>
        <v/>
      </c>
      <c r="F58" s="53" t="str">
        <f>IF(OR('Data-Qtr5'!F56="",'Data-Qtr5'!R56),"",COUNTIF('Data-Qtr5'!F56,"Yes"))</f>
        <v/>
      </c>
      <c r="G58" s="53"/>
      <c r="H58" s="270" t="str">
        <f>IF(OR('Data-Qtr5'!G56="",'Data-Qtr5'!R56),"",COUNTIF('Data-Qtr5'!G56,"Yes"))</f>
        <v/>
      </c>
      <c r="I58" s="55">
        <f>COUNTIF('Data-Qtr5'!C56:G56,"")</f>
        <v>5</v>
      </c>
      <c r="J58" s="125">
        <f>IF('Data-Qtr5'!R56,0,IF((COUNTBLANK(C58)+COUNTBLANK(E58)+COUNTBLANK(F58)+COUNTBLANK(H58))=4,0,1))</f>
        <v>0</v>
      </c>
      <c r="K58" s="125">
        <f t="shared" si="1"/>
        <v>0</v>
      </c>
      <c r="L58" s="125">
        <f t="shared" si="2"/>
        <v>0</v>
      </c>
      <c r="M58" s="1">
        <f t="shared" si="3"/>
        <v>0</v>
      </c>
      <c r="N58" s="125">
        <f t="shared" si="4"/>
        <v>0</v>
      </c>
      <c r="O58" s="126">
        <f t="shared" si="5"/>
        <v>0</v>
      </c>
      <c r="P58" s="125">
        <f t="shared" si="6"/>
        <v>0</v>
      </c>
      <c r="Q58" s="1">
        <f t="shared" si="7"/>
        <v>0</v>
      </c>
      <c r="R58" s="1">
        <f t="shared" si="0"/>
        <v>0</v>
      </c>
      <c r="S58" s="1">
        <f t="shared" si="8"/>
        <v>0</v>
      </c>
      <c r="T58" s="1">
        <f t="shared" si="9"/>
        <v>0</v>
      </c>
      <c r="U58" s="126">
        <f t="shared" si="10"/>
        <v>0</v>
      </c>
    </row>
    <row r="59" spans="2:21" x14ac:dyDescent="0.3">
      <c r="B59" s="125">
        <v>44</v>
      </c>
      <c r="C59" s="34" t="str">
        <f>IF(OR('Data-Qtr5'!C57="",'Data-Qtr5'!R57),"",(COUNTIF('Data-Qtr5'!C57,"Yes")))</f>
        <v/>
      </c>
      <c r="D59" s="267" t="str">
        <f>IF('Data-Qtr5'!D57="","",IF(C59=1,'Data-Qtr5'!D57,""))</f>
        <v/>
      </c>
      <c r="E59" s="53" t="str">
        <f>IF(OR('Data-Qtr5'!E57="",'Data-Qtr5'!R57),"",COUNTIF('Data-Qtr5'!E57,"Yes"))</f>
        <v/>
      </c>
      <c r="F59" s="53" t="str">
        <f>IF(OR('Data-Qtr5'!F57="",'Data-Qtr5'!R57),"",COUNTIF('Data-Qtr5'!F57,"Yes"))</f>
        <v/>
      </c>
      <c r="G59" s="53"/>
      <c r="H59" s="270" t="str">
        <f>IF(OR('Data-Qtr5'!G57="",'Data-Qtr5'!R57),"",COUNTIF('Data-Qtr5'!G57,"Yes"))</f>
        <v/>
      </c>
      <c r="I59" s="55">
        <f>COUNTIF('Data-Qtr5'!C57:G57,"")</f>
        <v>5</v>
      </c>
      <c r="J59" s="125">
        <f>IF('Data-Qtr5'!R57,0,IF((COUNTBLANK(C59)+COUNTBLANK(E59)+COUNTBLANK(F59)+COUNTBLANK(H59))=4,0,1))</f>
        <v>0</v>
      </c>
      <c r="K59" s="125">
        <f t="shared" si="1"/>
        <v>0</v>
      </c>
      <c r="L59" s="125">
        <f t="shared" si="2"/>
        <v>0</v>
      </c>
      <c r="M59" s="1">
        <f t="shared" si="3"/>
        <v>0</v>
      </c>
      <c r="N59" s="125">
        <f t="shared" si="4"/>
        <v>0</v>
      </c>
      <c r="O59" s="126">
        <f t="shared" si="5"/>
        <v>0</v>
      </c>
      <c r="P59" s="125">
        <f t="shared" si="6"/>
        <v>0</v>
      </c>
      <c r="Q59" s="1">
        <f t="shared" si="7"/>
        <v>0</v>
      </c>
      <c r="R59" s="1">
        <f t="shared" si="0"/>
        <v>0</v>
      </c>
      <c r="S59" s="1">
        <f t="shared" si="8"/>
        <v>0</v>
      </c>
      <c r="T59" s="1">
        <f t="shared" si="9"/>
        <v>0</v>
      </c>
      <c r="U59" s="126">
        <f t="shared" si="10"/>
        <v>0</v>
      </c>
    </row>
    <row r="60" spans="2:21" x14ac:dyDescent="0.3">
      <c r="B60" s="125">
        <v>45</v>
      </c>
      <c r="C60" s="34" t="str">
        <f>IF(OR('Data-Qtr5'!C58="",'Data-Qtr5'!R58),"",(COUNTIF('Data-Qtr5'!C58,"Yes")))</f>
        <v/>
      </c>
      <c r="D60" s="267" t="str">
        <f>IF('Data-Qtr5'!D58="","",IF(C60=1,'Data-Qtr5'!D58,""))</f>
        <v/>
      </c>
      <c r="E60" s="53" t="str">
        <f>IF(OR('Data-Qtr5'!E58="",'Data-Qtr5'!R58),"",COUNTIF('Data-Qtr5'!E58,"Yes"))</f>
        <v/>
      </c>
      <c r="F60" s="53" t="str">
        <f>IF(OR('Data-Qtr5'!F58="",'Data-Qtr5'!R58),"",COUNTIF('Data-Qtr5'!F58,"Yes"))</f>
        <v/>
      </c>
      <c r="G60" s="53"/>
      <c r="H60" s="270" t="str">
        <f>IF(OR('Data-Qtr5'!G58="",'Data-Qtr5'!R58),"",COUNTIF('Data-Qtr5'!G58,"Yes"))</f>
        <v/>
      </c>
      <c r="I60" s="55">
        <f>COUNTIF('Data-Qtr5'!C58:G58,"")</f>
        <v>5</v>
      </c>
      <c r="J60" s="125">
        <f>IF('Data-Qtr5'!R58,0,IF((COUNTBLANK(C60)+COUNTBLANK(E60)+COUNTBLANK(F60)+COUNTBLANK(H60))=4,0,1))</f>
        <v>0</v>
      </c>
      <c r="K60" s="125">
        <f t="shared" si="1"/>
        <v>0</v>
      </c>
      <c r="L60" s="125">
        <f t="shared" si="2"/>
        <v>0</v>
      </c>
      <c r="M60" s="1">
        <f t="shared" si="3"/>
        <v>0</v>
      </c>
      <c r="N60" s="125">
        <f t="shared" si="4"/>
        <v>0</v>
      </c>
      <c r="O60" s="126">
        <f t="shared" si="5"/>
        <v>0</v>
      </c>
      <c r="P60" s="125">
        <f t="shared" si="6"/>
        <v>0</v>
      </c>
      <c r="Q60" s="1">
        <f t="shared" si="7"/>
        <v>0</v>
      </c>
      <c r="R60" s="1">
        <f t="shared" si="0"/>
        <v>0</v>
      </c>
      <c r="S60" s="1">
        <f t="shared" si="8"/>
        <v>0</v>
      </c>
      <c r="T60" s="1">
        <f t="shared" si="9"/>
        <v>0</v>
      </c>
      <c r="U60" s="126">
        <f t="shared" si="10"/>
        <v>0</v>
      </c>
    </row>
    <row r="61" spans="2:21" x14ac:dyDescent="0.3">
      <c r="B61" s="125">
        <v>46</v>
      </c>
      <c r="C61" s="34" t="str">
        <f>IF(OR('Data-Qtr5'!C59="",'Data-Qtr5'!R59),"",(COUNTIF('Data-Qtr5'!C59,"Yes")))</f>
        <v/>
      </c>
      <c r="D61" s="267" t="str">
        <f>IF('Data-Qtr5'!D59="","",IF(C61=1,'Data-Qtr5'!D59,""))</f>
        <v/>
      </c>
      <c r="E61" s="53" t="str">
        <f>IF(OR('Data-Qtr5'!E59="",'Data-Qtr5'!R59),"",COUNTIF('Data-Qtr5'!E59,"Yes"))</f>
        <v/>
      </c>
      <c r="F61" s="53" t="str">
        <f>IF(OR('Data-Qtr5'!F59="",'Data-Qtr5'!R59),"",COUNTIF('Data-Qtr5'!F59,"Yes"))</f>
        <v/>
      </c>
      <c r="G61" s="53"/>
      <c r="H61" s="270" t="str">
        <f>IF(OR('Data-Qtr5'!G59="",'Data-Qtr5'!R59),"",COUNTIF('Data-Qtr5'!G59,"Yes"))</f>
        <v/>
      </c>
      <c r="I61" s="55">
        <f>COUNTIF('Data-Qtr5'!C59:G59,"")</f>
        <v>5</v>
      </c>
      <c r="J61" s="125">
        <f>IF('Data-Qtr5'!R59,0,IF((COUNTBLANK(C61)+COUNTBLANK(E61)+COUNTBLANK(F61)+COUNTBLANK(H61))=4,0,1))</f>
        <v>0</v>
      </c>
      <c r="K61" s="125">
        <f t="shared" si="1"/>
        <v>0</v>
      </c>
      <c r="L61" s="125">
        <f t="shared" si="2"/>
        <v>0</v>
      </c>
      <c r="M61" s="1">
        <f t="shared" si="3"/>
        <v>0</v>
      </c>
      <c r="N61" s="125">
        <f t="shared" si="4"/>
        <v>0</v>
      </c>
      <c r="O61" s="126">
        <f t="shared" si="5"/>
        <v>0</v>
      </c>
      <c r="P61" s="125">
        <f t="shared" si="6"/>
        <v>0</v>
      </c>
      <c r="Q61" s="1">
        <f t="shared" si="7"/>
        <v>0</v>
      </c>
      <c r="R61" s="1">
        <f t="shared" si="0"/>
        <v>0</v>
      </c>
      <c r="S61" s="1">
        <f t="shared" si="8"/>
        <v>0</v>
      </c>
      <c r="T61" s="1">
        <f t="shared" si="9"/>
        <v>0</v>
      </c>
      <c r="U61" s="126">
        <f t="shared" si="10"/>
        <v>0</v>
      </c>
    </row>
    <row r="62" spans="2:21" x14ac:dyDescent="0.3">
      <c r="B62" s="125">
        <v>47</v>
      </c>
      <c r="C62" s="34" t="str">
        <f>IF(OR('Data-Qtr5'!C60="",'Data-Qtr5'!R60),"",(COUNTIF('Data-Qtr5'!C60,"Yes")))</f>
        <v/>
      </c>
      <c r="D62" s="267" t="str">
        <f>IF('Data-Qtr5'!D60="","",IF(C62=1,'Data-Qtr5'!D60,""))</f>
        <v/>
      </c>
      <c r="E62" s="53" t="str">
        <f>IF(OR('Data-Qtr5'!E60="",'Data-Qtr5'!R60),"",COUNTIF('Data-Qtr5'!E60,"Yes"))</f>
        <v/>
      </c>
      <c r="F62" s="53" t="str">
        <f>IF(OR('Data-Qtr5'!F60="",'Data-Qtr5'!R60),"",COUNTIF('Data-Qtr5'!F60,"Yes"))</f>
        <v/>
      </c>
      <c r="G62" s="53"/>
      <c r="H62" s="270" t="str">
        <f>IF(OR('Data-Qtr5'!G60="",'Data-Qtr5'!R60),"",COUNTIF('Data-Qtr5'!G60,"Yes"))</f>
        <v/>
      </c>
      <c r="I62" s="55">
        <f>COUNTIF('Data-Qtr5'!C60:G60,"")</f>
        <v>5</v>
      </c>
      <c r="J62" s="125">
        <f>IF('Data-Qtr5'!R60,0,IF((COUNTBLANK(C62)+COUNTBLANK(E62)+COUNTBLANK(F62)+COUNTBLANK(H62))=4,0,1))</f>
        <v>0</v>
      </c>
      <c r="K62" s="125">
        <f t="shared" si="1"/>
        <v>0</v>
      </c>
      <c r="L62" s="125">
        <f t="shared" si="2"/>
        <v>0</v>
      </c>
      <c r="M62" s="1">
        <f t="shared" si="3"/>
        <v>0</v>
      </c>
      <c r="N62" s="125">
        <f t="shared" si="4"/>
        <v>0</v>
      </c>
      <c r="O62" s="126">
        <f t="shared" si="5"/>
        <v>0</v>
      </c>
      <c r="P62" s="125">
        <f t="shared" si="6"/>
        <v>0</v>
      </c>
      <c r="Q62" s="1">
        <f t="shared" si="7"/>
        <v>0</v>
      </c>
      <c r="R62" s="1">
        <f t="shared" si="0"/>
        <v>0</v>
      </c>
      <c r="S62" s="1">
        <f t="shared" si="8"/>
        <v>0</v>
      </c>
      <c r="T62" s="1">
        <f t="shared" si="9"/>
        <v>0</v>
      </c>
      <c r="U62" s="126">
        <f t="shared" si="10"/>
        <v>0</v>
      </c>
    </row>
    <row r="63" spans="2:21" x14ac:dyDescent="0.3">
      <c r="B63" s="125">
        <v>48</v>
      </c>
      <c r="C63" s="34" t="str">
        <f>IF(OR('Data-Qtr5'!C61="",'Data-Qtr5'!R61),"",(COUNTIF('Data-Qtr5'!C61,"Yes")))</f>
        <v/>
      </c>
      <c r="D63" s="267" t="str">
        <f>IF('Data-Qtr5'!D61="","",IF(C63=1,'Data-Qtr5'!D61,""))</f>
        <v/>
      </c>
      <c r="E63" s="53" t="str">
        <f>IF(OR('Data-Qtr5'!E61="",'Data-Qtr5'!R61),"",COUNTIF('Data-Qtr5'!E61,"Yes"))</f>
        <v/>
      </c>
      <c r="F63" s="53" t="str">
        <f>IF(OR('Data-Qtr5'!F61="",'Data-Qtr5'!R61),"",COUNTIF('Data-Qtr5'!F61,"Yes"))</f>
        <v/>
      </c>
      <c r="G63" s="53"/>
      <c r="H63" s="270" t="str">
        <f>IF(OR('Data-Qtr5'!G61="",'Data-Qtr5'!R61),"",COUNTIF('Data-Qtr5'!G61,"Yes"))</f>
        <v/>
      </c>
      <c r="I63" s="55">
        <f>COUNTIF('Data-Qtr5'!C61:G61,"")</f>
        <v>5</v>
      </c>
      <c r="J63" s="125">
        <f>IF('Data-Qtr5'!R61,0,IF((COUNTBLANK(C63)+COUNTBLANK(E63)+COUNTBLANK(F63)+COUNTBLANK(H63))=4,0,1))</f>
        <v>0</v>
      </c>
      <c r="K63" s="125">
        <f t="shared" si="1"/>
        <v>0</v>
      </c>
      <c r="L63" s="125">
        <f t="shared" si="2"/>
        <v>0</v>
      </c>
      <c r="M63" s="1">
        <f t="shared" si="3"/>
        <v>0</v>
      </c>
      <c r="N63" s="125">
        <f t="shared" si="4"/>
        <v>0</v>
      </c>
      <c r="O63" s="126">
        <f t="shared" si="5"/>
        <v>0</v>
      </c>
      <c r="P63" s="125">
        <f t="shared" si="6"/>
        <v>0</v>
      </c>
      <c r="Q63" s="1">
        <f t="shared" si="7"/>
        <v>0</v>
      </c>
      <c r="R63" s="1">
        <f t="shared" si="0"/>
        <v>0</v>
      </c>
      <c r="S63" s="1">
        <f t="shared" si="8"/>
        <v>0</v>
      </c>
      <c r="T63" s="1">
        <f t="shared" si="9"/>
        <v>0</v>
      </c>
      <c r="U63" s="126">
        <f t="shared" si="10"/>
        <v>0</v>
      </c>
    </row>
    <row r="64" spans="2:21" x14ac:dyDescent="0.3">
      <c r="B64" s="125">
        <v>49</v>
      </c>
      <c r="C64" s="34" t="str">
        <f>IF(OR('Data-Qtr5'!C62="",'Data-Qtr5'!R62),"",(COUNTIF('Data-Qtr5'!C62,"Yes")))</f>
        <v/>
      </c>
      <c r="D64" s="267" t="str">
        <f>IF('Data-Qtr5'!D62="","",IF(C64=1,'Data-Qtr5'!D62,""))</f>
        <v/>
      </c>
      <c r="E64" s="53" t="str">
        <f>IF(OR('Data-Qtr5'!E62="",'Data-Qtr5'!R62),"",COUNTIF('Data-Qtr5'!E62,"Yes"))</f>
        <v/>
      </c>
      <c r="F64" s="53" t="str">
        <f>IF(OR('Data-Qtr5'!F62="",'Data-Qtr5'!R62),"",COUNTIF('Data-Qtr5'!F62,"Yes"))</f>
        <v/>
      </c>
      <c r="G64" s="53"/>
      <c r="H64" s="270" t="str">
        <f>IF(OR('Data-Qtr5'!G62="",'Data-Qtr5'!R62),"",COUNTIF('Data-Qtr5'!G62,"Yes"))</f>
        <v/>
      </c>
      <c r="I64" s="55">
        <f>COUNTIF('Data-Qtr5'!C62:G62,"")</f>
        <v>5</v>
      </c>
      <c r="J64" s="125">
        <f>IF('Data-Qtr5'!R62,0,IF((COUNTBLANK(C64)+COUNTBLANK(E64)+COUNTBLANK(F64)+COUNTBLANK(H64))=4,0,1))</f>
        <v>0</v>
      </c>
      <c r="K64" s="125">
        <f t="shared" si="1"/>
        <v>0</v>
      </c>
      <c r="L64" s="125">
        <f t="shared" si="2"/>
        <v>0</v>
      </c>
      <c r="M64" s="1">
        <f t="shared" si="3"/>
        <v>0</v>
      </c>
      <c r="N64" s="125">
        <f t="shared" si="4"/>
        <v>0</v>
      </c>
      <c r="O64" s="126">
        <f t="shared" si="5"/>
        <v>0</v>
      </c>
      <c r="P64" s="125">
        <f t="shared" si="6"/>
        <v>0</v>
      </c>
      <c r="Q64" s="1">
        <f t="shared" si="7"/>
        <v>0</v>
      </c>
      <c r="R64" s="1">
        <f t="shared" si="0"/>
        <v>0</v>
      </c>
      <c r="S64" s="1">
        <f t="shared" si="8"/>
        <v>0</v>
      </c>
      <c r="T64" s="1">
        <f t="shared" si="9"/>
        <v>0</v>
      </c>
      <c r="U64" s="126">
        <f t="shared" si="10"/>
        <v>0</v>
      </c>
    </row>
    <row r="65" spans="2:21" ht="15" thickBot="1" x14ac:dyDescent="0.35">
      <c r="B65" s="125">
        <v>50</v>
      </c>
      <c r="C65" s="35" t="str">
        <f>IF(OR('Data-Qtr5'!C63="",'Data-Qtr5'!R63),"",(COUNTIF('Data-Qtr5'!C63,"Yes")))</f>
        <v/>
      </c>
      <c r="D65" s="271" t="str">
        <f>IF('Data-Qtr5'!D63="","",IF(C65=1,'Data-Qtr5'!D63,""))</f>
        <v/>
      </c>
      <c r="E65" s="36" t="str">
        <f>IF(OR('Data-Qtr5'!E63="",'Data-Qtr5'!R63),"",COUNTIF('Data-Qtr5'!E63,"Yes"))</f>
        <v/>
      </c>
      <c r="F65" s="36" t="str">
        <f>IF(OR('Data-Qtr5'!F63="",'Data-Qtr5'!R63),"",COUNTIF('Data-Qtr5'!F63,"Yes"))</f>
        <v/>
      </c>
      <c r="G65" s="36"/>
      <c r="H65" s="272" t="str">
        <f>IF(OR('Data-Qtr5'!G63="",'Data-Qtr5'!R63),"",COUNTIF('Data-Qtr5'!G63,"Yes"))</f>
        <v/>
      </c>
      <c r="I65" s="56">
        <f>COUNTIF('Data-Qtr5'!C63:G63,"")</f>
        <v>5</v>
      </c>
      <c r="J65" s="125">
        <f>IF('Data-Qtr5'!R63,0,IF((COUNTBLANK(C65)+COUNTBLANK(E65)+COUNTBLANK(F65)+COUNTBLANK(H65))=4,0,1))</f>
        <v>0</v>
      </c>
      <c r="K65" s="125">
        <f t="shared" si="1"/>
        <v>0</v>
      </c>
      <c r="L65" s="125">
        <f t="shared" si="2"/>
        <v>0</v>
      </c>
      <c r="M65" s="1">
        <f t="shared" si="3"/>
        <v>0</v>
      </c>
      <c r="N65" s="125">
        <f t="shared" si="4"/>
        <v>0</v>
      </c>
      <c r="O65" s="126">
        <f t="shared" si="5"/>
        <v>0</v>
      </c>
      <c r="P65" s="125">
        <f t="shared" si="6"/>
        <v>0</v>
      </c>
      <c r="Q65" s="1">
        <f t="shared" si="7"/>
        <v>0</v>
      </c>
      <c r="R65" s="1">
        <f t="shared" si="0"/>
        <v>0</v>
      </c>
      <c r="S65" s="1">
        <f t="shared" si="8"/>
        <v>0</v>
      </c>
      <c r="T65" s="1">
        <f t="shared" si="9"/>
        <v>0</v>
      </c>
      <c r="U65" s="126">
        <f t="shared" si="10"/>
        <v>0</v>
      </c>
    </row>
    <row r="66" spans="2:21" x14ac:dyDescent="0.3">
      <c r="B66" s="124">
        <v>51</v>
      </c>
      <c r="C66" s="32" t="str">
        <f>IF(OR('Data-Qtr5'!C64="",'Data-Qtr5'!R64),"",(COUNTIF('Data-Qtr5'!C64,"Yes")))</f>
        <v/>
      </c>
      <c r="D66" s="268" t="str">
        <f>IF('Data-Qtr5'!D64="","",IF(C66=1,'Data-Qtr5'!D64,""))</f>
        <v/>
      </c>
      <c r="E66" s="33" t="str">
        <f>IF(OR('Data-Qtr5'!E64="",'Data-Qtr5'!R64),"",COUNTIF('Data-Qtr5'!E64,"Yes"))</f>
        <v/>
      </c>
      <c r="F66" s="33" t="str">
        <f>IF(OR('Data-Qtr5'!F64="",'Data-Qtr5'!R64),"",COUNTIF('Data-Qtr5'!F64,"Yes"))</f>
        <v/>
      </c>
      <c r="G66" s="33"/>
      <c r="H66" s="269" t="str">
        <f>IF(OR('Data-Qtr5'!G64="",'Data-Qtr5'!R64),"",COUNTIF('Data-Qtr5'!G64,"Yes"))</f>
        <v/>
      </c>
      <c r="I66" s="55">
        <f>COUNTIF('Data-Qtr5'!C64:G64,"")</f>
        <v>5</v>
      </c>
      <c r="J66" s="125">
        <f>IF('Data-Qtr5'!R64,0,IF((COUNTBLANK(C66)+COUNTBLANK(E66)+COUNTBLANK(F66)+COUNTBLANK(H66))=4,0,1))</f>
        <v>0</v>
      </c>
      <c r="K66" s="125">
        <f t="shared" si="1"/>
        <v>0</v>
      </c>
      <c r="L66" s="125">
        <f t="shared" si="2"/>
        <v>0</v>
      </c>
      <c r="M66" s="1">
        <f t="shared" si="3"/>
        <v>0</v>
      </c>
      <c r="N66" s="125">
        <f t="shared" si="4"/>
        <v>0</v>
      </c>
      <c r="O66" s="126">
        <f t="shared" si="5"/>
        <v>0</v>
      </c>
      <c r="P66" s="125">
        <f t="shared" si="6"/>
        <v>0</v>
      </c>
      <c r="Q66" s="1">
        <f t="shared" si="7"/>
        <v>0</v>
      </c>
      <c r="R66" s="1">
        <f t="shared" si="0"/>
        <v>0</v>
      </c>
      <c r="S66" s="1">
        <f t="shared" si="8"/>
        <v>0</v>
      </c>
      <c r="T66" s="1">
        <f t="shared" si="9"/>
        <v>0</v>
      </c>
      <c r="U66" s="126">
        <f t="shared" si="10"/>
        <v>0</v>
      </c>
    </row>
    <row r="67" spans="2:21" x14ac:dyDescent="0.3">
      <c r="B67" s="125">
        <v>52</v>
      </c>
      <c r="C67" s="34" t="str">
        <f>IF(OR('Data-Qtr5'!C65="",'Data-Qtr5'!R65),"",(COUNTIF('Data-Qtr5'!C65,"Yes")))</f>
        <v/>
      </c>
      <c r="D67" s="267" t="str">
        <f>IF('Data-Qtr5'!D65="","",IF(C67=1,'Data-Qtr5'!D65,""))</f>
        <v/>
      </c>
      <c r="E67" s="53" t="str">
        <f>IF(OR('Data-Qtr5'!E65="",'Data-Qtr5'!R65),"",COUNTIF('Data-Qtr5'!E65,"Yes"))</f>
        <v/>
      </c>
      <c r="F67" s="53" t="str">
        <f>IF(OR('Data-Qtr5'!F65="",'Data-Qtr5'!R65),"",COUNTIF('Data-Qtr5'!F65,"Yes"))</f>
        <v/>
      </c>
      <c r="G67" s="53"/>
      <c r="H67" s="270" t="str">
        <f>IF(OR('Data-Qtr5'!G65="",'Data-Qtr5'!R65),"",COUNTIF('Data-Qtr5'!G65,"Yes"))</f>
        <v/>
      </c>
      <c r="I67" s="55">
        <f>COUNTIF('Data-Qtr5'!C65:G65,"")</f>
        <v>5</v>
      </c>
      <c r="J67" s="125">
        <f>IF('Data-Qtr5'!R65,0,IF((COUNTBLANK(C67)+COUNTBLANK(E67)+COUNTBLANK(F67)+COUNTBLANK(H67))=4,0,1))</f>
        <v>0</v>
      </c>
      <c r="K67" s="125">
        <f t="shared" si="1"/>
        <v>0</v>
      </c>
      <c r="L67" s="125">
        <f t="shared" si="2"/>
        <v>0</v>
      </c>
      <c r="M67" s="1">
        <f t="shared" si="3"/>
        <v>0</v>
      </c>
      <c r="N67" s="125">
        <f t="shared" si="4"/>
        <v>0</v>
      </c>
      <c r="O67" s="126">
        <f t="shared" si="5"/>
        <v>0</v>
      </c>
      <c r="P67" s="125">
        <f t="shared" si="6"/>
        <v>0</v>
      </c>
      <c r="Q67" s="1">
        <f t="shared" si="7"/>
        <v>0</v>
      </c>
      <c r="R67" s="1">
        <f t="shared" si="0"/>
        <v>0</v>
      </c>
      <c r="S67" s="1">
        <f t="shared" si="8"/>
        <v>0</v>
      </c>
      <c r="T67" s="1">
        <f t="shared" si="9"/>
        <v>0</v>
      </c>
      <c r="U67" s="126">
        <f t="shared" si="10"/>
        <v>0</v>
      </c>
    </row>
    <row r="68" spans="2:21" x14ac:dyDescent="0.3">
      <c r="B68" s="125">
        <v>53</v>
      </c>
      <c r="C68" s="34" t="str">
        <f>IF(OR('Data-Qtr5'!C66="",'Data-Qtr5'!R66),"",(COUNTIF('Data-Qtr5'!C66,"Yes")))</f>
        <v/>
      </c>
      <c r="D68" s="267" t="str">
        <f>IF('Data-Qtr5'!D66="","",IF(C68=1,'Data-Qtr5'!D66,""))</f>
        <v/>
      </c>
      <c r="E68" s="53" t="str">
        <f>IF(OR('Data-Qtr5'!E66="",'Data-Qtr5'!R66),"",COUNTIF('Data-Qtr5'!E66,"Yes"))</f>
        <v/>
      </c>
      <c r="F68" s="53" t="str">
        <f>IF(OR('Data-Qtr5'!F66="",'Data-Qtr5'!R66),"",COUNTIF('Data-Qtr5'!F66,"Yes"))</f>
        <v/>
      </c>
      <c r="G68" s="53"/>
      <c r="H68" s="270" t="str">
        <f>IF(OR('Data-Qtr5'!G66="",'Data-Qtr5'!R66),"",COUNTIF('Data-Qtr5'!G66,"Yes"))</f>
        <v/>
      </c>
      <c r="I68" s="55">
        <f>COUNTIF('Data-Qtr5'!C66:G66,"")</f>
        <v>5</v>
      </c>
      <c r="J68" s="125">
        <f>IF('Data-Qtr5'!R66,0,IF((COUNTBLANK(C68)+COUNTBLANK(E68)+COUNTBLANK(F68)+COUNTBLANK(H68))=4,0,1))</f>
        <v>0</v>
      </c>
      <c r="K68" s="125">
        <f t="shared" si="1"/>
        <v>0</v>
      </c>
      <c r="L68" s="125">
        <f t="shared" si="2"/>
        <v>0</v>
      </c>
      <c r="M68" s="1">
        <f t="shared" si="3"/>
        <v>0</v>
      </c>
      <c r="N68" s="125">
        <f t="shared" si="4"/>
        <v>0</v>
      </c>
      <c r="O68" s="126">
        <f t="shared" si="5"/>
        <v>0</v>
      </c>
      <c r="P68" s="125">
        <f t="shared" si="6"/>
        <v>0</v>
      </c>
      <c r="Q68" s="1">
        <f t="shared" si="7"/>
        <v>0</v>
      </c>
      <c r="R68" s="1">
        <f t="shared" si="0"/>
        <v>0</v>
      </c>
      <c r="S68" s="1">
        <f t="shared" si="8"/>
        <v>0</v>
      </c>
      <c r="T68" s="1">
        <f t="shared" si="9"/>
        <v>0</v>
      </c>
      <c r="U68" s="126">
        <f t="shared" si="10"/>
        <v>0</v>
      </c>
    </row>
    <row r="69" spans="2:21" x14ac:dyDescent="0.3">
      <c r="B69" s="125">
        <v>54</v>
      </c>
      <c r="C69" s="34" t="str">
        <f>IF(OR('Data-Qtr5'!C67="",'Data-Qtr5'!R67),"",(COUNTIF('Data-Qtr5'!C67,"Yes")))</f>
        <v/>
      </c>
      <c r="D69" s="267" t="str">
        <f>IF('Data-Qtr5'!D67="","",IF(C69=1,'Data-Qtr5'!D67,""))</f>
        <v/>
      </c>
      <c r="E69" s="53" t="str">
        <f>IF(OR('Data-Qtr5'!E67="",'Data-Qtr5'!R67),"",COUNTIF('Data-Qtr5'!E67,"Yes"))</f>
        <v/>
      </c>
      <c r="F69" s="53" t="str">
        <f>IF(OR('Data-Qtr5'!F67="",'Data-Qtr5'!R67),"",COUNTIF('Data-Qtr5'!F67,"Yes"))</f>
        <v/>
      </c>
      <c r="G69" s="53"/>
      <c r="H69" s="270" t="str">
        <f>IF(OR('Data-Qtr5'!G67="",'Data-Qtr5'!R67),"",COUNTIF('Data-Qtr5'!G67,"Yes"))</f>
        <v/>
      </c>
      <c r="I69" s="55">
        <f>COUNTIF('Data-Qtr5'!C67:G67,"")</f>
        <v>5</v>
      </c>
      <c r="J69" s="125">
        <f>IF('Data-Qtr5'!R67,0,IF((COUNTBLANK(C69)+COUNTBLANK(E69)+COUNTBLANK(F69)+COUNTBLANK(H69))=4,0,1))</f>
        <v>0</v>
      </c>
      <c r="K69" s="125">
        <f t="shared" si="1"/>
        <v>0</v>
      </c>
      <c r="L69" s="125">
        <f t="shared" si="2"/>
        <v>0</v>
      </c>
      <c r="M69" s="1">
        <f t="shared" si="3"/>
        <v>0</v>
      </c>
      <c r="N69" s="125">
        <f t="shared" si="4"/>
        <v>0</v>
      </c>
      <c r="O69" s="126">
        <f t="shared" si="5"/>
        <v>0</v>
      </c>
      <c r="P69" s="125">
        <f t="shared" si="6"/>
        <v>0</v>
      </c>
      <c r="Q69" s="1">
        <f t="shared" si="7"/>
        <v>0</v>
      </c>
      <c r="R69" s="1">
        <f t="shared" si="0"/>
        <v>0</v>
      </c>
      <c r="S69" s="1">
        <f t="shared" si="8"/>
        <v>0</v>
      </c>
      <c r="T69" s="1">
        <f t="shared" si="9"/>
        <v>0</v>
      </c>
      <c r="U69" s="126">
        <f t="shared" si="10"/>
        <v>0</v>
      </c>
    </row>
    <row r="70" spans="2:21" x14ac:dyDescent="0.3">
      <c r="B70" s="125">
        <v>55</v>
      </c>
      <c r="C70" s="34" t="str">
        <f>IF(OR('Data-Qtr5'!C68="",'Data-Qtr5'!R68),"",(COUNTIF('Data-Qtr5'!C68,"Yes")))</f>
        <v/>
      </c>
      <c r="D70" s="267" t="str">
        <f>IF('Data-Qtr5'!D68="","",IF(C70=1,'Data-Qtr5'!D68,""))</f>
        <v/>
      </c>
      <c r="E70" s="53" t="str">
        <f>IF(OR('Data-Qtr5'!E68="",'Data-Qtr5'!R68),"",COUNTIF('Data-Qtr5'!E68,"Yes"))</f>
        <v/>
      </c>
      <c r="F70" s="53" t="str">
        <f>IF(OR('Data-Qtr5'!F68="",'Data-Qtr5'!R68),"",COUNTIF('Data-Qtr5'!F68,"Yes"))</f>
        <v/>
      </c>
      <c r="G70" s="53"/>
      <c r="H70" s="270" t="str">
        <f>IF(OR('Data-Qtr5'!G68="",'Data-Qtr5'!R68),"",COUNTIF('Data-Qtr5'!G68,"Yes"))</f>
        <v/>
      </c>
      <c r="I70" s="55">
        <f>COUNTIF('Data-Qtr5'!C68:G68,"")</f>
        <v>5</v>
      </c>
      <c r="J70" s="125">
        <f>IF('Data-Qtr5'!R68,0,IF((COUNTBLANK(C70)+COUNTBLANK(E70)+COUNTBLANK(F70)+COUNTBLANK(H70))=4,0,1))</f>
        <v>0</v>
      </c>
      <c r="K70" s="125">
        <f t="shared" si="1"/>
        <v>0</v>
      </c>
      <c r="L70" s="125">
        <f t="shared" si="2"/>
        <v>0</v>
      </c>
      <c r="M70" s="1">
        <f t="shared" si="3"/>
        <v>0</v>
      </c>
      <c r="N70" s="125">
        <f t="shared" si="4"/>
        <v>0</v>
      </c>
      <c r="O70" s="126">
        <f t="shared" si="5"/>
        <v>0</v>
      </c>
      <c r="P70" s="125">
        <f t="shared" si="6"/>
        <v>0</v>
      </c>
      <c r="Q70" s="1">
        <f t="shared" si="7"/>
        <v>0</v>
      </c>
      <c r="R70" s="1">
        <f t="shared" si="0"/>
        <v>0</v>
      </c>
      <c r="S70" s="1">
        <f t="shared" si="8"/>
        <v>0</v>
      </c>
      <c r="T70" s="1">
        <f t="shared" si="9"/>
        <v>0</v>
      </c>
      <c r="U70" s="126">
        <f t="shared" si="10"/>
        <v>0</v>
      </c>
    </row>
    <row r="71" spans="2:21" x14ac:dyDescent="0.3">
      <c r="B71" s="125">
        <v>56</v>
      </c>
      <c r="C71" s="34" t="str">
        <f>IF(OR('Data-Qtr5'!C69="",'Data-Qtr5'!R69),"",(COUNTIF('Data-Qtr5'!C69,"Yes")))</f>
        <v/>
      </c>
      <c r="D71" s="267" t="str">
        <f>IF('Data-Qtr5'!D69="","",IF(C71=1,'Data-Qtr5'!D69,""))</f>
        <v/>
      </c>
      <c r="E71" s="53" t="str">
        <f>IF(OR('Data-Qtr5'!E69="",'Data-Qtr5'!R69),"",COUNTIF('Data-Qtr5'!E69,"Yes"))</f>
        <v/>
      </c>
      <c r="F71" s="53" t="str">
        <f>IF(OR('Data-Qtr5'!F69="",'Data-Qtr5'!R69),"",COUNTIF('Data-Qtr5'!F69,"Yes"))</f>
        <v/>
      </c>
      <c r="G71" s="53"/>
      <c r="H71" s="270" t="str">
        <f>IF(OR('Data-Qtr5'!G69="",'Data-Qtr5'!R69),"",COUNTIF('Data-Qtr5'!G69,"Yes"))</f>
        <v/>
      </c>
      <c r="I71" s="55">
        <f>COUNTIF('Data-Qtr5'!C69:G69,"")</f>
        <v>5</v>
      </c>
      <c r="J71" s="125">
        <f>IF('Data-Qtr5'!R69,0,IF((COUNTBLANK(C71)+COUNTBLANK(E71)+COUNTBLANK(F71)+COUNTBLANK(H71))=4,0,1))</f>
        <v>0</v>
      </c>
      <c r="K71" s="125">
        <f t="shared" si="1"/>
        <v>0</v>
      </c>
      <c r="L71" s="125">
        <f t="shared" si="2"/>
        <v>0</v>
      </c>
      <c r="M71" s="1">
        <f t="shared" si="3"/>
        <v>0</v>
      </c>
      <c r="N71" s="125">
        <f t="shared" si="4"/>
        <v>0</v>
      </c>
      <c r="O71" s="126">
        <f t="shared" si="5"/>
        <v>0</v>
      </c>
      <c r="P71" s="125">
        <f t="shared" si="6"/>
        <v>0</v>
      </c>
      <c r="Q71" s="1">
        <f t="shared" si="7"/>
        <v>0</v>
      </c>
      <c r="R71" s="1">
        <f t="shared" si="0"/>
        <v>0</v>
      </c>
      <c r="S71" s="1">
        <f t="shared" si="8"/>
        <v>0</v>
      </c>
      <c r="T71" s="1">
        <f t="shared" si="9"/>
        <v>0</v>
      </c>
      <c r="U71" s="126">
        <f t="shared" si="10"/>
        <v>0</v>
      </c>
    </row>
    <row r="72" spans="2:21" x14ac:dyDescent="0.3">
      <c r="B72" s="125">
        <v>57</v>
      </c>
      <c r="C72" s="34" t="str">
        <f>IF(OR('Data-Qtr5'!C70="",'Data-Qtr5'!R70),"",(COUNTIF('Data-Qtr5'!C70,"Yes")))</f>
        <v/>
      </c>
      <c r="D72" s="267" t="str">
        <f>IF('Data-Qtr5'!D70="","",IF(C72=1,'Data-Qtr5'!D70,""))</f>
        <v/>
      </c>
      <c r="E72" s="53" t="str">
        <f>IF(OR('Data-Qtr5'!E70="",'Data-Qtr5'!R70),"",COUNTIF('Data-Qtr5'!E70,"Yes"))</f>
        <v/>
      </c>
      <c r="F72" s="53" t="str">
        <f>IF(OR('Data-Qtr5'!F70="",'Data-Qtr5'!R70),"",COUNTIF('Data-Qtr5'!F70,"Yes"))</f>
        <v/>
      </c>
      <c r="G72" s="53"/>
      <c r="H72" s="270" t="str">
        <f>IF(OR('Data-Qtr5'!G70="",'Data-Qtr5'!R70),"",COUNTIF('Data-Qtr5'!G70,"Yes"))</f>
        <v/>
      </c>
      <c r="I72" s="55">
        <f>COUNTIF('Data-Qtr5'!C70:G70,"")</f>
        <v>5</v>
      </c>
      <c r="J72" s="125">
        <f>IF('Data-Qtr5'!R70,0,IF((COUNTBLANK(C72)+COUNTBLANK(E72)+COUNTBLANK(F72)+COUNTBLANK(H72))=4,0,1))</f>
        <v>0</v>
      </c>
      <c r="K72" s="125">
        <f t="shared" si="1"/>
        <v>0</v>
      </c>
      <c r="L72" s="125">
        <f t="shared" si="2"/>
        <v>0</v>
      </c>
      <c r="M72" s="1">
        <f t="shared" si="3"/>
        <v>0</v>
      </c>
      <c r="N72" s="125">
        <f t="shared" si="4"/>
        <v>0</v>
      </c>
      <c r="O72" s="126">
        <f t="shared" si="5"/>
        <v>0</v>
      </c>
      <c r="P72" s="125">
        <f t="shared" si="6"/>
        <v>0</v>
      </c>
      <c r="Q72" s="1">
        <f t="shared" si="7"/>
        <v>0</v>
      </c>
      <c r="R72" s="1">
        <f t="shared" si="0"/>
        <v>0</v>
      </c>
      <c r="S72" s="1">
        <f t="shared" si="8"/>
        <v>0</v>
      </c>
      <c r="T72" s="1">
        <f t="shared" si="9"/>
        <v>0</v>
      </c>
      <c r="U72" s="126">
        <f t="shared" si="10"/>
        <v>0</v>
      </c>
    </row>
    <row r="73" spans="2:21" x14ac:dyDescent="0.3">
      <c r="B73" s="125">
        <v>58</v>
      </c>
      <c r="C73" s="34" t="str">
        <f>IF(OR('Data-Qtr5'!C71="",'Data-Qtr5'!R71),"",(COUNTIF('Data-Qtr5'!C71,"Yes")))</f>
        <v/>
      </c>
      <c r="D73" s="267" t="str">
        <f>IF('Data-Qtr5'!D71="","",IF(C73=1,'Data-Qtr5'!D71,""))</f>
        <v/>
      </c>
      <c r="E73" s="53" t="str">
        <f>IF(OR('Data-Qtr5'!E71="",'Data-Qtr5'!R71),"",COUNTIF('Data-Qtr5'!E71,"Yes"))</f>
        <v/>
      </c>
      <c r="F73" s="53" t="str">
        <f>IF(OR('Data-Qtr5'!F71="",'Data-Qtr5'!R71),"",COUNTIF('Data-Qtr5'!F71,"Yes"))</f>
        <v/>
      </c>
      <c r="G73" s="53"/>
      <c r="H73" s="270" t="str">
        <f>IF(OR('Data-Qtr5'!G71="",'Data-Qtr5'!R71),"",COUNTIF('Data-Qtr5'!G71,"Yes"))</f>
        <v/>
      </c>
      <c r="I73" s="55">
        <f>COUNTIF('Data-Qtr5'!C71:G71,"")</f>
        <v>5</v>
      </c>
      <c r="J73" s="125">
        <f>IF('Data-Qtr5'!R71,0,IF((COUNTBLANK(C73)+COUNTBLANK(E73)+COUNTBLANK(F73)+COUNTBLANK(H73))=4,0,1))</f>
        <v>0</v>
      </c>
      <c r="K73" s="125">
        <f t="shared" si="1"/>
        <v>0</v>
      </c>
      <c r="L73" s="125">
        <f t="shared" si="2"/>
        <v>0</v>
      </c>
      <c r="M73" s="1">
        <f t="shared" si="3"/>
        <v>0</v>
      </c>
      <c r="N73" s="125">
        <f t="shared" si="4"/>
        <v>0</v>
      </c>
      <c r="O73" s="126">
        <f t="shared" si="5"/>
        <v>0</v>
      </c>
      <c r="P73" s="125">
        <f t="shared" si="6"/>
        <v>0</v>
      </c>
      <c r="Q73" s="1">
        <f t="shared" si="7"/>
        <v>0</v>
      </c>
      <c r="R73" s="1">
        <f t="shared" si="0"/>
        <v>0</v>
      </c>
      <c r="S73" s="1">
        <f t="shared" si="8"/>
        <v>0</v>
      </c>
      <c r="T73" s="1">
        <f t="shared" si="9"/>
        <v>0</v>
      </c>
      <c r="U73" s="126">
        <f t="shared" si="10"/>
        <v>0</v>
      </c>
    </row>
    <row r="74" spans="2:21" x14ac:dyDescent="0.3">
      <c r="B74" s="125">
        <v>59</v>
      </c>
      <c r="C74" s="34" t="str">
        <f>IF(OR('Data-Qtr5'!C72="",'Data-Qtr5'!R72),"",(COUNTIF('Data-Qtr5'!C72,"Yes")))</f>
        <v/>
      </c>
      <c r="D74" s="267" t="str">
        <f>IF('Data-Qtr5'!D72="","",IF(C74=1,'Data-Qtr5'!D72,""))</f>
        <v/>
      </c>
      <c r="E74" s="53" t="str">
        <f>IF(OR('Data-Qtr5'!E72="",'Data-Qtr5'!R72),"",COUNTIF('Data-Qtr5'!E72,"Yes"))</f>
        <v/>
      </c>
      <c r="F74" s="53" t="str">
        <f>IF(OR('Data-Qtr5'!F72="",'Data-Qtr5'!R72),"",COUNTIF('Data-Qtr5'!F72,"Yes"))</f>
        <v/>
      </c>
      <c r="G74" s="53"/>
      <c r="H74" s="270" t="str">
        <f>IF(OR('Data-Qtr5'!G72="",'Data-Qtr5'!R72),"",COUNTIF('Data-Qtr5'!G72,"Yes"))</f>
        <v/>
      </c>
      <c r="I74" s="55">
        <f>COUNTIF('Data-Qtr5'!C72:G72,"")</f>
        <v>5</v>
      </c>
      <c r="J74" s="125">
        <f>IF('Data-Qtr5'!R72,0,IF((COUNTBLANK(C74)+COUNTBLANK(E74)+COUNTBLANK(F74)+COUNTBLANK(H74))=4,0,1))</f>
        <v>0</v>
      </c>
      <c r="K74" s="125">
        <f t="shared" si="1"/>
        <v>0</v>
      </c>
      <c r="L74" s="125">
        <f t="shared" si="2"/>
        <v>0</v>
      </c>
      <c r="M74" s="1">
        <f t="shared" si="3"/>
        <v>0</v>
      </c>
      <c r="N74" s="125">
        <f t="shared" si="4"/>
        <v>0</v>
      </c>
      <c r="O74" s="126">
        <f t="shared" si="5"/>
        <v>0</v>
      </c>
      <c r="P74" s="125">
        <f t="shared" si="6"/>
        <v>0</v>
      </c>
      <c r="Q74" s="1">
        <f t="shared" si="7"/>
        <v>0</v>
      </c>
      <c r="R74" s="1">
        <f t="shared" si="0"/>
        <v>0</v>
      </c>
      <c r="S74" s="1">
        <f t="shared" si="8"/>
        <v>0</v>
      </c>
      <c r="T74" s="1">
        <f t="shared" si="9"/>
        <v>0</v>
      </c>
      <c r="U74" s="126">
        <f t="shared" si="10"/>
        <v>0</v>
      </c>
    </row>
    <row r="75" spans="2:21" ht="15" thickBot="1" x14ac:dyDescent="0.35">
      <c r="B75" s="127">
        <v>60</v>
      </c>
      <c r="C75" s="35" t="str">
        <f>IF(OR('Data-Qtr5'!C73="",'Data-Qtr5'!R73),"",(COUNTIF('Data-Qtr5'!C73,"Yes")))</f>
        <v/>
      </c>
      <c r="D75" s="271" t="str">
        <f>IF('Data-Qtr5'!D73="","",IF(C75=1,'Data-Qtr5'!D73,""))</f>
        <v/>
      </c>
      <c r="E75" s="36" t="str">
        <f>IF(OR('Data-Qtr5'!E73="",'Data-Qtr5'!R73),"",COUNTIF('Data-Qtr5'!E73,"Yes"))</f>
        <v/>
      </c>
      <c r="F75" s="36" t="str">
        <f>IF(OR('Data-Qtr5'!F73="",'Data-Qtr5'!R73),"",COUNTIF('Data-Qtr5'!F73,"Yes"))</f>
        <v/>
      </c>
      <c r="G75" s="36"/>
      <c r="H75" s="272" t="str">
        <f>IF(OR('Data-Qtr5'!G73="",'Data-Qtr5'!R73),"",COUNTIF('Data-Qtr5'!G73,"Yes"))</f>
        <v/>
      </c>
      <c r="I75" s="56">
        <f>COUNTIF('Data-Qtr5'!C73:G73,"")</f>
        <v>5</v>
      </c>
      <c r="J75" s="125">
        <f>IF('Data-Qtr5'!R73,0,IF((COUNTBLANK(C75)+COUNTBLANK(E75)+COUNTBLANK(F75)+COUNTBLANK(H75))=4,0,1))</f>
        <v>0</v>
      </c>
      <c r="K75" s="125">
        <f t="shared" si="1"/>
        <v>0</v>
      </c>
      <c r="L75" s="125">
        <f t="shared" si="2"/>
        <v>0</v>
      </c>
      <c r="M75" s="1">
        <f t="shared" si="3"/>
        <v>0</v>
      </c>
      <c r="N75" s="125">
        <f t="shared" si="4"/>
        <v>0</v>
      </c>
      <c r="O75" s="126">
        <f t="shared" si="5"/>
        <v>0</v>
      </c>
      <c r="P75" s="125">
        <f t="shared" si="6"/>
        <v>0</v>
      </c>
      <c r="Q75" s="1">
        <f t="shared" si="7"/>
        <v>0</v>
      </c>
      <c r="R75" s="1">
        <f t="shared" si="0"/>
        <v>0</v>
      </c>
      <c r="S75" s="1">
        <f t="shared" si="8"/>
        <v>0</v>
      </c>
      <c r="T75" s="1">
        <f t="shared" si="9"/>
        <v>0</v>
      </c>
      <c r="U75" s="126">
        <f t="shared" si="10"/>
        <v>0</v>
      </c>
    </row>
    <row r="76" spans="2:21" x14ac:dyDescent="0.3">
      <c r="B76" s="125">
        <v>61</v>
      </c>
      <c r="C76" s="32" t="str">
        <f>IF(OR('Data-Qtr5'!C74="",'Data-Qtr5'!R74),"",(COUNTIF('Data-Qtr5'!C74,"Yes")))</f>
        <v/>
      </c>
      <c r="D76" s="268" t="str">
        <f>IF('Data-Qtr5'!D74="","",IF(C76=1,'Data-Qtr5'!D74,""))</f>
        <v/>
      </c>
      <c r="E76" s="33" t="str">
        <f>IF(OR('Data-Qtr5'!E74="",'Data-Qtr5'!R74),"",COUNTIF('Data-Qtr5'!E74,"Yes"))</f>
        <v/>
      </c>
      <c r="F76" s="33" t="str">
        <f>IF(OR('Data-Qtr5'!F74="",'Data-Qtr5'!R74),"",COUNTIF('Data-Qtr5'!F74,"Yes"))</f>
        <v/>
      </c>
      <c r="G76" s="33"/>
      <c r="H76" s="269" t="str">
        <f>IF(OR('Data-Qtr5'!G74="",'Data-Qtr5'!R74),"",COUNTIF('Data-Qtr5'!G74,"Yes"))</f>
        <v/>
      </c>
      <c r="I76" s="55">
        <f>COUNTIF('Data-Qtr5'!C74:G74,"")</f>
        <v>5</v>
      </c>
      <c r="J76" s="125">
        <f>IF('Data-Qtr5'!R74,0,IF((COUNTBLANK(C76)+COUNTBLANK(E76)+COUNTBLANK(F76)+COUNTBLANK(H76))=4,0,1))</f>
        <v>0</v>
      </c>
      <c r="K76" s="125">
        <f t="shared" si="1"/>
        <v>0</v>
      </c>
      <c r="L76" s="125">
        <f t="shared" si="2"/>
        <v>0</v>
      </c>
      <c r="M76" s="1">
        <f t="shared" si="3"/>
        <v>0</v>
      </c>
      <c r="N76" s="125">
        <f t="shared" si="4"/>
        <v>0</v>
      </c>
      <c r="O76" s="126">
        <f t="shared" si="5"/>
        <v>0</v>
      </c>
      <c r="P76" s="125">
        <f t="shared" si="6"/>
        <v>0</v>
      </c>
      <c r="Q76" s="1">
        <f t="shared" si="7"/>
        <v>0</v>
      </c>
      <c r="R76" s="1">
        <f t="shared" si="0"/>
        <v>0</v>
      </c>
      <c r="S76" s="1">
        <f t="shared" si="8"/>
        <v>0</v>
      </c>
      <c r="T76" s="1">
        <f t="shared" si="9"/>
        <v>0</v>
      </c>
      <c r="U76" s="126">
        <f t="shared" si="10"/>
        <v>0</v>
      </c>
    </row>
    <row r="77" spans="2:21" x14ac:dyDescent="0.3">
      <c r="B77" s="125">
        <v>62</v>
      </c>
      <c r="C77" s="34" t="str">
        <f>IF(OR('Data-Qtr5'!C75="",'Data-Qtr5'!R75),"",(COUNTIF('Data-Qtr5'!C75,"Yes")))</f>
        <v/>
      </c>
      <c r="D77" s="267" t="str">
        <f>IF('Data-Qtr5'!D75="","",IF(C77=1,'Data-Qtr5'!D75,""))</f>
        <v/>
      </c>
      <c r="E77" s="53" t="str">
        <f>IF(OR('Data-Qtr5'!E75="",'Data-Qtr5'!R75),"",COUNTIF('Data-Qtr5'!E75,"Yes"))</f>
        <v/>
      </c>
      <c r="F77" s="53" t="str">
        <f>IF(OR('Data-Qtr5'!F75="",'Data-Qtr5'!R75),"",COUNTIF('Data-Qtr5'!F75,"Yes"))</f>
        <v/>
      </c>
      <c r="G77" s="53"/>
      <c r="H77" s="270" t="str">
        <f>IF(OR('Data-Qtr5'!G75="",'Data-Qtr5'!R75),"",COUNTIF('Data-Qtr5'!G75,"Yes"))</f>
        <v/>
      </c>
      <c r="I77" s="55">
        <f>COUNTIF('Data-Qtr5'!C75:G75,"")</f>
        <v>5</v>
      </c>
      <c r="J77" s="125">
        <f>IF('Data-Qtr5'!R75,0,IF((COUNTBLANK(C77)+COUNTBLANK(E77)+COUNTBLANK(F77)+COUNTBLANK(H77))=4,0,1))</f>
        <v>0</v>
      </c>
      <c r="K77" s="125">
        <f t="shared" si="1"/>
        <v>0</v>
      </c>
      <c r="L77" s="125">
        <f t="shared" si="2"/>
        <v>0</v>
      </c>
      <c r="M77" s="1">
        <f t="shared" si="3"/>
        <v>0</v>
      </c>
      <c r="N77" s="125">
        <f t="shared" si="4"/>
        <v>0</v>
      </c>
      <c r="O77" s="126">
        <f t="shared" si="5"/>
        <v>0</v>
      </c>
      <c r="P77" s="125">
        <f t="shared" si="6"/>
        <v>0</v>
      </c>
      <c r="Q77" s="1">
        <f t="shared" si="7"/>
        <v>0</v>
      </c>
      <c r="R77" s="1">
        <f t="shared" si="0"/>
        <v>0</v>
      </c>
      <c r="S77" s="1">
        <f t="shared" si="8"/>
        <v>0</v>
      </c>
      <c r="T77" s="1">
        <f t="shared" si="9"/>
        <v>0</v>
      </c>
      <c r="U77" s="126">
        <f t="shared" si="10"/>
        <v>0</v>
      </c>
    </row>
    <row r="78" spans="2:21" x14ac:dyDescent="0.3">
      <c r="B78" s="125">
        <v>63</v>
      </c>
      <c r="C78" s="34" t="str">
        <f>IF(OR('Data-Qtr5'!C76="",'Data-Qtr5'!R76),"",(COUNTIF('Data-Qtr5'!C76,"Yes")))</f>
        <v/>
      </c>
      <c r="D78" s="267" t="str">
        <f>IF('Data-Qtr5'!D76="","",IF(C78=1,'Data-Qtr5'!D76,""))</f>
        <v/>
      </c>
      <c r="E78" s="53" t="str">
        <f>IF(OR('Data-Qtr5'!E76="",'Data-Qtr5'!R76),"",COUNTIF('Data-Qtr5'!E76,"Yes"))</f>
        <v/>
      </c>
      <c r="F78" s="53" t="str">
        <f>IF(OR('Data-Qtr5'!F76="",'Data-Qtr5'!R76),"",COUNTIF('Data-Qtr5'!F76,"Yes"))</f>
        <v/>
      </c>
      <c r="G78" s="53"/>
      <c r="H78" s="270" t="str">
        <f>IF(OR('Data-Qtr5'!G76="",'Data-Qtr5'!R76),"",COUNTIF('Data-Qtr5'!G76,"Yes"))</f>
        <v/>
      </c>
      <c r="I78" s="55">
        <f>COUNTIF('Data-Qtr5'!C76:G76,"")</f>
        <v>5</v>
      </c>
      <c r="J78" s="125">
        <f>IF('Data-Qtr5'!R76,0,IF((COUNTBLANK(C78)+COUNTBLANK(E78)+COUNTBLANK(F78)+COUNTBLANK(H78))=4,0,1))</f>
        <v>0</v>
      </c>
      <c r="K78" s="125">
        <f t="shared" si="1"/>
        <v>0</v>
      </c>
      <c r="L78" s="125">
        <f t="shared" si="2"/>
        <v>0</v>
      </c>
      <c r="M78" s="1">
        <f t="shared" si="3"/>
        <v>0</v>
      </c>
      <c r="N78" s="125">
        <f t="shared" si="4"/>
        <v>0</v>
      </c>
      <c r="O78" s="126">
        <f t="shared" si="5"/>
        <v>0</v>
      </c>
      <c r="P78" s="125">
        <f t="shared" si="6"/>
        <v>0</v>
      </c>
      <c r="Q78" s="1">
        <f t="shared" si="7"/>
        <v>0</v>
      </c>
      <c r="R78" s="1">
        <f t="shared" si="0"/>
        <v>0</v>
      </c>
      <c r="S78" s="1">
        <f t="shared" si="8"/>
        <v>0</v>
      </c>
      <c r="T78" s="1">
        <f t="shared" si="9"/>
        <v>0</v>
      </c>
      <c r="U78" s="126">
        <f t="shared" si="10"/>
        <v>0</v>
      </c>
    </row>
    <row r="79" spans="2:21" x14ac:dyDescent="0.3">
      <c r="B79" s="125">
        <v>64</v>
      </c>
      <c r="C79" s="34" t="str">
        <f>IF(OR('Data-Qtr5'!C77="",'Data-Qtr5'!R77),"",(COUNTIF('Data-Qtr5'!C77,"Yes")))</f>
        <v/>
      </c>
      <c r="D79" s="267" t="str">
        <f>IF('Data-Qtr5'!D77="","",IF(C79=1,'Data-Qtr5'!D77,""))</f>
        <v/>
      </c>
      <c r="E79" s="53" t="str">
        <f>IF(OR('Data-Qtr5'!E77="",'Data-Qtr5'!R77),"",COUNTIF('Data-Qtr5'!E77,"Yes"))</f>
        <v/>
      </c>
      <c r="F79" s="53" t="str">
        <f>IF(OR('Data-Qtr5'!F77="",'Data-Qtr5'!R77),"",COUNTIF('Data-Qtr5'!F77,"Yes"))</f>
        <v/>
      </c>
      <c r="G79" s="53"/>
      <c r="H79" s="270" t="str">
        <f>IF(OR('Data-Qtr5'!G77="",'Data-Qtr5'!R77),"",COUNTIF('Data-Qtr5'!G77,"Yes"))</f>
        <v/>
      </c>
      <c r="I79" s="55">
        <f>COUNTIF('Data-Qtr5'!C77:G77,"")</f>
        <v>5</v>
      </c>
      <c r="J79" s="125">
        <f>IF('Data-Qtr5'!R77,0,IF((COUNTBLANK(C79)+COUNTBLANK(E79)+COUNTBLANK(F79)+COUNTBLANK(H79))=4,0,1))</f>
        <v>0</v>
      </c>
      <c r="K79" s="125">
        <f t="shared" si="1"/>
        <v>0</v>
      </c>
      <c r="L79" s="125">
        <f t="shared" si="2"/>
        <v>0</v>
      </c>
      <c r="M79" s="1">
        <f t="shared" si="3"/>
        <v>0</v>
      </c>
      <c r="N79" s="125">
        <f t="shared" si="4"/>
        <v>0</v>
      </c>
      <c r="O79" s="126">
        <f t="shared" si="5"/>
        <v>0</v>
      </c>
      <c r="P79" s="125">
        <f t="shared" si="6"/>
        <v>0</v>
      </c>
      <c r="Q79" s="1">
        <f t="shared" si="7"/>
        <v>0</v>
      </c>
      <c r="R79" s="1">
        <f t="shared" si="0"/>
        <v>0</v>
      </c>
      <c r="S79" s="1">
        <f t="shared" si="8"/>
        <v>0</v>
      </c>
      <c r="T79" s="1">
        <f t="shared" si="9"/>
        <v>0</v>
      </c>
      <c r="U79" s="126">
        <f t="shared" si="10"/>
        <v>0</v>
      </c>
    </row>
    <row r="80" spans="2:21" x14ac:dyDescent="0.3">
      <c r="B80" s="125">
        <v>65</v>
      </c>
      <c r="C80" s="34" t="str">
        <f>IF(OR('Data-Qtr5'!C78="",'Data-Qtr5'!R78),"",(COUNTIF('Data-Qtr5'!C78,"Yes")))</f>
        <v/>
      </c>
      <c r="D80" s="267" t="str">
        <f>IF('Data-Qtr5'!D78="","",IF(C80=1,'Data-Qtr5'!D78,""))</f>
        <v/>
      </c>
      <c r="E80" s="53" t="str">
        <f>IF(OR('Data-Qtr5'!E78="",'Data-Qtr5'!R78),"",COUNTIF('Data-Qtr5'!E78,"Yes"))</f>
        <v/>
      </c>
      <c r="F80" s="53" t="str">
        <f>IF(OR('Data-Qtr5'!F78="",'Data-Qtr5'!R78),"",COUNTIF('Data-Qtr5'!F78,"Yes"))</f>
        <v/>
      </c>
      <c r="G80" s="53"/>
      <c r="H80" s="270" t="str">
        <f>IF(OR('Data-Qtr5'!G78="",'Data-Qtr5'!R78),"",COUNTIF('Data-Qtr5'!G78,"Yes"))</f>
        <v/>
      </c>
      <c r="I80" s="55">
        <f>COUNTIF('Data-Qtr5'!C78:G78,"")</f>
        <v>5</v>
      </c>
      <c r="J80" s="125">
        <f>IF('Data-Qtr5'!R78,0,IF((COUNTBLANK(C80)+COUNTBLANK(E80)+COUNTBLANK(F80)+COUNTBLANK(H80))=4,0,1))</f>
        <v>0</v>
      </c>
      <c r="K80" s="125">
        <f t="shared" si="1"/>
        <v>0</v>
      </c>
      <c r="L80" s="125">
        <f t="shared" si="2"/>
        <v>0</v>
      </c>
      <c r="M80" s="1">
        <f t="shared" si="3"/>
        <v>0</v>
      </c>
      <c r="N80" s="125">
        <f t="shared" si="4"/>
        <v>0</v>
      </c>
      <c r="O80" s="126">
        <f t="shared" si="5"/>
        <v>0</v>
      </c>
      <c r="P80" s="125">
        <f t="shared" si="6"/>
        <v>0</v>
      </c>
      <c r="Q80" s="1">
        <f t="shared" si="7"/>
        <v>0</v>
      </c>
      <c r="R80" s="1">
        <f t="shared" ref="R80:R143" si="11">IF(J80=1,IF(D80="","",IF(AND(D80&gt;=beg_date_qtr5,D80&lt;=end_date_qtr5),1,0)),0)</f>
        <v>0</v>
      </c>
      <c r="S80" s="1">
        <f t="shared" si="8"/>
        <v>0</v>
      </c>
      <c r="T80" s="1">
        <f t="shared" si="9"/>
        <v>0</v>
      </c>
      <c r="U80" s="126">
        <f t="shared" si="10"/>
        <v>0</v>
      </c>
    </row>
    <row r="81" spans="2:21" x14ac:dyDescent="0.3">
      <c r="B81" s="125">
        <v>66</v>
      </c>
      <c r="C81" s="34" t="str">
        <f>IF(OR('Data-Qtr5'!C79="",'Data-Qtr5'!R79),"",(COUNTIF('Data-Qtr5'!C79,"Yes")))</f>
        <v/>
      </c>
      <c r="D81" s="267" t="str">
        <f>IF('Data-Qtr5'!D79="","",IF(C81=1,'Data-Qtr5'!D79,""))</f>
        <v/>
      </c>
      <c r="E81" s="53" t="str">
        <f>IF(OR('Data-Qtr5'!E79="",'Data-Qtr5'!R79),"",COUNTIF('Data-Qtr5'!E79,"Yes"))</f>
        <v/>
      </c>
      <c r="F81" s="53" t="str">
        <f>IF(OR('Data-Qtr5'!F79="",'Data-Qtr5'!R79),"",COUNTIF('Data-Qtr5'!F79,"Yes"))</f>
        <v/>
      </c>
      <c r="G81" s="53"/>
      <c r="H81" s="270" t="str">
        <f>IF(OR('Data-Qtr5'!G79="",'Data-Qtr5'!R79),"",COUNTIF('Data-Qtr5'!G79,"Yes"))</f>
        <v/>
      </c>
      <c r="I81" s="55">
        <f>COUNTIF('Data-Qtr5'!C79:G79,"")</f>
        <v>5</v>
      </c>
      <c r="J81" s="125">
        <f>IF('Data-Qtr5'!R79,0,IF((COUNTBLANK(C81)+COUNTBLANK(E81)+COUNTBLANK(F81)+COUNTBLANK(H81))=4,0,1))</f>
        <v>0</v>
      </c>
      <c r="K81" s="125">
        <f t="shared" ref="K81:K115" si="12">IF(J81=1,C81,0)</f>
        <v>0</v>
      </c>
      <c r="L81" s="125">
        <f t="shared" ref="L81:L115" si="13">IF(J81=1,IF((COUNTIF(C81,1)+COUNTIF(E81,1))=2,1,0),0)</f>
        <v>0</v>
      </c>
      <c r="M81" s="1">
        <f t="shared" ref="M81:M115" si="14">IF(J81=1,COUNTIF(E81,1),0)</f>
        <v>0</v>
      </c>
      <c r="N81" s="125">
        <f t="shared" ref="N81:N115" si="15">IF(J81=1,IF((COUNTIF(C81,1)+COUNTIF(F81,1))=2,1,0),0)</f>
        <v>0</v>
      </c>
      <c r="O81" s="126">
        <f t="shared" ref="O81:O115" si="16">IF(J81=1,COUNTIF(F81,1),0)</f>
        <v>0</v>
      </c>
      <c r="P81" s="125">
        <f t="shared" ref="P81:P115" si="17">IF(J81=1,IF((COUNTIF(C81,1)+COUNTIF(H81,1))=2,1,0),0)</f>
        <v>0</v>
      </c>
      <c r="Q81" s="1">
        <f t="shared" ref="Q81:Q115" si="18">IF(J81=1,COUNTIF(H81,1),0)</f>
        <v>0</v>
      </c>
      <c r="R81" s="1">
        <f t="shared" si="11"/>
        <v>0</v>
      </c>
      <c r="S81" s="1">
        <f t="shared" ref="S81:S115" si="19">IF(J81=1,COUNTIF(C81,1),0)</f>
        <v>0</v>
      </c>
      <c r="T81" s="1">
        <f t="shared" ref="T81:T115" si="20">IF(AND(C81=1,F81=1),1,0)</f>
        <v>0</v>
      </c>
      <c r="U81" s="126">
        <f t="shared" ref="U81:U115" si="21">IF(AND(C81=1,H81=1),1,0)</f>
        <v>0</v>
      </c>
    </row>
    <row r="82" spans="2:21" x14ac:dyDescent="0.3">
      <c r="B82" s="125">
        <v>67</v>
      </c>
      <c r="C82" s="34" t="str">
        <f>IF(OR('Data-Qtr5'!C80="",'Data-Qtr5'!R80),"",(COUNTIF('Data-Qtr5'!C80,"Yes")))</f>
        <v/>
      </c>
      <c r="D82" s="267" t="str">
        <f>IF('Data-Qtr5'!D80="","",IF(C82=1,'Data-Qtr5'!D80,""))</f>
        <v/>
      </c>
      <c r="E82" s="53" t="str">
        <f>IF(OR('Data-Qtr5'!E80="",'Data-Qtr5'!R80),"",COUNTIF('Data-Qtr5'!E80,"Yes"))</f>
        <v/>
      </c>
      <c r="F82" s="53" t="str">
        <f>IF(OR('Data-Qtr5'!F80="",'Data-Qtr5'!R80),"",COUNTIF('Data-Qtr5'!F80,"Yes"))</f>
        <v/>
      </c>
      <c r="G82" s="53"/>
      <c r="H82" s="270" t="str">
        <f>IF(OR('Data-Qtr5'!G80="",'Data-Qtr5'!R80),"",COUNTIF('Data-Qtr5'!G80,"Yes"))</f>
        <v/>
      </c>
      <c r="I82" s="55">
        <f>COUNTIF('Data-Qtr5'!C80:G80,"")</f>
        <v>5</v>
      </c>
      <c r="J82" s="125">
        <f>IF('Data-Qtr5'!R80,0,IF((COUNTBLANK(C82)+COUNTBLANK(E82)+COUNTBLANK(F82)+COUNTBLANK(H82))=4,0,1))</f>
        <v>0</v>
      </c>
      <c r="K82" s="125">
        <f t="shared" si="12"/>
        <v>0</v>
      </c>
      <c r="L82" s="125">
        <f t="shared" si="13"/>
        <v>0</v>
      </c>
      <c r="M82" s="1">
        <f t="shared" si="14"/>
        <v>0</v>
      </c>
      <c r="N82" s="125">
        <f t="shared" si="15"/>
        <v>0</v>
      </c>
      <c r="O82" s="126">
        <f t="shared" si="16"/>
        <v>0</v>
      </c>
      <c r="P82" s="125">
        <f t="shared" si="17"/>
        <v>0</v>
      </c>
      <c r="Q82" s="1">
        <f t="shared" si="18"/>
        <v>0</v>
      </c>
      <c r="R82" s="1">
        <f t="shared" si="11"/>
        <v>0</v>
      </c>
      <c r="S82" s="1">
        <f t="shared" si="19"/>
        <v>0</v>
      </c>
      <c r="T82" s="1">
        <f t="shared" si="20"/>
        <v>0</v>
      </c>
      <c r="U82" s="126">
        <f t="shared" si="21"/>
        <v>0</v>
      </c>
    </row>
    <row r="83" spans="2:21" x14ac:dyDescent="0.3">
      <c r="B83" s="125">
        <v>68</v>
      </c>
      <c r="C83" s="34" t="str">
        <f>IF(OR('Data-Qtr5'!C81="",'Data-Qtr5'!R81),"",(COUNTIF('Data-Qtr5'!C81,"Yes")))</f>
        <v/>
      </c>
      <c r="D83" s="267" t="str">
        <f>IF('Data-Qtr5'!D81="","",IF(C83=1,'Data-Qtr5'!D81,""))</f>
        <v/>
      </c>
      <c r="E83" s="53" t="str">
        <f>IF(OR('Data-Qtr5'!E81="",'Data-Qtr5'!R81),"",COUNTIF('Data-Qtr5'!E81,"Yes"))</f>
        <v/>
      </c>
      <c r="F83" s="53" t="str">
        <f>IF(OR('Data-Qtr5'!F81="",'Data-Qtr5'!R81),"",COUNTIF('Data-Qtr5'!F81,"Yes"))</f>
        <v/>
      </c>
      <c r="G83" s="53"/>
      <c r="H83" s="270" t="str">
        <f>IF(OR('Data-Qtr5'!G81="",'Data-Qtr5'!R81),"",COUNTIF('Data-Qtr5'!G81,"Yes"))</f>
        <v/>
      </c>
      <c r="I83" s="55">
        <f>COUNTIF('Data-Qtr5'!C81:G81,"")</f>
        <v>5</v>
      </c>
      <c r="J83" s="125">
        <f>IF('Data-Qtr5'!R81,0,IF((COUNTBLANK(C83)+COUNTBLANK(E83)+COUNTBLANK(F83)+COUNTBLANK(H83))=4,0,1))</f>
        <v>0</v>
      </c>
      <c r="K83" s="125">
        <f t="shared" si="12"/>
        <v>0</v>
      </c>
      <c r="L83" s="125">
        <f t="shared" si="13"/>
        <v>0</v>
      </c>
      <c r="M83" s="1">
        <f t="shared" si="14"/>
        <v>0</v>
      </c>
      <c r="N83" s="125">
        <f t="shared" si="15"/>
        <v>0</v>
      </c>
      <c r="O83" s="126">
        <f t="shared" si="16"/>
        <v>0</v>
      </c>
      <c r="P83" s="125">
        <f t="shared" si="17"/>
        <v>0</v>
      </c>
      <c r="Q83" s="1">
        <f t="shared" si="18"/>
        <v>0</v>
      </c>
      <c r="R83" s="1">
        <f t="shared" si="11"/>
        <v>0</v>
      </c>
      <c r="S83" s="1">
        <f t="shared" si="19"/>
        <v>0</v>
      </c>
      <c r="T83" s="1">
        <f t="shared" si="20"/>
        <v>0</v>
      </c>
      <c r="U83" s="126">
        <f t="shared" si="21"/>
        <v>0</v>
      </c>
    </row>
    <row r="84" spans="2:21" x14ac:dyDescent="0.3">
      <c r="B84" s="125">
        <v>69</v>
      </c>
      <c r="C84" s="34" t="str">
        <f>IF(OR('Data-Qtr5'!C82="",'Data-Qtr5'!R82),"",(COUNTIF('Data-Qtr5'!C82,"Yes")))</f>
        <v/>
      </c>
      <c r="D84" s="267" t="str">
        <f>IF('Data-Qtr5'!D82="","",IF(C84=1,'Data-Qtr5'!D82,""))</f>
        <v/>
      </c>
      <c r="E84" s="53" t="str">
        <f>IF(OR('Data-Qtr5'!E82="",'Data-Qtr5'!R82),"",COUNTIF('Data-Qtr5'!E82,"Yes"))</f>
        <v/>
      </c>
      <c r="F84" s="53" t="str">
        <f>IF(OR('Data-Qtr5'!F82="",'Data-Qtr5'!R82),"",COUNTIF('Data-Qtr5'!F82,"Yes"))</f>
        <v/>
      </c>
      <c r="G84" s="53"/>
      <c r="H84" s="270" t="str">
        <f>IF(OR('Data-Qtr5'!G82="",'Data-Qtr5'!R82),"",COUNTIF('Data-Qtr5'!G82,"Yes"))</f>
        <v/>
      </c>
      <c r="I84" s="55">
        <f>COUNTIF('Data-Qtr5'!C82:G82,"")</f>
        <v>5</v>
      </c>
      <c r="J84" s="125">
        <f>IF('Data-Qtr5'!R82,0,IF((COUNTBLANK(C84)+COUNTBLANK(E84)+COUNTBLANK(F84)+COUNTBLANK(H84))=4,0,1))</f>
        <v>0</v>
      </c>
      <c r="K84" s="125">
        <f t="shared" si="12"/>
        <v>0</v>
      </c>
      <c r="L84" s="125">
        <f t="shared" si="13"/>
        <v>0</v>
      </c>
      <c r="M84" s="1">
        <f t="shared" si="14"/>
        <v>0</v>
      </c>
      <c r="N84" s="125">
        <f t="shared" si="15"/>
        <v>0</v>
      </c>
      <c r="O84" s="126">
        <f t="shared" si="16"/>
        <v>0</v>
      </c>
      <c r="P84" s="125">
        <f t="shared" si="17"/>
        <v>0</v>
      </c>
      <c r="Q84" s="1">
        <f t="shared" si="18"/>
        <v>0</v>
      </c>
      <c r="R84" s="1">
        <f t="shared" si="11"/>
        <v>0</v>
      </c>
      <c r="S84" s="1">
        <f t="shared" si="19"/>
        <v>0</v>
      </c>
      <c r="T84" s="1">
        <f t="shared" si="20"/>
        <v>0</v>
      </c>
      <c r="U84" s="126">
        <f t="shared" si="21"/>
        <v>0</v>
      </c>
    </row>
    <row r="85" spans="2:21" ht="15" thickBot="1" x14ac:dyDescent="0.35">
      <c r="B85" s="127">
        <v>70</v>
      </c>
      <c r="C85" s="35" t="str">
        <f>IF(OR('Data-Qtr5'!C83="",'Data-Qtr5'!R83),"",(COUNTIF('Data-Qtr5'!C83,"Yes")))</f>
        <v/>
      </c>
      <c r="D85" s="271" t="str">
        <f>IF('Data-Qtr5'!D83="","",IF(C85=1,'Data-Qtr5'!D83,""))</f>
        <v/>
      </c>
      <c r="E85" s="36" t="str">
        <f>IF(OR('Data-Qtr5'!E83="",'Data-Qtr5'!R83),"",COUNTIF('Data-Qtr5'!E83,"Yes"))</f>
        <v/>
      </c>
      <c r="F85" s="36" t="str">
        <f>IF(OR('Data-Qtr5'!F83="",'Data-Qtr5'!R83),"",COUNTIF('Data-Qtr5'!F83,"Yes"))</f>
        <v/>
      </c>
      <c r="G85" s="36"/>
      <c r="H85" s="272" t="str">
        <f>IF(OR('Data-Qtr5'!G83="",'Data-Qtr5'!R83),"",COUNTIF('Data-Qtr5'!G83,"Yes"))</f>
        <v/>
      </c>
      <c r="I85" s="56">
        <f>COUNTIF('Data-Qtr5'!C83:G83,"")</f>
        <v>5</v>
      </c>
      <c r="J85" s="125">
        <f>IF('Data-Qtr5'!R83,0,IF((COUNTBLANK(C85)+COUNTBLANK(E85)+COUNTBLANK(F85)+COUNTBLANK(H85))=4,0,1))</f>
        <v>0</v>
      </c>
      <c r="K85" s="125">
        <f t="shared" si="12"/>
        <v>0</v>
      </c>
      <c r="L85" s="125">
        <f t="shared" si="13"/>
        <v>0</v>
      </c>
      <c r="M85" s="1">
        <f t="shared" si="14"/>
        <v>0</v>
      </c>
      <c r="N85" s="125">
        <f t="shared" si="15"/>
        <v>0</v>
      </c>
      <c r="O85" s="126">
        <f t="shared" si="16"/>
        <v>0</v>
      </c>
      <c r="P85" s="125">
        <f t="shared" si="17"/>
        <v>0</v>
      </c>
      <c r="Q85" s="1">
        <f t="shared" si="18"/>
        <v>0</v>
      </c>
      <c r="R85" s="1">
        <f t="shared" si="11"/>
        <v>0</v>
      </c>
      <c r="S85" s="1">
        <f t="shared" si="19"/>
        <v>0</v>
      </c>
      <c r="T85" s="1">
        <f t="shared" si="20"/>
        <v>0</v>
      </c>
      <c r="U85" s="126">
        <f t="shared" si="21"/>
        <v>0</v>
      </c>
    </row>
    <row r="86" spans="2:21" x14ac:dyDescent="0.3">
      <c r="B86" s="125">
        <v>71</v>
      </c>
      <c r="C86" s="32" t="str">
        <f>IF(OR('Data-Qtr5'!C84="",'Data-Qtr5'!R84),"",(COUNTIF('Data-Qtr5'!C84,"Yes")))</f>
        <v/>
      </c>
      <c r="D86" s="268" t="str">
        <f>IF('Data-Qtr5'!D84="","",IF(C86=1,'Data-Qtr5'!D84,""))</f>
        <v/>
      </c>
      <c r="E86" s="33" t="str">
        <f>IF(OR('Data-Qtr5'!E84="",'Data-Qtr5'!R84),"",COUNTIF('Data-Qtr5'!E84,"Yes"))</f>
        <v/>
      </c>
      <c r="F86" s="33" t="str">
        <f>IF(OR('Data-Qtr5'!F84="",'Data-Qtr5'!R84),"",COUNTIF('Data-Qtr5'!F84,"Yes"))</f>
        <v/>
      </c>
      <c r="G86" s="33"/>
      <c r="H86" s="269" t="str">
        <f>IF(OR('Data-Qtr5'!G84="",'Data-Qtr5'!R84),"",COUNTIF('Data-Qtr5'!G84,"Yes"))</f>
        <v/>
      </c>
      <c r="I86" s="55">
        <f>COUNTIF('Data-Qtr5'!C84:G84,"")</f>
        <v>5</v>
      </c>
      <c r="J86" s="125">
        <f>IF('Data-Qtr5'!R84,0,IF((COUNTBLANK(C86)+COUNTBLANK(E86)+COUNTBLANK(F86)+COUNTBLANK(H86))=4,0,1))</f>
        <v>0</v>
      </c>
      <c r="K86" s="125">
        <f t="shared" si="12"/>
        <v>0</v>
      </c>
      <c r="L86" s="125">
        <f t="shared" si="13"/>
        <v>0</v>
      </c>
      <c r="M86" s="1">
        <f t="shared" si="14"/>
        <v>0</v>
      </c>
      <c r="N86" s="125">
        <f t="shared" si="15"/>
        <v>0</v>
      </c>
      <c r="O86" s="126">
        <f t="shared" si="16"/>
        <v>0</v>
      </c>
      <c r="P86" s="125">
        <f t="shared" si="17"/>
        <v>0</v>
      </c>
      <c r="Q86" s="1">
        <f t="shared" si="18"/>
        <v>0</v>
      </c>
      <c r="R86" s="1">
        <f t="shared" si="11"/>
        <v>0</v>
      </c>
      <c r="S86" s="1">
        <f t="shared" si="19"/>
        <v>0</v>
      </c>
      <c r="T86" s="1">
        <f t="shared" si="20"/>
        <v>0</v>
      </c>
      <c r="U86" s="126">
        <f t="shared" si="21"/>
        <v>0</v>
      </c>
    </row>
    <row r="87" spans="2:21" x14ac:dyDescent="0.3">
      <c r="B87" s="125">
        <v>72</v>
      </c>
      <c r="C87" s="34" t="str">
        <f>IF(OR('Data-Qtr5'!C85="",'Data-Qtr5'!R85),"",(COUNTIF('Data-Qtr5'!C85,"Yes")))</f>
        <v/>
      </c>
      <c r="D87" s="267" t="str">
        <f>IF('Data-Qtr5'!D85="","",IF(C87=1,'Data-Qtr5'!D85,""))</f>
        <v/>
      </c>
      <c r="E87" s="53" t="str">
        <f>IF(OR('Data-Qtr5'!E85="",'Data-Qtr5'!R85),"",COUNTIF('Data-Qtr5'!E85,"Yes"))</f>
        <v/>
      </c>
      <c r="F87" s="53" t="str">
        <f>IF(OR('Data-Qtr5'!F85="",'Data-Qtr5'!R85),"",COUNTIF('Data-Qtr5'!F85,"Yes"))</f>
        <v/>
      </c>
      <c r="G87" s="53"/>
      <c r="H87" s="270" t="str">
        <f>IF(OR('Data-Qtr5'!G85="",'Data-Qtr5'!R85),"",COUNTIF('Data-Qtr5'!G85,"Yes"))</f>
        <v/>
      </c>
      <c r="I87" s="55">
        <f>COUNTIF('Data-Qtr5'!C85:G85,"")</f>
        <v>5</v>
      </c>
      <c r="J87" s="125">
        <f>IF('Data-Qtr5'!R85,0,IF((COUNTBLANK(C87)+COUNTBLANK(E87)+COUNTBLANK(F87)+COUNTBLANK(H87))=4,0,1))</f>
        <v>0</v>
      </c>
      <c r="K87" s="125">
        <f t="shared" si="12"/>
        <v>0</v>
      </c>
      <c r="L87" s="125">
        <f t="shared" si="13"/>
        <v>0</v>
      </c>
      <c r="M87" s="1">
        <f t="shared" si="14"/>
        <v>0</v>
      </c>
      <c r="N87" s="125">
        <f t="shared" si="15"/>
        <v>0</v>
      </c>
      <c r="O87" s="126">
        <f t="shared" si="16"/>
        <v>0</v>
      </c>
      <c r="P87" s="125">
        <f t="shared" si="17"/>
        <v>0</v>
      </c>
      <c r="Q87" s="1">
        <f t="shared" si="18"/>
        <v>0</v>
      </c>
      <c r="R87" s="1">
        <f t="shared" si="11"/>
        <v>0</v>
      </c>
      <c r="S87" s="1">
        <f t="shared" si="19"/>
        <v>0</v>
      </c>
      <c r="T87" s="1">
        <f t="shared" si="20"/>
        <v>0</v>
      </c>
      <c r="U87" s="126">
        <f t="shared" si="21"/>
        <v>0</v>
      </c>
    </row>
    <row r="88" spans="2:21" x14ac:dyDescent="0.3">
      <c r="B88" s="125">
        <v>73</v>
      </c>
      <c r="C88" s="34" t="str">
        <f>IF(OR('Data-Qtr5'!C86="",'Data-Qtr5'!R86),"",(COUNTIF('Data-Qtr5'!C86,"Yes")))</f>
        <v/>
      </c>
      <c r="D88" s="267" t="str">
        <f>IF('Data-Qtr5'!D86="","",IF(C88=1,'Data-Qtr5'!D86,""))</f>
        <v/>
      </c>
      <c r="E88" s="53" t="str">
        <f>IF(OR('Data-Qtr5'!E86="",'Data-Qtr5'!R86),"",COUNTIF('Data-Qtr5'!E86,"Yes"))</f>
        <v/>
      </c>
      <c r="F88" s="53" t="str">
        <f>IF(OR('Data-Qtr5'!F86="",'Data-Qtr5'!R86),"",COUNTIF('Data-Qtr5'!F86,"Yes"))</f>
        <v/>
      </c>
      <c r="G88" s="53"/>
      <c r="H88" s="270" t="str">
        <f>IF(OR('Data-Qtr5'!G86="",'Data-Qtr5'!R86),"",COUNTIF('Data-Qtr5'!G86,"Yes"))</f>
        <v/>
      </c>
      <c r="I88" s="55">
        <f>COUNTIF('Data-Qtr5'!C86:G86,"")</f>
        <v>5</v>
      </c>
      <c r="J88" s="125">
        <f>IF('Data-Qtr5'!R86,0,IF((COUNTBLANK(C88)+COUNTBLANK(E88)+COUNTBLANK(F88)+COUNTBLANK(H88))=4,0,1))</f>
        <v>0</v>
      </c>
      <c r="K88" s="125">
        <f t="shared" si="12"/>
        <v>0</v>
      </c>
      <c r="L88" s="125">
        <f t="shared" si="13"/>
        <v>0</v>
      </c>
      <c r="M88" s="1">
        <f t="shared" si="14"/>
        <v>0</v>
      </c>
      <c r="N88" s="125">
        <f t="shared" si="15"/>
        <v>0</v>
      </c>
      <c r="O88" s="126">
        <f t="shared" si="16"/>
        <v>0</v>
      </c>
      <c r="P88" s="125">
        <f t="shared" si="17"/>
        <v>0</v>
      </c>
      <c r="Q88" s="1">
        <f t="shared" si="18"/>
        <v>0</v>
      </c>
      <c r="R88" s="1">
        <f t="shared" si="11"/>
        <v>0</v>
      </c>
      <c r="S88" s="1">
        <f t="shared" si="19"/>
        <v>0</v>
      </c>
      <c r="T88" s="1">
        <f t="shared" si="20"/>
        <v>0</v>
      </c>
      <c r="U88" s="126">
        <f t="shared" si="21"/>
        <v>0</v>
      </c>
    </row>
    <row r="89" spans="2:21" x14ac:dyDescent="0.3">
      <c r="B89" s="125">
        <v>74</v>
      </c>
      <c r="C89" s="34" t="str">
        <f>IF(OR('Data-Qtr5'!C87="",'Data-Qtr5'!R87),"",(COUNTIF('Data-Qtr5'!C87,"Yes")))</f>
        <v/>
      </c>
      <c r="D89" s="267" t="str">
        <f>IF('Data-Qtr5'!D87="","",IF(C89=1,'Data-Qtr5'!D87,""))</f>
        <v/>
      </c>
      <c r="E89" s="53" t="str">
        <f>IF(OR('Data-Qtr5'!E87="",'Data-Qtr5'!R87),"",COUNTIF('Data-Qtr5'!E87,"Yes"))</f>
        <v/>
      </c>
      <c r="F89" s="53" t="str">
        <f>IF(OR('Data-Qtr5'!F87="",'Data-Qtr5'!R87),"",COUNTIF('Data-Qtr5'!F87,"Yes"))</f>
        <v/>
      </c>
      <c r="G89" s="53"/>
      <c r="H89" s="270" t="str">
        <f>IF(OR('Data-Qtr5'!G87="",'Data-Qtr5'!R87),"",COUNTIF('Data-Qtr5'!G87,"Yes"))</f>
        <v/>
      </c>
      <c r="I89" s="55">
        <f>COUNTIF('Data-Qtr5'!C87:G87,"")</f>
        <v>5</v>
      </c>
      <c r="J89" s="125">
        <f>IF('Data-Qtr5'!R87,0,IF((COUNTBLANK(C89)+COUNTBLANK(E89)+COUNTBLANK(F89)+COUNTBLANK(H89))=4,0,1))</f>
        <v>0</v>
      </c>
      <c r="K89" s="125">
        <f t="shared" si="12"/>
        <v>0</v>
      </c>
      <c r="L89" s="125">
        <f t="shared" si="13"/>
        <v>0</v>
      </c>
      <c r="M89" s="1">
        <f t="shared" si="14"/>
        <v>0</v>
      </c>
      <c r="N89" s="125">
        <f t="shared" si="15"/>
        <v>0</v>
      </c>
      <c r="O89" s="126">
        <f t="shared" si="16"/>
        <v>0</v>
      </c>
      <c r="P89" s="125">
        <f t="shared" si="17"/>
        <v>0</v>
      </c>
      <c r="Q89" s="1">
        <f t="shared" si="18"/>
        <v>0</v>
      </c>
      <c r="R89" s="1">
        <f t="shared" si="11"/>
        <v>0</v>
      </c>
      <c r="S89" s="1">
        <f t="shared" si="19"/>
        <v>0</v>
      </c>
      <c r="T89" s="1">
        <f t="shared" si="20"/>
        <v>0</v>
      </c>
      <c r="U89" s="126">
        <f t="shared" si="21"/>
        <v>0</v>
      </c>
    </row>
    <row r="90" spans="2:21" x14ac:dyDescent="0.3">
      <c r="B90" s="125">
        <v>75</v>
      </c>
      <c r="C90" s="34" t="str">
        <f>IF(OR('Data-Qtr5'!C88="",'Data-Qtr5'!R88),"",(COUNTIF('Data-Qtr5'!C88,"Yes")))</f>
        <v/>
      </c>
      <c r="D90" s="267" t="str">
        <f>IF('Data-Qtr5'!D88="","",IF(C90=1,'Data-Qtr5'!D88,""))</f>
        <v/>
      </c>
      <c r="E90" s="53" t="str">
        <f>IF(OR('Data-Qtr5'!E88="",'Data-Qtr5'!R88),"",COUNTIF('Data-Qtr5'!E88,"Yes"))</f>
        <v/>
      </c>
      <c r="F90" s="53" t="str">
        <f>IF(OR('Data-Qtr5'!F88="",'Data-Qtr5'!R88),"",COUNTIF('Data-Qtr5'!F88,"Yes"))</f>
        <v/>
      </c>
      <c r="G90" s="53"/>
      <c r="H90" s="270" t="str">
        <f>IF(OR('Data-Qtr5'!G88="",'Data-Qtr5'!R88),"",COUNTIF('Data-Qtr5'!G88,"Yes"))</f>
        <v/>
      </c>
      <c r="I90" s="55">
        <f>COUNTIF('Data-Qtr5'!C88:G88,"")</f>
        <v>5</v>
      </c>
      <c r="J90" s="125">
        <f>IF('Data-Qtr5'!R88,0,IF((COUNTBLANK(C90)+COUNTBLANK(E90)+COUNTBLANK(F90)+COUNTBLANK(H90))=4,0,1))</f>
        <v>0</v>
      </c>
      <c r="K90" s="125">
        <f t="shared" si="12"/>
        <v>0</v>
      </c>
      <c r="L90" s="125">
        <f t="shared" si="13"/>
        <v>0</v>
      </c>
      <c r="M90" s="1">
        <f t="shared" si="14"/>
        <v>0</v>
      </c>
      <c r="N90" s="125">
        <f t="shared" si="15"/>
        <v>0</v>
      </c>
      <c r="O90" s="126">
        <f t="shared" si="16"/>
        <v>0</v>
      </c>
      <c r="P90" s="125">
        <f t="shared" si="17"/>
        <v>0</v>
      </c>
      <c r="Q90" s="1">
        <f t="shared" si="18"/>
        <v>0</v>
      </c>
      <c r="R90" s="1">
        <f t="shared" si="11"/>
        <v>0</v>
      </c>
      <c r="S90" s="1">
        <f t="shared" si="19"/>
        <v>0</v>
      </c>
      <c r="T90" s="1">
        <f t="shared" si="20"/>
        <v>0</v>
      </c>
      <c r="U90" s="126">
        <f t="shared" si="21"/>
        <v>0</v>
      </c>
    </row>
    <row r="91" spans="2:21" x14ac:dyDescent="0.3">
      <c r="B91" s="125">
        <v>76</v>
      </c>
      <c r="C91" s="34" t="str">
        <f>IF(OR('Data-Qtr5'!C89="",'Data-Qtr5'!R89),"",(COUNTIF('Data-Qtr5'!C89,"Yes")))</f>
        <v/>
      </c>
      <c r="D91" s="267" t="str">
        <f>IF('Data-Qtr5'!D89="","",IF(C91=1,'Data-Qtr5'!D89,""))</f>
        <v/>
      </c>
      <c r="E91" s="53" t="str">
        <f>IF(OR('Data-Qtr5'!E89="",'Data-Qtr5'!R89),"",COUNTIF('Data-Qtr5'!E89,"Yes"))</f>
        <v/>
      </c>
      <c r="F91" s="53" t="str">
        <f>IF(OR('Data-Qtr5'!F89="",'Data-Qtr5'!R89),"",COUNTIF('Data-Qtr5'!F89,"Yes"))</f>
        <v/>
      </c>
      <c r="G91" s="53"/>
      <c r="H91" s="270" t="str">
        <f>IF(OR('Data-Qtr5'!G89="",'Data-Qtr5'!R89),"",COUNTIF('Data-Qtr5'!G89,"Yes"))</f>
        <v/>
      </c>
      <c r="I91" s="55">
        <f>COUNTIF('Data-Qtr5'!C89:G89,"")</f>
        <v>5</v>
      </c>
      <c r="J91" s="125">
        <f>IF('Data-Qtr5'!R89,0,IF((COUNTBLANK(C91)+COUNTBLANK(E91)+COUNTBLANK(F91)+COUNTBLANK(H91))=4,0,1))</f>
        <v>0</v>
      </c>
      <c r="K91" s="125">
        <f t="shared" si="12"/>
        <v>0</v>
      </c>
      <c r="L91" s="125">
        <f t="shared" si="13"/>
        <v>0</v>
      </c>
      <c r="M91" s="1">
        <f t="shared" si="14"/>
        <v>0</v>
      </c>
      <c r="N91" s="125">
        <f t="shared" si="15"/>
        <v>0</v>
      </c>
      <c r="O91" s="126">
        <f t="shared" si="16"/>
        <v>0</v>
      </c>
      <c r="P91" s="125">
        <f t="shared" si="17"/>
        <v>0</v>
      </c>
      <c r="Q91" s="1">
        <f t="shared" si="18"/>
        <v>0</v>
      </c>
      <c r="R91" s="1">
        <f t="shared" si="11"/>
        <v>0</v>
      </c>
      <c r="S91" s="1">
        <f t="shared" si="19"/>
        <v>0</v>
      </c>
      <c r="T91" s="1">
        <f t="shared" si="20"/>
        <v>0</v>
      </c>
      <c r="U91" s="126">
        <f t="shared" si="21"/>
        <v>0</v>
      </c>
    </row>
    <row r="92" spans="2:21" x14ac:dyDescent="0.3">
      <c r="B92" s="125">
        <v>77</v>
      </c>
      <c r="C92" s="34" t="str">
        <f>IF(OR('Data-Qtr5'!C90="",'Data-Qtr5'!R90),"",(COUNTIF('Data-Qtr5'!C90,"Yes")))</f>
        <v/>
      </c>
      <c r="D92" s="267" t="str">
        <f>IF('Data-Qtr5'!D90="","",IF(C92=1,'Data-Qtr5'!D90,""))</f>
        <v/>
      </c>
      <c r="E92" s="53" t="str">
        <f>IF(OR('Data-Qtr5'!E90="",'Data-Qtr5'!R90),"",COUNTIF('Data-Qtr5'!E90,"Yes"))</f>
        <v/>
      </c>
      <c r="F92" s="53" t="str">
        <f>IF(OR('Data-Qtr5'!F90="",'Data-Qtr5'!R90),"",COUNTIF('Data-Qtr5'!F90,"Yes"))</f>
        <v/>
      </c>
      <c r="G92" s="53"/>
      <c r="H92" s="270" t="str">
        <f>IF(OR('Data-Qtr5'!G90="",'Data-Qtr5'!R90),"",COUNTIF('Data-Qtr5'!G90,"Yes"))</f>
        <v/>
      </c>
      <c r="I92" s="55">
        <f>COUNTIF('Data-Qtr5'!C90:G90,"")</f>
        <v>5</v>
      </c>
      <c r="J92" s="125">
        <f>IF('Data-Qtr5'!R90,0,IF((COUNTBLANK(C92)+COUNTBLANK(E92)+COUNTBLANK(F92)+COUNTBLANK(H92))=4,0,1))</f>
        <v>0</v>
      </c>
      <c r="K92" s="125">
        <f t="shared" si="12"/>
        <v>0</v>
      </c>
      <c r="L92" s="125">
        <f t="shared" si="13"/>
        <v>0</v>
      </c>
      <c r="M92" s="1">
        <f t="shared" si="14"/>
        <v>0</v>
      </c>
      <c r="N92" s="125">
        <f t="shared" si="15"/>
        <v>0</v>
      </c>
      <c r="O92" s="126">
        <f t="shared" si="16"/>
        <v>0</v>
      </c>
      <c r="P92" s="125">
        <f t="shared" si="17"/>
        <v>0</v>
      </c>
      <c r="Q92" s="1">
        <f t="shared" si="18"/>
        <v>0</v>
      </c>
      <c r="R92" s="1">
        <f t="shared" si="11"/>
        <v>0</v>
      </c>
      <c r="S92" s="1">
        <f t="shared" si="19"/>
        <v>0</v>
      </c>
      <c r="T92" s="1">
        <f t="shared" si="20"/>
        <v>0</v>
      </c>
      <c r="U92" s="126">
        <f t="shared" si="21"/>
        <v>0</v>
      </c>
    </row>
    <row r="93" spans="2:21" x14ac:dyDescent="0.3">
      <c r="B93" s="125">
        <v>78</v>
      </c>
      <c r="C93" s="34" t="str">
        <f>IF(OR('Data-Qtr5'!C91="",'Data-Qtr5'!R91),"",(COUNTIF('Data-Qtr5'!C91,"Yes")))</f>
        <v/>
      </c>
      <c r="D93" s="267" t="str">
        <f>IF('Data-Qtr5'!D91="","",IF(C93=1,'Data-Qtr5'!D91,""))</f>
        <v/>
      </c>
      <c r="E93" s="53" t="str">
        <f>IF(OR('Data-Qtr5'!E91="",'Data-Qtr5'!R91),"",COUNTIF('Data-Qtr5'!E91,"Yes"))</f>
        <v/>
      </c>
      <c r="F93" s="53" t="str">
        <f>IF(OR('Data-Qtr5'!F91="",'Data-Qtr5'!R91),"",COUNTIF('Data-Qtr5'!F91,"Yes"))</f>
        <v/>
      </c>
      <c r="G93" s="53"/>
      <c r="H93" s="270" t="str">
        <f>IF(OR('Data-Qtr5'!G91="",'Data-Qtr5'!R91),"",COUNTIF('Data-Qtr5'!G91,"Yes"))</f>
        <v/>
      </c>
      <c r="I93" s="55">
        <f>COUNTIF('Data-Qtr5'!C91:G91,"")</f>
        <v>5</v>
      </c>
      <c r="J93" s="125">
        <f>IF('Data-Qtr5'!R91,0,IF((COUNTBLANK(C93)+COUNTBLANK(E93)+COUNTBLANK(F93)+COUNTBLANK(H93))=4,0,1))</f>
        <v>0</v>
      </c>
      <c r="K93" s="125">
        <f t="shared" si="12"/>
        <v>0</v>
      </c>
      <c r="L93" s="125">
        <f t="shared" si="13"/>
        <v>0</v>
      </c>
      <c r="M93" s="1">
        <f t="shared" si="14"/>
        <v>0</v>
      </c>
      <c r="N93" s="125">
        <f t="shared" si="15"/>
        <v>0</v>
      </c>
      <c r="O93" s="126">
        <f t="shared" si="16"/>
        <v>0</v>
      </c>
      <c r="P93" s="125">
        <f t="shared" si="17"/>
        <v>0</v>
      </c>
      <c r="Q93" s="1">
        <f t="shared" si="18"/>
        <v>0</v>
      </c>
      <c r="R93" s="1">
        <f t="shared" si="11"/>
        <v>0</v>
      </c>
      <c r="S93" s="1">
        <f t="shared" si="19"/>
        <v>0</v>
      </c>
      <c r="T93" s="1">
        <f t="shared" si="20"/>
        <v>0</v>
      </c>
      <c r="U93" s="126">
        <f t="shared" si="21"/>
        <v>0</v>
      </c>
    </row>
    <row r="94" spans="2:21" x14ac:dyDescent="0.3">
      <c r="B94" s="125">
        <v>79</v>
      </c>
      <c r="C94" s="34" t="str">
        <f>IF(OR('Data-Qtr5'!C92="",'Data-Qtr5'!R92),"",(COUNTIF('Data-Qtr5'!C92,"Yes")))</f>
        <v/>
      </c>
      <c r="D94" s="267" t="str">
        <f>IF('Data-Qtr5'!D92="","",IF(C94=1,'Data-Qtr5'!D92,""))</f>
        <v/>
      </c>
      <c r="E94" s="53" t="str">
        <f>IF(OR('Data-Qtr5'!E92="",'Data-Qtr5'!R92),"",COUNTIF('Data-Qtr5'!E92,"Yes"))</f>
        <v/>
      </c>
      <c r="F94" s="53" t="str">
        <f>IF(OR('Data-Qtr5'!F92="",'Data-Qtr5'!R92),"",COUNTIF('Data-Qtr5'!F92,"Yes"))</f>
        <v/>
      </c>
      <c r="G94" s="53"/>
      <c r="H94" s="270" t="str">
        <f>IF(OR('Data-Qtr5'!G92="",'Data-Qtr5'!R92),"",COUNTIF('Data-Qtr5'!G92,"Yes"))</f>
        <v/>
      </c>
      <c r="I94" s="55">
        <f>COUNTIF('Data-Qtr5'!C92:G92,"")</f>
        <v>5</v>
      </c>
      <c r="J94" s="125">
        <f>IF('Data-Qtr5'!R92,0,IF((COUNTBLANK(C94)+COUNTBLANK(E94)+COUNTBLANK(F94)+COUNTBLANK(H94))=4,0,1))</f>
        <v>0</v>
      </c>
      <c r="K94" s="125">
        <f t="shared" si="12"/>
        <v>0</v>
      </c>
      <c r="L94" s="125">
        <f t="shared" si="13"/>
        <v>0</v>
      </c>
      <c r="M94" s="1">
        <f t="shared" si="14"/>
        <v>0</v>
      </c>
      <c r="N94" s="125">
        <f t="shared" si="15"/>
        <v>0</v>
      </c>
      <c r="O94" s="126">
        <f t="shared" si="16"/>
        <v>0</v>
      </c>
      <c r="P94" s="125">
        <f t="shared" si="17"/>
        <v>0</v>
      </c>
      <c r="Q94" s="1">
        <f t="shared" si="18"/>
        <v>0</v>
      </c>
      <c r="R94" s="1">
        <f t="shared" si="11"/>
        <v>0</v>
      </c>
      <c r="S94" s="1">
        <f t="shared" si="19"/>
        <v>0</v>
      </c>
      <c r="T94" s="1">
        <f t="shared" si="20"/>
        <v>0</v>
      </c>
      <c r="U94" s="126">
        <f t="shared" si="21"/>
        <v>0</v>
      </c>
    </row>
    <row r="95" spans="2:21" ht="15" thickBot="1" x14ac:dyDescent="0.35">
      <c r="B95" s="127">
        <v>80</v>
      </c>
      <c r="C95" s="35" t="str">
        <f>IF(OR('Data-Qtr5'!C93="",'Data-Qtr5'!R93),"",(COUNTIF('Data-Qtr5'!C93,"Yes")))</f>
        <v/>
      </c>
      <c r="D95" s="271" t="str">
        <f>IF('Data-Qtr5'!D93="","",IF(C95=1,'Data-Qtr5'!D93,""))</f>
        <v/>
      </c>
      <c r="E95" s="36" t="str">
        <f>IF(OR('Data-Qtr5'!E93="",'Data-Qtr5'!R93),"",COUNTIF('Data-Qtr5'!E93,"Yes"))</f>
        <v/>
      </c>
      <c r="F95" s="36" t="str">
        <f>IF(OR('Data-Qtr5'!F93="",'Data-Qtr5'!R93),"",COUNTIF('Data-Qtr5'!F93,"Yes"))</f>
        <v/>
      </c>
      <c r="G95" s="36"/>
      <c r="H95" s="272" t="str">
        <f>IF(OR('Data-Qtr5'!G93="",'Data-Qtr5'!R93),"",COUNTIF('Data-Qtr5'!G93,"Yes"))</f>
        <v/>
      </c>
      <c r="I95" s="56">
        <f>COUNTIF('Data-Qtr5'!C93:G93,"")</f>
        <v>5</v>
      </c>
      <c r="J95" s="125">
        <f>IF('Data-Qtr5'!R93,0,IF((COUNTBLANK(C95)+COUNTBLANK(E95)+COUNTBLANK(F95)+COUNTBLANK(H95))=4,0,1))</f>
        <v>0</v>
      </c>
      <c r="K95" s="125">
        <f t="shared" si="12"/>
        <v>0</v>
      </c>
      <c r="L95" s="125">
        <f t="shared" si="13"/>
        <v>0</v>
      </c>
      <c r="M95" s="1">
        <f t="shared" si="14"/>
        <v>0</v>
      </c>
      <c r="N95" s="125">
        <f t="shared" si="15"/>
        <v>0</v>
      </c>
      <c r="O95" s="126">
        <f t="shared" si="16"/>
        <v>0</v>
      </c>
      <c r="P95" s="125">
        <f t="shared" si="17"/>
        <v>0</v>
      </c>
      <c r="Q95" s="1">
        <f t="shared" si="18"/>
        <v>0</v>
      </c>
      <c r="R95" s="1">
        <f t="shared" si="11"/>
        <v>0</v>
      </c>
      <c r="S95" s="1">
        <f t="shared" si="19"/>
        <v>0</v>
      </c>
      <c r="T95" s="1">
        <f t="shared" si="20"/>
        <v>0</v>
      </c>
      <c r="U95" s="126">
        <f t="shared" si="21"/>
        <v>0</v>
      </c>
    </row>
    <row r="96" spans="2:21" x14ac:dyDescent="0.3">
      <c r="B96" s="125">
        <v>81</v>
      </c>
      <c r="C96" s="32" t="str">
        <f>IF(OR('Data-Qtr5'!C94="",'Data-Qtr5'!R94),"",(COUNTIF('Data-Qtr5'!C94,"Yes")))</f>
        <v/>
      </c>
      <c r="D96" s="268" t="str">
        <f>IF('Data-Qtr5'!D94="","",IF(C96=1,'Data-Qtr5'!D94,""))</f>
        <v/>
      </c>
      <c r="E96" s="33" t="str">
        <f>IF(OR('Data-Qtr5'!E94="",'Data-Qtr5'!R94),"",COUNTIF('Data-Qtr5'!E94,"Yes"))</f>
        <v/>
      </c>
      <c r="F96" s="33" t="str">
        <f>IF(OR('Data-Qtr5'!F94="",'Data-Qtr5'!R94),"",COUNTIF('Data-Qtr5'!F94,"Yes"))</f>
        <v/>
      </c>
      <c r="G96" s="33"/>
      <c r="H96" s="269" t="str">
        <f>IF(OR('Data-Qtr5'!G94="",'Data-Qtr5'!R94),"",COUNTIF('Data-Qtr5'!G94,"Yes"))</f>
        <v/>
      </c>
      <c r="I96" s="54">
        <f>COUNTIF('Data-Qtr5'!C94:G94,"")</f>
        <v>5</v>
      </c>
      <c r="J96" s="125">
        <f>IF('Data-Qtr5'!R94,0,IF((COUNTBLANK(C96)+COUNTBLANK(E96)+COUNTBLANK(F96)+COUNTBLANK(H96))=4,0,1))</f>
        <v>0</v>
      </c>
      <c r="K96" s="125">
        <f t="shared" si="12"/>
        <v>0</v>
      </c>
      <c r="L96" s="125">
        <f t="shared" si="13"/>
        <v>0</v>
      </c>
      <c r="M96" s="1">
        <f t="shared" si="14"/>
        <v>0</v>
      </c>
      <c r="N96" s="125">
        <f t="shared" si="15"/>
        <v>0</v>
      </c>
      <c r="O96" s="126">
        <f t="shared" si="16"/>
        <v>0</v>
      </c>
      <c r="P96" s="125">
        <f t="shared" si="17"/>
        <v>0</v>
      </c>
      <c r="Q96" s="1">
        <f t="shared" si="18"/>
        <v>0</v>
      </c>
      <c r="R96" s="1">
        <f t="shared" si="11"/>
        <v>0</v>
      </c>
      <c r="S96" s="1">
        <f t="shared" si="19"/>
        <v>0</v>
      </c>
      <c r="T96" s="1">
        <f t="shared" si="20"/>
        <v>0</v>
      </c>
      <c r="U96" s="126">
        <f t="shared" si="21"/>
        <v>0</v>
      </c>
    </row>
    <row r="97" spans="2:21" x14ac:dyDescent="0.3">
      <c r="B97" s="125">
        <v>82</v>
      </c>
      <c r="C97" s="34" t="str">
        <f>IF(OR('Data-Qtr5'!C95="",'Data-Qtr5'!R95),"",(COUNTIF('Data-Qtr5'!C95,"Yes")))</f>
        <v/>
      </c>
      <c r="D97" s="267" t="str">
        <f>IF('Data-Qtr5'!D95="","",IF(C97=1,'Data-Qtr5'!D95,""))</f>
        <v/>
      </c>
      <c r="E97" s="53" t="str">
        <f>IF(OR('Data-Qtr5'!E95="",'Data-Qtr5'!R95),"",COUNTIF('Data-Qtr5'!E95,"Yes"))</f>
        <v/>
      </c>
      <c r="F97" s="53" t="str">
        <f>IF(OR('Data-Qtr5'!F95="",'Data-Qtr5'!R95),"",COUNTIF('Data-Qtr5'!F95,"Yes"))</f>
        <v/>
      </c>
      <c r="G97" s="53"/>
      <c r="H97" s="270" t="str">
        <f>IF(OR('Data-Qtr5'!G95="",'Data-Qtr5'!R95),"",COUNTIF('Data-Qtr5'!G95,"Yes"))</f>
        <v/>
      </c>
      <c r="I97" s="55">
        <f>COUNTIF('Data-Qtr5'!C95:G95,"")</f>
        <v>5</v>
      </c>
      <c r="J97" s="125">
        <f>IF('Data-Qtr5'!R95,0,IF((COUNTBLANK(C97)+COUNTBLANK(E97)+COUNTBLANK(F97)+COUNTBLANK(H97))=4,0,1))</f>
        <v>0</v>
      </c>
      <c r="K97" s="125">
        <f t="shared" si="12"/>
        <v>0</v>
      </c>
      <c r="L97" s="125">
        <f t="shared" si="13"/>
        <v>0</v>
      </c>
      <c r="M97" s="1">
        <f t="shared" si="14"/>
        <v>0</v>
      </c>
      <c r="N97" s="125">
        <f t="shared" si="15"/>
        <v>0</v>
      </c>
      <c r="O97" s="126">
        <f t="shared" si="16"/>
        <v>0</v>
      </c>
      <c r="P97" s="125">
        <f t="shared" si="17"/>
        <v>0</v>
      </c>
      <c r="Q97" s="1">
        <f t="shared" si="18"/>
        <v>0</v>
      </c>
      <c r="R97" s="1">
        <f t="shared" si="11"/>
        <v>0</v>
      </c>
      <c r="S97" s="1">
        <f t="shared" si="19"/>
        <v>0</v>
      </c>
      <c r="T97" s="1">
        <f t="shared" si="20"/>
        <v>0</v>
      </c>
      <c r="U97" s="126">
        <f t="shared" si="21"/>
        <v>0</v>
      </c>
    </row>
    <row r="98" spans="2:21" x14ac:dyDescent="0.3">
      <c r="B98" s="125">
        <v>83</v>
      </c>
      <c r="C98" s="34" t="str">
        <f>IF(OR('Data-Qtr5'!C96="",'Data-Qtr5'!R96),"",(COUNTIF('Data-Qtr5'!C96,"Yes")))</f>
        <v/>
      </c>
      <c r="D98" s="267" t="str">
        <f>IF('Data-Qtr5'!D96="","",IF(C98=1,'Data-Qtr5'!D96,""))</f>
        <v/>
      </c>
      <c r="E98" s="53" t="str">
        <f>IF(OR('Data-Qtr5'!E96="",'Data-Qtr5'!R96),"",COUNTIF('Data-Qtr5'!E96,"Yes"))</f>
        <v/>
      </c>
      <c r="F98" s="53" t="str">
        <f>IF(OR('Data-Qtr5'!F96="",'Data-Qtr5'!R96),"",COUNTIF('Data-Qtr5'!F96,"Yes"))</f>
        <v/>
      </c>
      <c r="G98" s="53"/>
      <c r="H98" s="270" t="str">
        <f>IF(OR('Data-Qtr5'!G96="",'Data-Qtr5'!R96),"",COUNTIF('Data-Qtr5'!G96,"Yes"))</f>
        <v/>
      </c>
      <c r="I98" s="55">
        <f>COUNTIF('Data-Qtr5'!C96:G96,"")</f>
        <v>5</v>
      </c>
      <c r="J98" s="125">
        <f>IF('Data-Qtr5'!R96,0,IF((COUNTBLANK(C98)+COUNTBLANK(E98)+COUNTBLANK(F98)+COUNTBLANK(H98))=4,0,1))</f>
        <v>0</v>
      </c>
      <c r="K98" s="125">
        <f t="shared" si="12"/>
        <v>0</v>
      </c>
      <c r="L98" s="125">
        <f t="shared" si="13"/>
        <v>0</v>
      </c>
      <c r="M98" s="1">
        <f t="shared" si="14"/>
        <v>0</v>
      </c>
      <c r="N98" s="125">
        <f t="shared" si="15"/>
        <v>0</v>
      </c>
      <c r="O98" s="126">
        <f t="shared" si="16"/>
        <v>0</v>
      </c>
      <c r="P98" s="125">
        <f t="shared" si="17"/>
        <v>0</v>
      </c>
      <c r="Q98" s="1">
        <f t="shared" si="18"/>
        <v>0</v>
      </c>
      <c r="R98" s="1">
        <f t="shared" si="11"/>
        <v>0</v>
      </c>
      <c r="S98" s="1">
        <f t="shared" si="19"/>
        <v>0</v>
      </c>
      <c r="T98" s="1">
        <f t="shared" si="20"/>
        <v>0</v>
      </c>
      <c r="U98" s="126">
        <f t="shared" si="21"/>
        <v>0</v>
      </c>
    </row>
    <row r="99" spans="2:21" x14ac:dyDescent="0.3">
      <c r="B99" s="125">
        <v>84</v>
      </c>
      <c r="C99" s="34" t="str">
        <f>IF(OR('Data-Qtr5'!C97="",'Data-Qtr5'!R97),"",(COUNTIF('Data-Qtr5'!C97,"Yes")))</f>
        <v/>
      </c>
      <c r="D99" s="267" t="str">
        <f>IF('Data-Qtr5'!D97="","",IF(C99=1,'Data-Qtr5'!D97,""))</f>
        <v/>
      </c>
      <c r="E99" s="53" t="str">
        <f>IF(OR('Data-Qtr5'!E97="",'Data-Qtr5'!R97),"",COUNTIF('Data-Qtr5'!E97,"Yes"))</f>
        <v/>
      </c>
      <c r="F99" s="53" t="str">
        <f>IF(OR('Data-Qtr5'!F97="",'Data-Qtr5'!R97),"",COUNTIF('Data-Qtr5'!F97,"Yes"))</f>
        <v/>
      </c>
      <c r="G99" s="53"/>
      <c r="H99" s="270" t="str">
        <f>IF(OR('Data-Qtr5'!G97="",'Data-Qtr5'!R97),"",COUNTIF('Data-Qtr5'!G97,"Yes"))</f>
        <v/>
      </c>
      <c r="I99" s="55">
        <f>COUNTIF('Data-Qtr5'!C97:G97,"")</f>
        <v>5</v>
      </c>
      <c r="J99" s="125">
        <f>IF('Data-Qtr5'!R97,0,IF((COUNTBLANK(C99)+COUNTBLANK(E99)+COUNTBLANK(F99)+COUNTBLANK(H99))=4,0,1))</f>
        <v>0</v>
      </c>
      <c r="K99" s="125">
        <f t="shared" si="12"/>
        <v>0</v>
      </c>
      <c r="L99" s="125">
        <f t="shared" si="13"/>
        <v>0</v>
      </c>
      <c r="M99" s="1">
        <f t="shared" si="14"/>
        <v>0</v>
      </c>
      <c r="N99" s="125">
        <f t="shared" si="15"/>
        <v>0</v>
      </c>
      <c r="O99" s="126">
        <f t="shared" si="16"/>
        <v>0</v>
      </c>
      <c r="P99" s="125">
        <f t="shared" si="17"/>
        <v>0</v>
      </c>
      <c r="Q99" s="1">
        <f t="shared" si="18"/>
        <v>0</v>
      </c>
      <c r="R99" s="1">
        <f t="shared" si="11"/>
        <v>0</v>
      </c>
      <c r="S99" s="1">
        <f t="shared" si="19"/>
        <v>0</v>
      </c>
      <c r="T99" s="1">
        <f t="shared" si="20"/>
        <v>0</v>
      </c>
      <c r="U99" s="126">
        <f t="shared" si="21"/>
        <v>0</v>
      </c>
    </row>
    <row r="100" spans="2:21" x14ac:dyDescent="0.3">
      <c r="B100" s="125">
        <v>85</v>
      </c>
      <c r="C100" s="34" t="str">
        <f>IF(OR('Data-Qtr5'!C98="",'Data-Qtr5'!R98),"",(COUNTIF('Data-Qtr5'!C98,"Yes")))</f>
        <v/>
      </c>
      <c r="D100" s="267" t="str">
        <f>IF('Data-Qtr5'!D98="","",IF(C100=1,'Data-Qtr5'!D98,""))</f>
        <v/>
      </c>
      <c r="E100" s="53" t="str">
        <f>IF(OR('Data-Qtr5'!E98="",'Data-Qtr5'!R98),"",COUNTIF('Data-Qtr5'!E98,"Yes"))</f>
        <v/>
      </c>
      <c r="F100" s="53" t="str">
        <f>IF(OR('Data-Qtr5'!F98="",'Data-Qtr5'!R98),"",COUNTIF('Data-Qtr5'!F98,"Yes"))</f>
        <v/>
      </c>
      <c r="G100" s="53"/>
      <c r="H100" s="270" t="str">
        <f>IF(OR('Data-Qtr5'!G98="",'Data-Qtr5'!R98),"",COUNTIF('Data-Qtr5'!G98,"Yes"))</f>
        <v/>
      </c>
      <c r="I100" s="55">
        <f>COUNTIF('Data-Qtr5'!C98:G98,"")</f>
        <v>5</v>
      </c>
      <c r="J100" s="125">
        <f>IF('Data-Qtr5'!R98,0,IF((COUNTBLANK(C100)+COUNTBLANK(E100)+COUNTBLANK(F100)+COUNTBLANK(H100))=4,0,1))</f>
        <v>0</v>
      </c>
      <c r="K100" s="125">
        <f t="shared" si="12"/>
        <v>0</v>
      </c>
      <c r="L100" s="125">
        <f t="shared" si="13"/>
        <v>0</v>
      </c>
      <c r="M100" s="1">
        <f t="shared" si="14"/>
        <v>0</v>
      </c>
      <c r="N100" s="125">
        <f t="shared" si="15"/>
        <v>0</v>
      </c>
      <c r="O100" s="126">
        <f t="shared" si="16"/>
        <v>0</v>
      </c>
      <c r="P100" s="125">
        <f t="shared" si="17"/>
        <v>0</v>
      </c>
      <c r="Q100" s="1">
        <f t="shared" si="18"/>
        <v>0</v>
      </c>
      <c r="R100" s="1">
        <f t="shared" si="11"/>
        <v>0</v>
      </c>
      <c r="S100" s="1">
        <f t="shared" si="19"/>
        <v>0</v>
      </c>
      <c r="T100" s="1">
        <f t="shared" si="20"/>
        <v>0</v>
      </c>
      <c r="U100" s="126">
        <f t="shared" si="21"/>
        <v>0</v>
      </c>
    </row>
    <row r="101" spans="2:21" x14ac:dyDescent="0.3">
      <c r="B101" s="125">
        <v>86</v>
      </c>
      <c r="C101" s="34" t="str">
        <f>IF(OR('Data-Qtr5'!C99="",'Data-Qtr5'!R99),"",(COUNTIF('Data-Qtr5'!C99,"Yes")))</f>
        <v/>
      </c>
      <c r="D101" s="267" t="str">
        <f>IF('Data-Qtr5'!D99="","",IF(C101=1,'Data-Qtr5'!D99,""))</f>
        <v/>
      </c>
      <c r="E101" s="53" t="str">
        <f>IF(OR('Data-Qtr5'!E99="",'Data-Qtr5'!R99),"",COUNTIF('Data-Qtr5'!E99,"Yes"))</f>
        <v/>
      </c>
      <c r="F101" s="53" t="str">
        <f>IF(OR('Data-Qtr5'!F99="",'Data-Qtr5'!R99),"",COUNTIF('Data-Qtr5'!F99,"Yes"))</f>
        <v/>
      </c>
      <c r="G101" s="53"/>
      <c r="H101" s="270" t="str">
        <f>IF(OR('Data-Qtr5'!G99="",'Data-Qtr5'!R99),"",COUNTIF('Data-Qtr5'!G99,"Yes"))</f>
        <v/>
      </c>
      <c r="I101" s="55">
        <f>COUNTIF('Data-Qtr5'!C99:G99,"")</f>
        <v>5</v>
      </c>
      <c r="J101" s="125">
        <f>IF('Data-Qtr5'!R99,0,IF((COUNTBLANK(C101)+COUNTBLANK(E101)+COUNTBLANK(F101)+COUNTBLANK(H101))=4,0,1))</f>
        <v>0</v>
      </c>
      <c r="K101" s="125">
        <f t="shared" si="12"/>
        <v>0</v>
      </c>
      <c r="L101" s="125">
        <f t="shared" si="13"/>
        <v>0</v>
      </c>
      <c r="M101" s="1">
        <f t="shared" si="14"/>
        <v>0</v>
      </c>
      <c r="N101" s="125">
        <f t="shared" si="15"/>
        <v>0</v>
      </c>
      <c r="O101" s="126">
        <f t="shared" si="16"/>
        <v>0</v>
      </c>
      <c r="P101" s="125">
        <f t="shared" si="17"/>
        <v>0</v>
      </c>
      <c r="Q101" s="1">
        <f t="shared" si="18"/>
        <v>0</v>
      </c>
      <c r="R101" s="1">
        <f t="shared" si="11"/>
        <v>0</v>
      </c>
      <c r="S101" s="1">
        <f t="shared" si="19"/>
        <v>0</v>
      </c>
      <c r="T101" s="1">
        <f t="shared" si="20"/>
        <v>0</v>
      </c>
      <c r="U101" s="126">
        <f t="shared" si="21"/>
        <v>0</v>
      </c>
    </row>
    <row r="102" spans="2:21" x14ac:dyDescent="0.3">
      <c r="B102" s="125">
        <v>87</v>
      </c>
      <c r="C102" s="34" t="str">
        <f>IF(OR('Data-Qtr5'!C100="",'Data-Qtr5'!R100),"",(COUNTIF('Data-Qtr5'!C100,"Yes")))</f>
        <v/>
      </c>
      <c r="D102" s="267" t="str">
        <f>IF('Data-Qtr5'!D100="","",IF(C102=1,'Data-Qtr5'!D100,""))</f>
        <v/>
      </c>
      <c r="E102" s="53" t="str">
        <f>IF(OR('Data-Qtr5'!E100="",'Data-Qtr5'!R100),"",COUNTIF('Data-Qtr5'!E100,"Yes"))</f>
        <v/>
      </c>
      <c r="F102" s="53" t="str">
        <f>IF(OR('Data-Qtr5'!F100="",'Data-Qtr5'!R100),"",COUNTIF('Data-Qtr5'!F100,"Yes"))</f>
        <v/>
      </c>
      <c r="G102" s="53"/>
      <c r="H102" s="270" t="str">
        <f>IF(OR('Data-Qtr5'!G100="",'Data-Qtr5'!R100),"",COUNTIF('Data-Qtr5'!G100,"Yes"))</f>
        <v/>
      </c>
      <c r="I102" s="55">
        <f>COUNTIF('Data-Qtr5'!C100:G100,"")</f>
        <v>5</v>
      </c>
      <c r="J102" s="125">
        <f>IF('Data-Qtr5'!R100,0,IF((COUNTBLANK(C102)+COUNTBLANK(E102)+COUNTBLANK(F102)+COUNTBLANK(H102))=4,0,1))</f>
        <v>0</v>
      </c>
      <c r="K102" s="125">
        <f t="shared" si="12"/>
        <v>0</v>
      </c>
      <c r="L102" s="125">
        <f t="shared" si="13"/>
        <v>0</v>
      </c>
      <c r="M102" s="1">
        <f t="shared" si="14"/>
        <v>0</v>
      </c>
      <c r="N102" s="125">
        <f t="shared" si="15"/>
        <v>0</v>
      </c>
      <c r="O102" s="126">
        <f t="shared" si="16"/>
        <v>0</v>
      </c>
      <c r="P102" s="125">
        <f t="shared" si="17"/>
        <v>0</v>
      </c>
      <c r="Q102" s="1">
        <f t="shared" si="18"/>
        <v>0</v>
      </c>
      <c r="R102" s="1">
        <f t="shared" si="11"/>
        <v>0</v>
      </c>
      <c r="S102" s="1">
        <f t="shared" si="19"/>
        <v>0</v>
      </c>
      <c r="T102" s="1">
        <f t="shared" si="20"/>
        <v>0</v>
      </c>
      <c r="U102" s="126">
        <f t="shared" si="21"/>
        <v>0</v>
      </c>
    </row>
    <row r="103" spans="2:21" x14ac:dyDescent="0.3">
      <c r="B103" s="125">
        <v>88</v>
      </c>
      <c r="C103" s="34" t="str">
        <f>IF(OR('Data-Qtr5'!C101="",'Data-Qtr5'!R101),"",(COUNTIF('Data-Qtr5'!C101,"Yes")))</f>
        <v/>
      </c>
      <c r="D103" s="267" t="str">
        <f>IF('Data-Qtr5'!D101="","",IF(C103=1,'Data-Qtr5'!D101,""))</f>
        <v/>
      </c>
      <c r="E103" s="53" t="str">
        <f>IF(OR('Data-Qtr5'!E101="",'Data-Qtr5'!R101),"",COUNTIF('Data-Qtr5'!E101,"Yes"))</f>
        <v/>
      </c>
      <c r="F103" s="53" t="str">
        <f>IF(OR('Data-Qtr5'!F101="",'Data-Qtr5'!R101),"",COUNTIF('Data-Qtr5'!F101,"Yes"))</f>
        <v/>
      </c>
      <c r="G103" s="53"/>
      <c r="H103" s="270" t="str">
        <f>IF(OR('Data-Qtr5'!G101="",'Data-Qtr5'!R101),"",COUNTIF('Data-Qtr5'!G101,"Yes"))</f>
        <v/>
      </c>
      <c r="I103" s="55">
        <f>COUNTIF('Data-Qtr5'!C101:G101,"")</f>
        <v>5</v>
      </c>
      <c r="J103" s="125">
        <f>IF('Data-Qtr5'!R101,0,IF((COUNTBLANK(C103)+COUNTBLANK(E103)+COUNTBLANK(F103)+COUNTBLANK(H103))=4,0,1))</f>
        <v>0</v>
      </c>
      <c r="K103" s="125">
        <f t="shared" si="12"/>
        <v>0</v>
      </c>
      <c r="L103" s="125">
        <f t="shared" si="13"/>
        <v>0</v>
      </c>
      <c r="M103" s="1">
        <f t="shared" si="14"/>
        <v>0</v>
      </c>
      <c r="N103" s="125">
        <f t="shared" si="15"/>
        <v>0</v>
      </c>
      <c r="O103" s="126">
        <f t="shared" si="16"/>
        <v>0</v>
      </c>
      <c r="P103" s="125">
        <f t="shared" si="17"/>
        <v>0</v>
      </c>
      <c r="Q103" s="1">
        <f t="shared" si="18"/>
        <v>0</v>
      </c>
      <c r="R103" s="1">
        <f t="shared" si="11"/>
        <v>0</v>
      </c>
      <c r="S103" s="1">
        <f t="shared" si="19"/>
        <v>0</v>
      </c>
      <c r="T103" s="1">
        <f t="shared" si="20"/>
        <v>0</v>
      </c>
      <c r="U103" s="126">
        <f t="shared" si="21"/>
        <v>0</v>
      </c>
    </row>
    <row r="104" spans="2:21" x14ac:dyDescent="0.3">
      <c r="B104" s="125">
        <v>89</v>
      </c>
      <c r="C104" s="34" t="str">
        <f>IF(OR('Data-Qtr5'!C102="",'Data-Qtr5'!R102),"",(COUNTIF('Data-Qtr5'!C102,"Yes")))</f>
        <v/>
      </c>
      <c r="D104" s="267" t="str">
        <f>IF('Data-Qtr5'!D102="","",IF(C104=1,'Data-Qtr5'!D102,""))</f>
        <v/>
      </c>
      <c r="E104" s="53" t="str">
        <f>IF(OR('Data-Qtr5'!E102="",'Data-Qtr5'!R102),"",COUNTIF('Data-Qtr5'!E102,"Yes"))</f>
        <v/>
      </c>
      <c r="F104" s="53" t="str">
        <f>IF(OR('Data-Qtr5'!F102="",'Data-Qtr5'!R102),"",COUNTIF('Data-Qtr5'!F102,"Yes"))</f>
        <v/>
      </c>
      <c r="G104" s="53"/>
      <c r="H104" s="270" t="str">
        <f>IF(OR('Data-Qtr5'!G102="",'Data-Qtr5'!R102),"",COUNTIF('Data-Qtr5'!G102,"Yes"))</f>
        <v/>
      </c>
      <c r="I104" s="55">
        <f>COUNTIF('Data-Qtr5'!C102:G102,"")</f>
        <v>5</v>
      </c>
      <c r="J104" s="125">
        <f>IF('Data-Qtr5'!R102,0,IF((COUNTBLANK(C104)+COUNTBLANK(E104)+COUNTBLANK(F104)+COUNTBLANK(H104))=4,0,1))</f>
        <v>0</v>
      </c>
      <c r="K104" s="125">
        <f t="shared" si="12"/>
        <v>0</v>
      </c>
      <c r="L104" s="125">
        <f t="shared" si="13"/>
        <v>0</v>
      </c>
      <c r="M104" s="1">
        <f t="shared" si="14"/>
        <v>0</v>
      </c>
      <c r="N104" s="125">
        <f t="shared" si="15"/>
        <v>0</v>
      </c>
      <c r="O104" s="126">
        <f t="shared" si="16"/>
        <v>0</v>
      </c>
      <c r="P104" s="125">
        <f t="shared" si="17"/>
        <v>0</v>
      </c>
      <c r="Q104" s="1">
        <f t="shared" si="18"/>
        <v>0</v>
      </c>
      <c r="R104" s="1">
        <f t="shared" si="11"/>
        <v>0</v>
      </c>
      <c r="S104" s="1">
        <f t="shared" si="19"/>
        <v>0</v>
      </c>
      <c r="T104" s="1">
        <f t="shared" si="20"/>
        <v>0</v>
      </c>
      <c r="U104" s="126">
        <f t="shared" si="21"/>
        <v>0</v>
      </c>
    </row>
    <row r="105" spans="2:21" ht="15" thickBot="1" x14ac:dyDescent="0.35">
      <c r="B105" s="127">
        <v>90</v>
      </c>
      <c r="C105" s="35" t="str">
        <f>IF(OR('Data-Qtr5'!C103="",'Data-Qtr5'!R103),"",(COUNTIF('Data-Qtr5'!C103,"Yes")))</f>
        <v/>
      </c>
      <c r="D105" s="271" t="str">
        <f>IF('Data-Qtr5'!D103="","",IF(C105=1,'Data-Qtr5'!D103,""))</f>
        <v/>
      </c>
      <c r="E105" s="36" t="str">
        <f>IF(OR('Data-Qtr5'!E103="",'Data-Qtr5'!R103),"",COUNTIF('Data-Qtr5'!E103,"Yes"))</f>
        <v/>
      </c>
      <c r="F105" s="36" t="str">
        <f>IF(OR('Data-Qtr5'!F103="",'Data-Qtr5'!R103),"",COUNTIF('Data-Qtr5'!F103,"Yes"))</f>
        <v/>
      </c>
      <c r="G105" s="36"/>
      <c r="H105" s="272" t="str">
        <f>IF(OR('Data-Qtr5'!G103="",'Data-Qtr5'!R103),"",COUNTIF('Data-Qtr5'!G103,"Yes"))</f>
        <v/>
      </c>
      <c r="I105" s="56">
        <f>COUNTIF('Data-Qtr5'!C103:G103,"")</f>
        <v>5</v>
      </c>
      <c r="J105" s="125">
        <f>IF('Data-Qtr5'!R103,0,IF((COUNTBLANK(C105)+COUNTBLANK(E105)+COUNTBLANK(F105)+COUNTBLANK(H105))=4,0,1))</f>
        <v>0</v>
      </c>
      <c r="K105" s="125">
        <f t="shared" si="12"/>
        <v>0</v>
      </c>
      <c r="L105" s="125">
        <f t="shared" si="13"/>
        <v>0</v>
      </c>
      <c r="M105" s="1">
        <f t="shared" si="14"/>
        <v>0</v>
      </c>
      <c r="N105" s="125">
        <f t="shared" si="15"/>
        <v>0</v>
      </c>
      <c r="O105" s="126">
        <f t="shared" si="16"/>
        <v>0</v>
      </c>
      <c r="P105" s="125">
        <f t="shared" si="17"/>
        <v>0</v>
      </c>
      <c r="Q105" s="1">
        <f t="shared" si="18"/>
        <v>0</v>
      </c>
      <c r="R105" s="1">
        <f t="shared" si="11"/>
        <v>0</v>
      </c>
      <c r="S105" s="1">
        <f t="shared" si="19"/>
        <v>0</v>
      </c>
      <c r="T105" s="1">
        <f t="shared" si="20"/>
        <v>0</v>
      </c>
      <c r="U105" s="126">
        <f t="shared" si="21"/>
        <v>0</v>
      </c>
    </row>
    <row r="106" spans="2:21" x14ac:dyDescent="0.3">
      <c r="B106" s="125">
        <v>91</v>
      </c>
      <c r="C106" s="32" t="str">
        <f>IF(OR('Data-Qtr5'!C104="",'Data-Qtr5'!R104),"",(COUNTIF('Data-Qtr5'!C104,"Yes")))</f>
        <v/>
      </c>
      <c r="D106" s="268" t="str">
        <f>IF('Data-Qtr5'!D104="","",IF(C106=1,'Data-Qtr5'!D104,""))</f>
        <v/>
      </c>
      <c r="E106" s="33" t="str">
        <f>IF(OR('Data-Qtr5'!E104="",'Data-Qtr5'!R104),"",COUNTIF('Data-Qtr5'!E104,"Yes"))</f>
        <v/>
      </c>
      <c r="F106" s="33" t="str">
        <f>IF(OR('Data-Qtr5'!F104="",'Data-Qtr5'!R104),"",COUNTIF('Data-Qtr5'!F104,"Yes"))</f>
        <v/>
      </c>
      <c r="G106" s="33"/>
      <c r="H106" s="269" t="str">
        <f>IF(OR('Data-Qtr5'!G104="",'Data-Qtr5'!R104),"",COUNTIF('Data-Qtr5'!G104,"Yes"))</f>
        <v/>
      </c>
      <c r="I106" s="54">
        <f>COUNTIF('Data-Qtr5'!C104:G104,"")</f>
        <v>5</v>
      </c>
      <c r="J106" s="125">
        <f>IF('Data-Qtr5'!R104,0,IF((COUNTBLANK(C106)+COUNTBLANK(E106)+COUNTBLANK(F106)+COUNTBLANK(H106))=4,0,1))</f>
        <v>0</v>
      </c>
      <c r="K106" s="125">
        <f t="shared" si="12"/>
        <v>0</v>
      </c>
      <c r="L106" s="125">
        <f t="shared" si="13"/>
        <v>0</v>
      </c>
      <c r="M106" s="1">
        <f t="shared" si="14"/>
        <v>0</v>
      </c>
      <c r="N106" s="125">
        <f t="shared" si="15"/>
        <v>0</v>
      </c>
      <c r="O106" s="126">
        <f t="shared" si="16"/>
        <v>0</v>
      </c>
      <c r="P106" s="125">
        <f t="shared" si="17"/>
        <v>0</v>
      </c>
      <c r="Q106" s="1">
        <f t="shared" si="18"/>
        <v>0</v>
      </c>
      <c r="R106" s="1">
        <f t="shared" si="11"/>
        <v>0</v>
      </c>
      <c r="S106" s="1">
        <f t="shared" si="19"/>
        <v>0</v>
      </c>
      <c r="T106" s="1">
        <f t="shared" si="20"/>
        <v>0</v>
      </c>
      <c r="U106" s="126">
        <f t="shared" si="21"/>
        <v>0</v>
      </c>
    </row>
    <row r="107" spans="2:21" x14ac:dyDescent="0.3">
      <c r="B107" s="125">
        <v>92</v>
      </c>
      <c r="C107" s="34" t="str">
        <f>IF(OR('Data-Qtr5'!C105="",'Data-Qtr5'!R105),"",(COUNTIF('Data-Qtr5'!C105,"Yes")))</f>
        <v/>
      </c>
      <c r="D107" s="267" t="str">
        <f>IF('Data-Qtr5'!D105="","",IF(C107=1,'Data-Qtr5'!D105,""))</f>
        <v/>
      </c>
      <c r="E107" s="53" t="str">
        <f>IF(OR('Data-Qtr5'!E105="",'Data-Qtr5'!R105),"",COUNTIF('Data-Qtr5'!E105,"Yes"))</f>
        <v/>
      </c>
      <c r="F107" s="53" t="str">
        <f>IF(OR('Data-Qtr5'!F105="",'Data-Qtr5'!R105),"",COUNTIF('Data-Qtr5'!F105,"Yes"))</f>
        <v/>
      </c>
      <c r="G107" s="53"/>
      <c r="H107" s="270" t="str">
        <f>IF(OR('Data-Qtr5'!G105="",'Data-Qtr5'!R105),"",COUNTIF('Data-Qtr5'!G105,"Yes"))</f>
        <v/>
      </c>
      <c r="I107" s="55">
        <f>COUNTIF('Data-Qtr5'!C105:G105,"")</f>
        <v>5</v>
      </c>
      <c r="J107" s="125">
        <f>IF('Data-Qtr5'!R105,0,IF((COUNTBLANK(C107)+COUNTBLANK(E107)+COUNTBLANK(F107)+COUNTBLANK(H107))=4,0,1))</f>
        <v>0</v>
      </c>
      <c r="K107" s="125">
        <f t="shared" si="12"/>
        <v>0</v>
      </c>
      <c r="L107" s="125">
        <f t="shared" si="13"/>
        <v>0</v>
      </c>
      <c r="M107" s="1">
        <f t="shared" si="14"/>
        <v>0</v>
      </c>
      <c r="N107" s="125">
        <f t="shared" si="15"/>
        <v>0</v>
      </c>
      <c r="O107" s="126">
        <f t="shared" si="16"/>
        <v>0</v>
      </c>
      <c r="P107" s="125">
        <f t="shared" si="17"/>
        <v>0</v>
      </c>
      <c r="Q107" s="1">
        <f t="shared" si="18"/>
        <v>0</v>
      </c>
      <c r="R107" s="1">
        <f t="shared" si="11"/>
        <v>0</v>
      </c>
      <c r="S107" s="1">
        <f t="shared" si="19"/>
        <v>0</v>
      </c>
      <c r="T107" s="1">
        <f t="shared" si="20"/>
        <v>0</v>
      </c>
      <c r="U107" s="126">
        <f t="shared" si="21"/>
        <v>0</v>
      </c>
    </row>
    <row r="108" spans="2:21" x14ac:dyDescent="0.3">
      <c r="B108" s="125">
        <v>93</v>
      </c>
      <c r="C108" s="34" t="str">
        <f>IF(OR('Data-Qtr5'!C106="",'Data-Qtr5'!R106),"",(COUNTIF('Data-Qtr5'!C106,"Yes")))</f>
        <v/>
      </c>
      <c r="D108" s="267" t="str">
        <f>IF('Data-Qtr5'!D106="","",IF(C108=1,'Data-Qtr5'!D106,""))</f>
        <v/>
      </c>
      <c r="E108" s="53" t="str">
        <f>IF(OR('Data-Qtr5'!E106="",'Data-Qtr5'!R106),"",COUNTIF('Data-Qtr5'!E106,"Yes"))</f>
        <v/>
      </c>
      <c r="F108" s="53" t="str">
        <f>IF(OR('Data-Qtr5'!F106="",'Data-Qtr5'!R106),"",COUNTIF('Data-Qtr5'!F106,"Yes"))</f>
        <v/>
      </c>
      <c r="G108" s="53"/>
      <c r="H108" s="270" t="str">
        <f>IF(OR('Data-Qtr5'!G106="",'Data-Qtr5'!R106),"",COUNTIF('Data-Qtr5'!G106,"Yes"))</f>
        <v/>
      </c>
      <c r="I108" s="55">
        <f>COUNTIF('Data-Qtr5'!C106:G106,"")</f>
        <v>5</v>
      </c>
      <c r="J108" s="125">
        <f>IF('Data-Qtr5'!R106,0,IF((COUNTBLANK(C108)+COUNTBLANK(E108)+COUNTBLANK(F108)+COUNTBLANK(H108))=4,0,1))</f>
        <v>0</v>
      </c>
      <c r="K108" s="125">
        <f t="shared" si="12"/>
        <v>0</v>
      </c>
      <c r="L108" s="125">
        <f t="shared" si="13"/>
        <v>0</v>
      </c>
      <c r="M108" s="1">
        <f t="shared" si="14"/>
        <v>0</v>
      </c>
      <c r="N108" s="125">
        <f t="shared" si="15"/>
        <v>0</v>
      </c>
      <c r="O108" s="126">
        <f t="shared" si="16"/>
        <v>0</v>
      </c>
      <c r="P108" s="125">
        <f t="shared" si="17"/>
        <v>0</v>
      </c>
      <c r="Q108" s="1">
        <f t="shared" si="18"/>
        <v>0</v>
      </c>
      <c r="R108" s="1">
        <f t="shared" si="11"/>
        <v>0</v>
      </c>
      <c r="S108" s="1">
        <f t="shared" si="19"/>
        <v>0</v>
      </c>
      <c r="T108" s="1">
        <f t="shared" si="20"/>
        <v>0</v>
      </c>
      <c r="U108" s="126">
        <f t="shared" si="21"/>
        <v>0</v>
      </c>
    </row>
    <row r="109" spans="2:21" x14ac:dyDescent="0.3">
      <c r="B109" s="125">
        <v>94</v>
      </c>
      <c r="C109" s="34" t="str">
        <f>IF(OR('Data-Qtr5'!C107="",'Data-Qtr5'!R107),"",(COUNTIF('Data-Qtr5'!C107,"Yes")))</f>
        <v/>
      </c>
      <c r="D109" s="267" t="str">
        <f>IF('Data-Qtr5'!D107="","",IF(C109=1,'Data-Qtr5'!D107,""))</f>
        <v/>
      </c>
      <c r="E109" s="53" t="str">
        <f>IF(OR('Data-Qtr5'!E107="",'Data-Qtr5'!R107),"",COUNTIF('Data-Qtr5'!E107,"Yes"))</f>
        <v/>
      </c>
      <c r="F109" s="53" t="str">
        <f>IF(OR('Data-Qtr5'!F107="",'Data-Qtr5'!R107),"",COUNTIF('Data-Qtr5'!F107,"Yes"))</f>
        <v/>
      </c>
      <c r="G109" s="53"/>
      <c r="H109" s="270" t="str">
        <f>IF(OR('Data-Qtr5'!G107="",'Data-Qtr5'!R107),"",COUNTIF('Data-Qtr5'!G107,"Yes"))</f>
        <v/>
      </c>
      <c r="I109" s="55">
        <f>COUNTIF('Data-Qtr5'!C107:G107,"")</f>
        <v>5</v>
      </c>
      <c r="J109" s="125">
        <f>IF('Data-Qtr5'!R107,0,IF((COUNTBLANK(C109)+COUNTBLANK(E109)+COUNTBLANK(F109)+COUNTBLANK(H109))=4,0,1))</f>
        <v>0</v>
      </c>
      <c r="K109" s="125">
        <f t="shared" si="12"/>
        <v>0</v>
      </c>
      <c r="L109" s="125">
        <f t="shared" si="13"/>
        <v>0</v>
      </c>
      <c r="M109" s="1">
        <f t="shared" si="14"/>
        <v>0</v>
      </c>
      <c r="N109" s="125">
        <f t="shared" si="15"/>
        <v>0</v>
      </c>
      <c r="O109" s="126">
        <f t="shared" si="16"/>
        <v>0</v>
      </c>
      <c r="P109" s="125">
        <f t="shared" si="17"/>
        <v>0</v>
      </c>
      <c r="Q109" s="1">
        <f t="shared" si="18"/>
        <v>0</v>
      </c>
      <c r="R109" s="1">
        <f t="shared" si="11"/>
        <v>0</v>
      </c>
      <c r="S109" s="1">
        <f t="shared" si="19"/>
        <v>0</v>
      </c>
      <c r="T109" s="1">
        <f t="shared" si="20"/>
        <v>0</v>
      </c>
      <c r="U109" s="126">
        <f t="shared" si="21"/>
        <v>0</v>
      </c>
    </row>
    <row r="110" spans="2:21" x14ac:dyDescent="0.3">
      <c r="B110" s="125">
        <v>95</v>
      </c>
      <c r="C110" s="34" t="str">
        <f>IF(OR('Data-Qtr5'!C108="",'Data-Qtr5'!R108),"",(COUNTIF('Data-Qtr5'!C108,"Yes")))</f>
        <v/>
      </c>
      <c r="D110" s="267" t="str">
        <f>IF('Data-Qtr5'!D108="","",IF(C110=1,'Data-Qtr5'!D108,""))</f>
        <v/>
      </c>
      <c r="E110" s="53" t="str">
        <f>IF(OR('Data-Qtr5'!E108="",'Data-Qtr5'!R108),"",COUNTIF('Data-Qtr5'!E108,"Yes"))</f>
        <v/>
      </c>
      <c r="F110" s="53" t="str">
        <f>IF(OR('Data-Qtr5'!F108="",'Data-Qtr5'!R108),"",COUNTIF('Data-Qtr5'!F108,"Yes"))</f>
        <v/>
      </c>
      <c r="G110" s="53"/>
      <c r="H110" s="270" t="str">
        <f>IF(OR('Data-Qtr5'!G108="",'Data-Qtr5'!R108),"",COUNTIF('Data-Qtr5'!G108,"Yes"))</f>
        <v/>
      </c>
      <c r="I110" s="55">
        <f>COUNTIF('Data-Qtr5'!C108:G108,"")</f>
        <v>5</v>
      </c>
      <c r="J110" s="125">
        <f>IF('Data-Qtr5'!R108,0,IF((COUNTBLANK(C110)+COUNTBLANK(E110)+COUNTBLANK(F110)+COUNTBLANK(H110))=4,0,1))</f>
        <v>0</v>
      </c>
      <c r="K110" s="125">
        <f t="shared" si="12"/>
        <v>0</v>
      </c>
      <c r="L110" s="125">
        <f t="shared" si="13"/>
        <v>0</v>
      </c>
      <c r="M110" s="1">
        <f t="shared" si="14"/>
        <v>0</v>
      </c>
      <c r="N110" s="125">
        <f t="shared" si="15"/>
        <v>0</v>
      </c>
      <c r="O110" s="126">
        <f t="shared" si="16"/>
        <v>0</v>
      </c>
      <c r="P110" s="125">
        <f t="shared" si="17"/>
        <v>0</v>
      </c>
      <c r="Q110" s="1">
        <f t="shared" si="18"/>
        <v>0</v>
      </c>
      <c r="R110" s="1">
        <f t="shared" si="11"/>
        <v>0</v>
      </c>
      <c r="S110" s="1">
        <f t="shared" si="19"/>
        <v>0</v>
      </c>
      <c r="T110" s="1">
        <f t="shared" si="20"/>
        <v>0</v>
      </c>
      <c r="U110" s="126">
        <f t="shared" si="21"/>
        <v>0</v>
      </c>
    </row>
    <row r="111" spans="2:21" x14ac:dyDescent="0.3">
      <c r="B111" s="125">
        <v>96</v>
      </c>
      <c r="C111" s="34" t="str">
        <f>IF(OR('Data-Qtr5'!C109="",'Data-Qtr5'!R109),"",(COUNTIF('Data-Qtr5'!C109,"Yes")))</f>
        <v/>
      </c>
      <c r="D111" s="267" t="str">
        <f>IF('Data-Qtr5'!D109="","",IF(C111=1,'Data-Qtr5'!D109,""))</f>
        <v/>
      </c>
      <c r="E111" s="53" t="str">
        <f>IF(OR('Data-Qtr5'!E109="",'Data-Qtr5'!R109),"",COUNTIF('Data-Qtr5'!E109,"Yes"))</f>
        <v/>
      </c>
      <c r="F111" s="53" t="str">
        <f>IF(OR('Data-Qtr5'!F109="",'Data-Qtr5'!R109),"",COUNTIF('Data-Qtr5'!F109,"Yes"))</f>
        <v/>
      </c>
      <c r="G111" s="53"/>
      <c r="H111" s="270" t="str">
        <f>IF(OR('Data-Qtr5'!G109="",'Data-Qtr5'!R109),"",COUNTIF('Data-Qtr5'!G109,"Yes"))</f>
        <v/>
      </c>
      <c r="I111" s="55">
        <f>COUNTIF('Data-Qtr5'!C109:G109,"")</f>
        <v>5</v>
      </c>
      <c r="J111" s="125">
        <f>IF('Data-Qtr5'!R109,0,IF((COUNTBLANK(C111)+COUNTBLANK(E111)+COUNTBLANK(F111)+COUNTBLANK(H111))=4,0,1))</f>
        <v>0</v>
      </c>
      <c r="K111" s="125">
        <f t="shared" si="12"/>
        <v>0</v>
      </c>
      <c r="L111" s="125">
        <f t="shared" si="13"/>
        <v>0</v>
      </c>
      <c r="M111" s="1">
        <f t="shared" si="14"/>
        <v>0</v>
      </c>
      <c r="N111" s="125">
        <f t="shared" si="15"/>
        <v>0</v>
      </c>
      <c r="O111" s="126">
        <f t="shared" si="16"/>
        <v>0</v>
      </c>
      <c r="P111" s="125">
        <f t="shared" si="17"/>
        <v>0</v>
      </c>
      <c r="Q111" s="1">
        <f t="shared" si="18"/>
        <v>0</v>
      </c>
      <c r="R111" s="1">
        <f t="shared" si="11"/>
        <v>0</v>
      </c>
      <c r="S111" s="1">
        <f t="shared" si="19"/>
        <v>0</v>
      </c>
      <c r="T111" s="1">
        <f t="shared" si="20"/>
        <v>0</v>
      </c>
      <c r="U111" s="126">
        <f t="shared" si="21"/>
        <v>0</v>
      </c>
    </row>
    <row r="112" spans="2:21" x14ac:dyDescent="0.3">
      <c r="B112" s="125">
        <v>97</v>
      </c>
      <c r="C112" s="34" t="str">
        <f>IF(OR('Data-Qtr5'!C110="",'Data-Qtr5'!R110),"",(COUNTIF('Data-Qtr5'!C110,"Yes")))</f>
        <v/>
      </c>
      <c r="D112" s="267" t="str">
        <f>IF('Data-Qtr5'!D110="","",IF(C112=1,'Data-Qtr5'!D110,""))</f>
        <v/>
      </c>
      <c r="E112" s="53" t="str">
        <f>IF(OR('Data-Qtr5'!E110="",'Data-Qtr5'!R110),"",COUNTIF('Data-Qtr5'!E110,"Yes"))</f>
        <v/>
      </c>
      <c r="F112" s="53" t="str">
        <f>IF(OR('Data-Qtr5'!F110="",'Data-Qtr5'!R110),"",COUNTIF('Data-Qtr5'!F110,"Yes"))</f>
        <v/>
      </c>
      <c r="G112" s="53"/>
      <c r="H112" s="270" t="str">
        <f>IF(OR('Data-Qtr5'!G110="",'Data-Qtr5'!R110),"",COUNTIF('Data-Qtr5'!G110,"Yes"))</f>
        <v/>
      </c>
      <c r="I112" s="55">
        <f>COUNTIF('Data-Qtr5'!C110:G110,"")</f>
        <v>5</v>
      </c>
      <c r="J112" s="125">
        <f>IF('Data-Qtr5'!R110,0,IF((COUNTBLANK(C112)+COUNTBLANK(E112)+COUNTBLANK(F112)+COUNTBLANK(H112))=4,0,1))</f>
        <v>0</v>
      </c>
      <c r="K112" s="125">
        <f t="shared" si="12"/>
        <v>0</v>
      </c>
      <c r="L112" s="125">
        <f t="shared" si="13"/>
        <v>0</v>
      </c>
      <c r="M112" s="1">
        <f t="shared" si="14"/>
        <v>0</v>
      </c>
      <c r="N112" s="125">
        <f t="shared" si="15"/>
        <v>0</v>
      </c>
      <c r="O112" s="126">
        <f t="shared" si="16"/>
        <v>0</v>
      </c>
      <c r="P112" s="125">
        <f t="shared" si="17"/>
        <v>0</v>
      </c>
      <c r="Q112" s="1">
        <f t="shared" si="18"/>
        <v>0</v>
      </c>
      <c r="R112" s="1">
        <f t="shared" si="11"/>
        <v>0</v>
      </c>
      <c r="S112" s="1">
        <f t="shared" si="19"/>
        <v>0</v>
      </c>
      <c r="T112" s="1">
        <f t="shared" si="20"/>
        <v>0</v>
      </c>
      <c r="U112" s="126">
        <f t="shared" si="21"/>
        <v>0</v>
      </c>
    </row>
    <row r="113" spans="2:21" x14ac:dyDescent="0.3">
      <c r="B113" s="125">
        <v>98</v>
      </c>
      <c r="C113" s="34" t="str">
        <f>IF(OR('Data-Qtr5'!C111="",'Data-Qtr5'!R111),"",(COUNTIF('Data-Qtr5'!C111,"Yes")))</f>
        <v/>
      </c>
      <c r="D113" s="267" t="str">
        <f>IF('Data-Qtr5'!D111="","",IF(C113=1,'Data-Qtr5'!D111,""))</f>
        <v/>
      </c>
      <c r="E113" s="53" t="str">
        <f>IF(OR('Data-Qtr5'!E111="",'Data-Qtr5'!R111),"",COUNTIF('Data-Qtr5'!E111,"Yes"))</f>
        <v/>
      </c>
      <c r="F113" s="53" t="str">
        <f>IF(OR('Data-Qtr5'!F111="",'Data-Qtr5'!R111),"",COUNTIF('Data-Qtr5'!F111,"Yes"))</f>
        <v/>
      </c>
      <c r="G113" s="53"/>
      <c r="H113" s="270" t="str">
        <f>IF(OR('Data-Qtr5'!G111="",'Data-Qtr5'!R111),"",COUNTIF('Data-Qtr5'!G111,"Yes"))</f>
        <v/>
      </c>
      <c r="I113" s="55">
        <f>COUNTIF('Data-Qtr5'!C111:G111,"")</f>
        <v>5</v>
      </c>
      <c r="J113" s="125">
        <f>IF('Data-Qtr5'!R111,0,IF((COUNTBLANK(C113)+COUNTBLANK(E113)+COUNTBLANK(F113)+COUNTBLANK(H113))=4,0,1))</f>
        <v>0</v>
      </c>
      <c r="K113" s="125">
        <f t="shared" si="12"/>
        <v>0</v>
      </c>
      <c r="L113" s="125">
        <f t="shared" si="13"/>
        <v>0</v>
      </c>
      <c r="M113" s="1">
        <f t="shared" si="14"/>
        <v>0</v>
      </c>
      <c r="N113" s="125">
        <f t="shared" si="15"/>
        <v>0</v>
      </c>
      <c r="O113" s="126">
        <f t="shared" si="16"/>
        <v>0</v>
      </c>
      <c r="P113" s="125">
        <f t="shared" si="17"/>
        <v>0</v>
      </c>
      <c r="Q113" s="1">
        <f t="shared" si="18"/>
        <v>0</v>
      </c>
      <c r="R113" s="1">
        <f t="shared" si="11"/>
        <v>0</v>
      </c>
      <c r="S113" s="1">
        <f t="shared" si="19"/>
        <v>0</v>
      </c>
      <c r="T113" s="1">
        <f t="shared" si="20"/>
        <v>0</v>
      </c>
      <c r="U113" s="126">
        <f t="shared" si="21"/>
        <v>0</v>
      </c>
    </row>
    <row r="114" spans="2:21" x14ac:dyDescent="0.3">
      <c r="B114" s="125">
        <v>99</v>
      </c>
      <c r="C114" s="34" t="str">
        <f>IF(OR('Data-Qtr5'!C112="",'Data-Qtr5'!R112),"",(COUNTIF('Data-Qtr5'!C112,"Yes")))</f>
        <v/>
      </c>
      <c r="D114" s="267" t="str">
        <f>IF('Data-Qtr5'!D112="","",IF(C114=1,'Data-Qtr5'!D112,""))</f>
        <v/>
      </c>
      <c r="E114" s="53" t="str">
        <f>IF(OR('Data-Qtr5'!E112="",'Data-Qtr5'!R112),"",COUNTIF('Data-Qtr5'!E112,"Yes"))</f>
        <v/>
      </c>
      <c r="F114" s="53" t="str">
        <f>IF(OR('Data-Qtr5'!F112="",'Data-Qtr5'!R112),"",COUNTIF('Data-Qtr5'!F112,"Yes"))</f>
        <v/>
      </c>
      <c r="G114" s="53"/>
      <c r="H114" s="270" t="str">
        <f>IF(OR('Data-Qtr5'!G112="",'Data-Qtr5'!R112),"",COUNTIF('Data-Qtr5'!G112,"Yes"))</f>
        <v/>
      </c>
      <c r="I114" s="55">
        <f>COUNTIF('Data-Qtr5'!C112:G112,"")</f>
        <v>5</v>
      </c>
      <c r="J114" s="125">
        <f>IF('Data-Qtr5'!R112,0,IF((COUNTBLANK(C114)+COUNTBLANK(E114)+COUNTBLANK(F114)+COUNTBLANK(H114))=4,0,1))</f>
        <v>0</v>
      </c>
      <c r="K114" s="125">
        <f t="shared" si="12"/>
        <v>0</v>
      </c>
      <c r="L114" s="125">
        <f t="shared" si="13"/>
        <v>0</v>
      </c>
      <c r="M114" s="1">
        <f t="shared" si="14"/>
        <v>0</v>
      </c>
      <c r="N114" s="125">
        <f t="shared" si="15"/>
        <v>0</v>
      </c>
      <c r="O114" s="126">
        <f t="shared" si="16"/>
        <v>0</v>
      </c>
      <c r="P114" s="125">
        <f t="shared" si="17"/>
        <v>0</v>
      </c>
      <c r="Q114" s="1">
        <f t="shared" si="18"/>
        <v>0</v>
      </c>
      <c r="R114" s="1">
        <f t="shared" si="11"/>
        <v>0</v>
      </c>
      <c r="S114" s="1">
        <f t="shared" si="19"/>
        <v>0</v>
      </c>
      <c r="T114" s="1">
        <f t="shared" si="20"/>
        <v>0</v>
      </c>
      <c r="U114" s="126">
        <f t="shared" si="21"/>
        <v>0</v>
      </c>
    </row>
    <row r="115" spans="2:21" ht="15" thickBot="1" x14ac:dyDescent="0.35">
      <c r="B115" s="125">
        <v>100</v>
      </c>
      <c r="C115" s="35" t="str">
        <f>IF(OR('Data-Qtr5'!C113="",'Data-Qtr5'!R113),"",(COUNTIF('Data-Qtr5'!C113,"Yes")))</f>
        <v/>
      </c>
      <c r="D115" s="271" t="str">
        <f>IF('Data-Qtr5'!D113="","",IF(C115=1,'Data-Qtr5'!D113,""))</f>
        <v/>
      </c>
      <c r="E115" s="36" t="str">
        <f>IF(OR('Data-Qtr5'!E113="",'Data-Qtr5'!R113),"",COUNTIF('Data-Qtr5'!E113,"Yes"))</f>
        <v/>
      </c>
      <c r="F115" s="36" t="str">
        <f>IF(OR('Data-Qtr5'!F113="",'Data-Qtr5'!R113),"",COUNTIF('Data-Qtr5'!F113,"Yes"))</f>
        <v/>
      </c>
      <c r="G115" s="36"/>
      <c r="H115" s="272" t="str">
        <f>IF(OR('Data-Qtr5'!G113="",'Data-Qtr5'!R113),"",COUNTIF('Data-Qtr5'!G113,"Yes"))</f>
        <v/>
      </c>
      <c r="I115" s="55">
        <f>COUNTIF('Data-Qtr5'!C113:G113,"")</f>
        <v>5</v>
      </c>
      <c r="J115" s="125">
        <f>IF('Data-Qtr5'!R113,0,IF((COUNTBLANK(C115)+COUNTBLANK(E115)+COUNTBLANK(F115)+COUNTBLANK(H115))=4,0,1))</f>
        <v>0</v>
      </c>
      <c r="K115" s="125">
        <f t="shared" si="12"/>
        <v>0</v>
      </c>
      <c r="L115" s="125">
        <f t="shared" si="13"/>
        <v>0</v>
      </c>
      <c r="M115" s="1">
        <f t="shared" si="14"/>
        <v>0</v>
      </c>
      <c r="N115" s="125">
        <f t="shared" si="15"/>
        <v>0</v>
      </c>
      <c r="O115" s="126">
        <f t="shared" si="16"/>
        <v>0</v>
      </c>
      <c r="P115" s="125">
        <f t="shared" si="17"/>
        <v>0</v>
      </c>
      <c r="Q115" s="1">
        <f t="shared" si="18"/>
        <v>0</v>
      </c>
      <c r="R115" s="1">
        <f t="shared" si="11"/>
        <v>0</v>
      </c>
      <c r="S115" s="1">
        <f t="shared" si="19"/>
        <v>0</v>
      </c>
      <c r="T115" s="1">
        <f t="shared" si="20"/>
        <v>0</v>
      </c>
      <c r="U115" s="126">
        <f t="shared" si="21"/>
        <v>0</v>
      </c>
    </row>
    <row r="116" spans="2:21" x14ac:dyDescent="0.3">
      <c r="B116" s="125">
        <v>101</v>
      </c>
      <c r="C116" s="32" t="str">
        <f>IF(OR('Data-Qtr5'!C114="",'Data-Qtr5'!R114),"",(COUNTIF('Data-Qtr5'!C114,"Yes")))</f>
        <v/>
      </c>
      <c r="D116" s="268" t="str">
        <f>IF('Data-Qtr5'!D114="","",IF(C116=1,'Data-Qtr5'!D114,""))</f>
        <v/>
      </c>
      <c r="E116" s="33" t="str">
        <f>IF(OR('Data-Qtr5'!E114="",'Data-Qtr5'!R114),"",COUNTIF('Data-Qtr5'!E114,"Yes"))</f>
        <v/>
      </c>
      <c r="F116" s="33" t="str">
        <f>IF(OR('Data-Qtr5'!F114="",'Data-Qtr5'!R114),"",COUNTIF('Data-Qtr5'!F114,"Yes"))</f>
        <v/>
      </c>
      <c r="G116" s="33"/>
      <c r="H116" s="269" t="str">
        <f>IF(OR('Data-Qtr5'!G114="",'Data-Qtr5'!R114),"",COUNTIF('Data-Qtr5'!G114,"Yes"))</f>
        <v/>
      </c>
      <c r="I116" s="54">
        <f>COUNTIF('Data-Qtr5'!C114:G114,"")</f>
        <v>5</v>
      </c>
      <c r="J116" s="125">
        <f>IF('Data-Qtr5'!R114,0,IF((COUNTBLANK(C116)+COUNTBLANK(E116)+COUNTBLANK(F116)+COUNTBLANK(H116))=4,0,1))</f>
        <v>0</v>
      </c>
      <c r="K116" s="125">
        <f t="shared" ref="K116:K179" si="22">IF(J116=1,C116,0)</f>
        <v>0</v>
      </c>
      <c r="L116" s="125">
        <f t="shared" ref="L116:L179" si="23">IF(J116=1,IF((COUNTIF(C116,1)+COUNTIF(E116,1))=2,1,0),0)</f>
        <v>0</v>
      </c>
      <c r="M116" s="1">
        <f t="shared" ref="M116:M179" si="24">IF(J116=1,COUNTIF(E116,1),0)</f>
        <v>0</v>
      </c>
      <c r="N116" s="125">
        <f t="shared" ref="N116:N179" si="25">IF(J116=1,IF((COUNTIF(C116,1)+COUNTIF(F116,1))=2,1,0),0)</f>
        <v>0</v>
      </c>
      <c r="O116" s="126">
        <f t="shared" ref="O116:O179" si="26">IF(J116=1,COUNTIF(F116,1),0)</f>
        <v>0</v>
      </c>
      <c r="P116" s="125">
        <f t="shared" ref="P116:P179" si="27">IF(J116=1,IF((COUNTIF(C116,1)+COUNTIF(H116,1))=2,1,0),0)</f>
        <v>0</v>
      </c>
      <c r="Q116" s="1">
        <f t="shared" ref="Q116:Q179" si="28">IF(J116=1,COUNTIF(H116,1),0)</f>
        <v>0</v>
      </c>
      <c r="R116" s="1">
        <f t="shared" si="11"/>
        <v>0</v>
      </c>
      <c r="S116" s="1">
        <f t="shared" ref="S116:S179" si="29">IF(J116=1,COUNTIF(C116,1),0)</f>
        <v>0</v>
      </c>
      <c r="T116" s="1">
        <f t="shared" ref="T116:T179" si="30">IF(AND(C116=1,F116=1),1,0)</f>
        <v>0</v>
      </c>
      <c r="U116" s="126">
        <f t="shared" ref="U116:U179" si="31">IF(AND(C116=1,H116=1),1,0)</f>
        <v>0</v>
      </c>
    </row>
    <row r="117" spans="2:21" x14ac:dyDescent="0.3">
      <c r="B117" s="125">
        <v>102</v>
      </c>
      <c r="C117" s="34" t="str">
        <f>IF(OR('Data-Qtr5'!C115="",'Data-Qtr5'!R115),"",(COUNTIF('Data-Qtr5'!C115,"Yes")))</f>
        <v/>
      </c>
      <c r="D117" s="267" t="str">
        <f>IF('Data-Qtr5'!D115="","",IF(C117=1,'Data-Qtr5'!D115,""))</f>
        <v/>
      </c>
      <c r="E117" s="53" t="str">
        <f>IF(OR('Data-Qtr5'!E115="",'Data-Qtr5'!R115),"",COUNTIF('Data-Qtr5'!E115,"Yes"))</f>
        <v/>
      </c>
      <c r="F117" s="53" t="str">
        <f>IF(OR('Data-Qtr5'!F115="",'Data-Qtr5'!R115),"",COUNTIF('Data-Qtr5'!F115,"Yes"))</f>
        <v/>
      </c>
      <c r="G117" s="53"/>
      <c r="H117" s="270" t="str">
        <f>IF(OR('Data-Qtr5'!G115="",'Data-Qtr5'!R115),"",COUNTIF('Data-Qtr5'!G115,"Yes"))</f>
        <v/>
      </c>
      <c r="I117" s="55">
        <f>COUNTIF('Data-Qtr5'!C115:G115,"")</f>
        <v>5</v>
      </c>
      <c r="J117" s="125">
        <f>IF('Data-Qtr5'!R115,0,IF((COUNTBLANK(C117)+COUNTBLANK(E117)+COUNTBLANK(F117)+COUNTBLANK(H117))=4,0,1))</f>
        <v>0</v>
      </c>
      <c r="K117" s="125">
        <f t="shared" si="22"/>
        <v>0</v>
      </c>
      <c r="L117" s="125">
        <f t="shared" si="23"/>
        <v>0</v>
      </c>
      <c r="M117" s="1">
        <f t="shared" si="24"/>
        <v>0</v>
      </c>
      <c r="N117" s="125">
        <f t="shared" si="25"/>
        <v>0</v>
      </c>
      <c r="O117" s="126">
        <f t="shared" si="26"/>
        <v>0</v>
      </c>
      <c r="P117" s="125">
        <f t="shared" si="27"/>
        <v>0</v>
      </c>
      <c r="Q117" s="1">
        <f t="shared" si="28"/>
        <v>0</v>
      </c>
      <c r="R117" s="1">
        <f t="shared" si="11"/>
        <v>0</v>
      </c>
      <c r="S117" s="1">
        <f t="shared" si="29"/>
        <v>0</v>
      </c>
      <c r="T117" s="1">
        <f t="shared" si="30"/>
        <v>0</v>
      </c>
      <c r="U117" s="126">
        <f t="shared" si="31"/>
        <v>0</v>
      </c>
    </row>
    <row r="118" spans="2:21" x14ac:dyDescent="0.3">
      <c r="B118" s="125">
        <v>103</v>
      </c>
      <c r="C118" s="34" t="str">
        <f>IF(OR('Data-Qtr5'!C116="",'Data-Qtr5'!R116),"",(COUNTIF('Data-Qtr5'!C116,"Yes")))</f>
        <v/>
      </c>
      <c r="D118" s="267" t="str">
        <f>IF('Data-Qtr5'!D116="","",IF(C118=1,'Data-Qtr5'!D116,""))</f>
        <v/>
      </c>
      <c r="E118" s="53" t="str">
        <f>IF(OR('Data-Qtr5'!E116="",'Data-Qtr5'!R116),"",COUNTIF('Data-Qtr5'!E116,"Yes"))</f>
        <v/>
      </c>
      <c r="F118" s="53" t="str">
        <f>IF(OR('Data-Qtr5'!F116="",'Data-Qtr5'!R116),"",COUNTIF('Data-Qtr5'!F116,"Yes"))</f>
        <v/>
      </c>
      <c r="G118" s="53"/>
      <c r="H118" s="270" t="str">
        <f>IF(OR('Data-Qtr5'!G116="",'Data-Qtr5'!R116),"",COUNTIF('Data-Qtr5'!G116,"Yes"))</f>
        <v/>
      </c>
      <c r="I118" s="55">
        <f>COUNTIF('Data-Qtr5'!C116:G116,"")</f>
        <v>5</v>
      </c>
      <c r="J118" s="125">
        <f>IF('Data-Qtr5'!R116,0,IF((COUNTBLANK(C118)+COUNTBLANK(E118)+COUNTBLANK(F118)+COUNTBLANK(H118))=4,0,1))</f>
        <v>0</v>
      </c>
      <c r="K118" s="125">
        <f t="shared" si="22"/>
        <v>0</v>
      </c>
      <c r="L118" s="125">
        <f t="shared" si="23"/>
        <v>0</v>
      </c>
      <c r="M118" s="1">
        <f t="shared" si="24"/>
        <v>0</v>
      </c>
      <c r="N118" s="125">
        <f t="shared" si="25"/>
        <v>0</v>
      </c>
      <c r="O118" s="126">
        <f t="shared" si="26"/>
        <v>0</v>
      </c>
      <c r="P118" s="125">
        <f t="shared" si="27"/>
        <v>0</v>
      </c>
      <c r="Q118" s="1">
        <f t="shared" si="28"/>
        <v>0</v>
      </c>
      <c r="R118" s="1">
        <f t="shared" si="11"/>
        <v>0</v>
      </c>
      <c r="S118" s="1">
        <f t="shared" si="29"/>
        <v>0</v>
      </c>
      <c r="T118" s="1">
        <f t="shared" si="30"/>
        <v>0</v>
      </c>
      <c r="U118" s="126">
        <f t="shared" si="31"/>
        <v>0</v>
      </c>
    </row>
    <row r="119" spans="2:21" x14ac:dyDescent="0.3">
      <c r="B119" s="125">
        <v>104</v>
      </c>
      <c r="C119" s="34" t="str">
        <f>IF(OR('Data-Qtr5'!C117="",'Data-Qtr5'!R117),"",(COUNTIF('Data-Qtr5'!C117,"Yes")))</f>
        <v/>
      </c>
      <c r="D119" s="267" t="str">
        <f>IF('Data-Qtr5'!D117="","",IF(C119=1,'Data-Qtr5'!D117,""))</f>
        <v/>
      </c>
      <c r="E119" s="53" t="str">
        <f>IF(OR('Data-Qtr5'!E117="",'Data-Qtr5'!R117),"",COUNTIF('Data-Qtr5'!E117,"Yes"))</f>
        <v/>
      </c>
      <c r="F119" s="53" t="str">
        <f>IF(OR('Data-Qtr5'!F117="",'Data-Qtr5'!R117),"",COUNTIF('Data-Qtr5'!F117,"Yes"))</f>
        <v/>
      </c>
      <c r="G119" s="53"/>
      <c r="H119" s="270" t="str">
        <f>IF(OR('Data-Qtr5'!G117="",'Data-Qtr5'!R117),"",COUNTIF('Data-Qtr5'!G117,"Yes"))</f>
        <v/>
      </c>
      <c r="I119" s="55">
        <f>COUNTIF('Data-Qtr5'!C117:G117,"")</f>
        <v>5</v>
      </c>
      <c r="J119" s="125">
        <f>IF('Data-Qtr5'!R117,0,IF((COUNTBLANK(C119)+COUNTBLANK(E119)+COUNTBLANK(F119)+COUNTBLANK(H119))=4,0,1))</f>
        <v>0</v>
      </c>
      <c r="K119" s="125">
        <f t="shared" si="22"/>
        <v>0</v>
      </c>
      <c r="L119" s="125">
        <f t="shared" si="23"/>
        <v>0</v>
      </c>
      <c r="M119" s="1">
        <f t="shared" si="24"/>
        <v>0</v>
      </c>
      <c r="N119" s="125">
        <f t="shared" si="25"/>
        <v>0</v>
      </c>
      <c r="O119" s="126">
        <f t="shared" si="26"/>
        <v>0</v>
      </c>
      <c r="P119" s="125">
        <f t="shared" si="27"/>
        <v>0</v>
      </c>
      <c r="Q119" s="1">
        <f t="shared" si="28"/>
        <v>0</v>
      </c>
      <c r="R119" s="1">
        <f t="shared" si="11"/>
        <v>0</v>
      </c>
      <c r="S119" s="1">
        <f t="shared" si="29"/>
        <v>0</v>
      </c>
      <c r="T119" s="1">
        <f t="shared" si="30"/>
        <v>0</v>
      </c>
      <c r="U119" s="126">
        <f t="shared" si="31"/>
        <v>0</v>
      </c>
    </row>
    <row r="120" spans="2:21" x14ac:dyDescent="0.3">
      <c r="B120" s="125">
        <v>105</v>
      </c>
      <c r="C120" s="34" t="str">
        <f>IF(OR('Data-Qtr5'!C118="",'Data-Qtr5'!R118),"",(COUNTIF('Data-Qtr5'!C118,"Yes")))</f>
        <v/>
      </c>
      <c r="D120" s="267" t="str">
        <f>IF('Data-Qtr5'!D118="","",IF(C120=1,'Data-Qtr5'!D118,""))</f>
        <v/>
      </c>
      <c r="E120" s="53" t="str">
        <f>IF(OR('Data-Qtr5'!E118="",'Data-Qtr5'!R118),"",COUNTIF('Data-Qtr5'!E118,"Yes"))</f>
        <v/>
      </c>
      <c r="F120" s="53" t="str">
        <f>IF(OR('Data-Qtr5'!F118="",'Data-Qtr5'!R118),"",COUNTIF('Data-Qtr5'!F118,"Yes"))</f>
        <v/>
      </c>
      <c r="G120" s="53"/>
      <c r="H120" s="270" t="str">
        <f>IF(OR('Data-Qtr5'!G118="",'Data-Qtr5'!R118),"",COUNTIF('Data-Qtr5'!G118,"Yes"))</f>
        <v/>
      </c>
      <c r="I120" s="55">
        <f>COUNTIF('Data-Qtr5'!C118:G118,"")</f>
        <v>5</v>
      </c>
      <c r="J120" s="125">
        <f>IF('Data-Qtr5'!R118,0,IF((COUNTBLANK(C120)+COUNTBLANK(E120)+COUNTBLANK(F120)+COUNTBLANK(H120))=4,0,1))</f>
        <v>0</v>
      </c>
      <c r="K120" s="125">
        <f t="shared" si="22"/>
        <v>0</v>
      </c>
      <c r="L120" s="125">
        <f t="shared" si="23"/>
        <v>0</v>
      </c>
      <c r="M120" s="1">
        <f t="shared" si="24"/>
        <v>0</v>
      </c>
      <c r="N120" s="125">
        <f t="shared" si="25"/>
        <v>0</v>
      </c>
      <c r="O120" s="126">
        <f t="shared" si="26"/>
        <v>0</v>
      </c>
      <c r="P120" s="125">
        <f t="shared" si="27"/>
        <v>0</v>
      </c>
      <c r="Q120" s="1">
        <f t="shared" si="28"/>
        <v>0</v>
      </c>
      <c r="R120" s="1">
        <f t="shared" si="11"/>
        <v>0</v>
      </c>
      <c r="S120" s="1">
        <f t="shared" si="29"/>
        <v>0</v>
      </c>
      <c r="T120" s="1">
        <f t="shared" si="30"/>
        <v>0</v>
      </c>
      <c r="U120" s="126">
        <f t="shared" si="31"/>
        <v>0</v>
      </c>
    </row>
    <row r="121" spans="2:21" x14ac:dyDescent="0.3">
      <c r="B121" s="125">
        <v>106</v>
      </c>
      <c r="C121" s="34" t="str">
        <f>IF(OR('Data-Qtr5'!C119="",'Data-Qtr5'!R119),"",(COUNTIF('Data-Qtr5'!C119,"Yes")))</f>
        <v/>
      </c>
      <c r="D121" s="267" t="str">
        <f>IF('Data-Qtr5'!D119="","",IF(C121=1,'Data-Qtr5'!D119,""))</f>
        <v/>
      </c>
      <c r="E121" s="53" t="str">
        <f>IF(OR('Data-Qtr5'!E119="",'Data-Qtr5'!R119),"",COUNTIF('Data-Qtr5'!E119,"Yes"))</f>
        <v/>
      </c>
      <c r="F121" s="53" t="str">
        <f>IF(OR('Data-Qtr5'!F119="",'Data-Qtr5'!R119),"",COUNTIF('Data-Qtr5'!F119,"Yes"))</f>
        <v/>
      </c>
      <c r="G121" s="53"/>
      <c r="H121" s="270" t="str">
        <f>IF(OR('Data-Qtr5'!G119="",'Data-Qtr5'!R119),"",COUNTIF('Data-Qtr5'!G119,"Yes"))</f>
        <v/>
      </c>
      <c r="I121" s="55">
        <f>COUNTIF('Data-Qtr5'!C119:G119,"")</f>
        <v>5</v>
      </c>
      <c r="J121" s="125">
        <f>IF('Data-Qtr5'!R119,0,IF((COUNTBLANK(C121)+COUNTBLANK(E121)+COUNTBLANK(F121)+COUNTBLANK(H121))=4,0,1))</f>
        <v>0</v>
      </c>
      <c r="K121" s="125">
        <f t="shared" si="22"/>
        <v>0</v>
      </c>
      <c r="L121" s="125">
        <f t="shared" si="23"/>
        <v>0</v>
      </c>
      <c r="M121" s="1">
        <f t="shared" si="24"/>
        <v>0</v>
      </c>
      <c r="N121" s="125">
        <f t="shared" si="25"/>
        <v>0</v>
      </c>
      <c r="O121" s="126">
        <f t="shared" si="26"/>
        <v>0</v>
      </c>
      <c r="P121" s="125">
        <f t="shared" si="27"/>
        <v>0</v>
      </c>
      <c r="Q121" s="1">
        <f t="shared" si="28"/>
        <v>0</v>
      </c>
      <c r="R121" s="1">
        <f t="shared" si="11"/>
        <v>0</v>
      </c>
      <c r="S121" s="1">
        <f t="shared" si="29"/>
        <v>0</v>
      </c>
      <c r="T121" s="1">
        <f t="shared" si="30"/>
        <v>0</v>
      </c>
      <c r="U121" s="126">
        <f t="shared" si="31"/>
        <v>0</v>
      </c>
    </row>
    <row r="122" spans="2:21" x14ac:dyDescent="0.3">
      <c r="B122" s="125">
        <v>107</v>
      </c>
      <c r="C122" s="34" t="str">
        <f>IF(OR('Data-Qtr5'!C120="",'Data-Qtr5'!R120),"",(COUNTIF('Data-Qtr5'!C120,"Yes")))</f>
        <v/>
      </c>
      <c r="D122" s="267" t="str">
        <f>IF('Data-Qtr5'!D120="","",IF(C122=1,'Data-Qtr5'!D120,""))</f>
        <v/>
      </c>
      <c r="E122" s="53" t="str">
        <f>IF(OR('Data-Qtr5'!E120="",'Data-Qtr5'!R120),"",COUNTIF('Data-Qtr5'!E120,"Yes"))</f>
        <v/>
      </c>
      <c r="F122" s="53" t="str">
        <f>IF(OR('Data-Qtr5'!F120="",'Data-Qtr5'!R120),"",COUNTIF('Data-Qtr5'!F120,"Yes"))</f>
        <v/>
      </c>
      <c r="G122" s="53"/>
      <c r="H122" s="270" t="str">
        <f>IF(OR('Data-Qtr5'!G120="",'Data-Qtr5'!R120),"",COUNTIF('Data-Qtr5'!G120,"Yes"))</f>
        <v/>
      </c>
      <c r="I122" s="55">
        <f>COUNTIF('Data-Qtr5'!C120:G120,"")</f>
        <v>5</v>
      </c>
      <c r="J122" s="125">
        <f>IF('Data-Qtr5'!R120,0,IF((COUNTBLANK(C122)+COUNTBLANK(E122)+COUNTBLANK(F122)+COUNTBLANK(H122))=4,0,1))</f>
        <v>0</v>
      </c>
      <c r="K122" s="125">
        <f t="shared" si="22"/>
        <v>0</v>
      </c>
      <c r="L122" s="125">
        <f t="shared" si="23"/>
        <v>0</v>
      </c>
      <c r="M122" s="1">
        <f t="shared" si="24"/>
        <v>0</v>
      </c>
      <c r="N122" s="125">
        <f t="shared" si="25"/>
        <v>0</v>
      </c>
      <c r="O122" s="126">
        <f t="shared" si="26"/>
        <v>0</v>
      </c>
      <c r="P122" s="125">
        <f t="shared" si="27"/>
        <v>0</v>
      </c>
      <c r="Q122" s="1">
        <f t="shared" si="28"/>
        <v>0</v>
      </c>
      <c r="R122" s="1">
        <f t="shared" si="11"/>
        <v>0</v>
      </c>
      <c r="S122" s="1">
        <f t="shared" si="29"/>
        <v>0</v>
      </c>
      <c r="T122" s="1">
        <f t="shared" si="30"/>
        <v>0</v>
      </c>
      <c r="U122" s="126">
        <f t="shared" si="31"/>
        <v>0</v>
      </c>
    </row>
    <row r="123" spans="2:21" x14ac:dyDescent="0.3">
      <c r="B123" s="125">
        <v>108</v>
      </c>
      <c r="C123" s="34" t="str">
        <f>IF(OR('Data-Qtr5'!C121="",'Data-Qtr5'!R121),"",(COUNTIF('Data-Qtr5'!C121,"Yes")))</f>
        <v/>
      </c>
      <c r="D123" s="267" t="str">
        <f>IF('Data-Qtr5'!D121="","",IF(C123=1,'Data-Qtr5'!D121,""))</f>
        <v/>
      </c>
      <c r="E123" s="53" t="str">
        <f>IF(OR('Data-Qtr5'!E121="",'Data-Qtr5'!R121),"",COUNTIF('Data-Qtr5'!E121,"Yes"))</f>
        <v/>
      </c>
      <c r="F123" s="53" t="str">
        <f>IF(OR('Data-Qtr5'!F121="",'Data-Qtr5'!R121),"",COUNTIF('Data-Qtr5'!F121,"Yes"))</f>
        <v/>
      </c>
      <c r="G123" s="53"/>
      <c r="H123" s="270" t="str">
        <f>IF(OR('Data-Qtr5'!G121="",'Data-Qtr5'!R121),"",COUNTIF('Data-Qtr5'!G121,"Yes"))</f>
        <v/>
      </c>
      <c r="I123" s="55">
        <f>COUNTIF('Data-Qtr5'!C121:G121,"")</f>
        <v>5</v>
      </c>
      <c r="J123" s="125">
        <f>IF('Data-Qtr5'!R121,0,IF((COUNTBLANK(C123)+COUNTBLANK(E123)+COUNTBLANK(F123)+COUNTBLANK(H123))=4,0,1))</f>
        <v>0</v>
      </c>
      <c r="K123" s="125">
        <f t="shared" si="22"/>
        <v>0</v>
      </c>
      <c r="L123" s="125">
        <f t="shared" si="23"/>
        <v>0</v>
      </c>
      <c r="M123" s="1">
        <f t="shared" si="24"/>
        <v>0</v>
      </c>
      <c r="N123" s="125">
        <f t="shared" si="25"/>
        <v>0</v>
      </c>
      <c r="O123" s="126">
        <f t="shared" si="26"/>
        <v>0</v>
      </c>
      <c r="P123" s="125">
        <f t="shared" si="27"/>
        <v>0</v>
      </c>
      <c r="Q123" s="1">
        <f t="shared" si="28"/>
        <v>0</v>
      </c>
      <c r="R123" s="1">
        <f t="shared" si="11"/>
        <v>0</v>
      </c>
      <c r="S123" s="1">
        <f t="shared" si="29"/>
        <v>0</v>
      </c>
      <c r="T123" s="1">
        <f t="shared" si="30"/>
        <v>0</v>
      </c>
      <c r="U123" s="126">
        <f t="shared" si="31"/>
        <v>0</v>
      </c>
    </row>
    <row r="124" spans="2:21" x14ac:dyDescent="0.3">
      <c r="B124" s="125">
        <v>109</v>
      </c>
      <c r="C124" s="34" t="str">
        <f>IF(OR('Data-Qtr5'!C122="",'Data-Qtr5'!R122),"",(COUNTIF('Data-Qtr5'!C122,"Yes")))</f>
        <v/>
      </c>
      <c r="D124" s="267" t="str">
        <f>IF('Data-Qtr5'!D122="","",IF(C124=1,'Data-Qtr5'!D122,""))</f>
        <v/>
      </c>
      <c r="E124" s="53" t="str">
        <f>IF(OR('Data-Qtr5'!E122="",'Data-Qtr5'!R122),"",COUNTIF('Data-Qtr5'!E122,"Yes"))</f>
        <v/>
      </c>
      <c r="F124" s="53" t="str">
        <f>IF(OR('Data-Qtr5'!F122="",'Data-Qtr5'!R122),"",COUNTIF('Data-Qtr5'!F122,"Yes"))</f>
        <v/>
      </c>
      <c r="G124" s="53"/>
      <c r="H124" s="270" t="str">
        <f>IF(OR('Data-Qtr5'!G122="",'Data-Qtr5'!R122),"",COUNTIF('Data-Qtr5'!G122,"Yes"))</f>
        <v/>
      </c>
      <c r="I124" s="55">
        <f>COUNTIF('Data-Qtr5'!C122:G122,"")</f>
        <v>5</v>
      </c>
      <c r="J124" s="125">
        <f>IF('Data-Qtr5'!R122,0,IF((COUNTBLANK(C124)+COUNTBLANK(E124)+COUNTBLANK(F124)+COUNTBLANK(H124))=4,0,1))</f>
        <v>0</v>
      </c>
      <c r="K124" s="125">
        <f t="shared" si="22"/>
        <v>0</v>
      </c>
      <c r="L124" s="125">
        <f t="shared" si="23"/>
        <v>0</v>
      </c>
      <c r="M124" s="1">
        <f t="shared" si="24"/>
        <v>0</v>
      </c>
      <c r="N124" s="125">
        <f t="shared" si="25"/>
        <v>0</v>
      </c>
      <c r="O124" s="126">
        <f t="shared" si="26"/>
        <v>0</v>
      </c>
      <c r="P124" s="125">
        <f t="shared" si="27"/>
        <v>0</v>
      </c>
      <c r="Q124" s="1">
        <f t="shared" si="28"/>
        <v>0</v>
      </c>
      <c r="R124" s="1">
        <f t="shared" si="11"/>
        <v>0</v>
      </c>
      <c r="S124" s="1">
        <f t="shared" si="29"/>
        <v>0</v>
      </c>
      <c r="T124" s="1">
        <f t="shared" si="30"/>
        <v>0</v>
      </c>
      <c r="U124" s="126">
        <f t="shared" si="31"/>
        <v>0</v>
      </c>
    </row>
    <row r="125" spans="2:21" ht="15" thickBot="1" x14ac:dyDescent="0.35">
      <c r="B125" s="127">
        <v>110</v>
      </c>
      <c r="C125" s="35" t="str">
        <f>IF(OR('Data-Qtr5'!C123="",'Data-Qtr5'!R123),"",(COUNTIF('Data-Qtr5'!C123,"Yes")))</f>
        <v/>
      </c>
      <c r="D125" s="271" t="str">
        <f>IF('Data-Qtr5'!D123="","",IF(C125=1,'Data-Qtr5'!D123,""))</f>
        <v/>
      </c>
      <c r="E125" s="36" t="str">
        <f>IF(OR('Data-Qtr5'!E123="",'Data-Qtr5'!R123),"",COUNTIF('Data-Qtr5'!E123,"Yes"))</f>
        <v/>
      </c>
      <c r="F125" s="36" t="str">
        <f>IF(OR('Data-Qtr5'!F123="",'Data-Qtr5'!R123),"",COUNTIF('Data-Qtr5'!F123,"Yes"))</f>
        <v/>
      </c>
      <c r="G125" s="36"/>
      <c r="H125" s="272" t="str">
        <f>IF(OR('Data-Qtr5'!G123="",'Data-Qtr5'!R123),"",COUNTIF('Data-Qtr5'!G123,"Yes"))</f>
        <v/>
      </c>
      <c r="I125" s="56">
        <f>COUNTIF('Data-Qtr5'!C123:G123,"")</f>
        <v>5</v>
      </c>
      <c r="J125" s="125">
        <f>IF('Data-Qtr5'!R123,0,IF((COUNTBLANK(C125)+COUNTBLANK(E125)+COUNTBLANK(F125)+COUNTBLANK(H125))=4,0,1))</f>
        <v>0</v>
      </c>
      <c r="K125" s="125">
        <f t="shared" si="22"/>
        <v>0</v>
      </c>
      <c r="L125" s="125">
        <f t="shared" si="23"/>
        <v>0</v>
      </c>
      <c r="M125" s="1">
        <f t="shared" si="24"/>
        <v>0</v>
      </c>
      <c r="N125" s="125">
        <f t="shared" si="25"/>
        <v>0</v>
      </c>
      <c r="O125" s="126">
        <f t="shared" si="26"/>
        <v>0</v>
      </c>
      <c r="P125" s="125">
        <f t="shared" si="27"/>
        <v>0</v>
      </c>
      <c r="Q125" s="1">
        <f t="shared" si="28"/>
        <v>0</v>
      </c>
      <c r="R125" s="1">
        <f t="shared" si="11"/>
        <v>0</v>
      </c>
      <c r="S125" s="1">
        <f t="shared" si="29"/>
        <v>0</v>
      </c>
      <c r="T125" s="1">
        <f t="shared" si="30"/>
        <v>0</v>
      </c>
      <c r="U125" s="126">
        <f t="shared" si="31"/>
        <v>0</v>
      </c>
    </row>
    <row r="126" spans="2:21" x14ac:dyDescent="0.3">
      <c r="B126" s="125">
        <v>111</v>
      </c>
      <c r="C126" s="32" t="str">
        <f>IF(OR('Data-Qtr5'!C124="",'Data-Qtr5'!R124),"",(COUNTIF('Data-Qtr5'!C124,"Yes")))</f>
        <v/>
      </c>
      <c r="D126" s="268" t="str">
        <f>IF('Data-Qtr5'!D124="","",IF(C126=1,'Data-Qtr5'!D124,""))</f>
        <v/>
      </c>
      <c r="E126" s="33" t="str">
        <f>IF(OR('Data-Qtr5'!E124="",'Data-Qtr5'!R124),"",COUNTIF('Data-Qtr5'!E124,"Yes"))</f>
        <v/>
      </c>
      <c r="F126" s="33" t="str">
        <f>IF(OR('Data-Qtr5'!F124="",'Data-Qtr5'!R124),"",COUNTIF('Data-Qtr5'!F124,"Yes"))</f>
        <v/>
      </c>
      <c r="G126" s="33"/>
      <c r="H126" s="269" t="str">
        <f>IF(OR('Data-Qtr5'!G124="",'Data-Qtr5'!R124),"",COUNTIF('Data-Qtr5'!G124,"Yes"))</f>
        <v/>
      </c>
      <c r="I126" s="54">
        <f>COUNTIF('Data-Qtr5'!C124:G124,"")</f>
        <v>5</v>
      </c>
      <c r="J126" s="125">
        <f>IF('Data-Qtr5'!R124,0,IF((COUNTBLANK(C126)+COUNTBLANK(E126)+COUNTBLANK(F126)+COUNTBLANK(H126))=4,0,1))</f>
        <v>0</v>
      </c>
      <c r="K126" s="125">
        <f t="shared" si="22"/>
        <v>0</v>
      </c>
      <c r="L126" s="125">
        <f t="shared" si="23"/>
        <v>0</v>
      </c>
      <c r="M126" s="1">
        <f t="shared" si="24"/>
        <v>0</v>
      </c>
      <c r="N126" s="125">
        <f t="shared" si="25"/>
        <v>0</v>
      </c>
      <c r="O126" s="126">
        <f t="shared" si="26"/>
        <v>0</v>
      </c>
      <c r="P126" s="125">
        <f t="shared" si="27"/>
        <v>0</v>
      </c>
      <c r="Q126" s="1">
        <f t="shared" si="28"/>
        <v>0</v>
      </c>
      <c r="R126" s="1">
        <f t="shared" si="11"/>
        <v>0</v>
      </c>
      <c r="S126" s="1">
        <f t="shared" si="29"/>
        <v>0</v>
      </c>
      <c r="T126" s="1">
        <f t="shared" si="30"/>
        <v>0</v>
      </c>
      <c r="U126" s="126">
        <f t="shared" si="31"/>
        <v>0</v>
      </c>
    </row>
    <row r="127" spans="2:21" x14ac:dyDescent="0.3">
      <c r="B127" s="125">
        <v>112</v>
      </c>
      <c r="C127" s="34" t="str">
        <f>IF(OR('Data-Qtr5'!C125="",'Data-Qtr5'!R125),"",(COUNTIF('Data-Qtr5'!C125,"Yes")))</f>
        <v/>
      </c>
      <c r="D127" s="267" t="str">
        <f>IF('Data-Qtr5'!D125="","",IF(C127=1,'Data-Qtr5'!D125,""))</f>
        <v/>
      </c>
      <c r="E127" s="53" t="str">
        <f>IF(OR('Data-Qtr5'!E125="",'Data-Qtr5'!R125),"",COUNTIF('Data-Qtr5'!E125,"Yes"))</f>
        <v/>
      </c>
      <c r="F127" s="53" t="str">
        <f>IF(OR('Data-Qtr5'!F125="",'Data-Qtr5'!R125),"",COUNTIF('Data-Qtr5'!F125,"Yes"))</f>
        <v/>
      </c>
      <c r="G127" s="53"/>
      <c r="H127" s="270" t="str">
        <f>IF(OR('Data-Qtr5'!G125="",'Data-Qtr5'!R125),"",COUNTIF('Data-Qtr5'!G125,"Yes"))</f>
        <v/>
      </c>
      <c r="I127" s="55">
        <f>COUNTIF('Data-Qtr5'!C125:G125,"")</f>
        <v>5</v>
      </c>
      <c r="J127" s="125">
        <f>IF('Data-Qtr5'!R125,0,IF((COUNTBLANK(C127)+COUNTBLANK(E127)+COUNTBLANK(F127)+COUNTBLANK(H127))=4,0,1))</f>
        <v>0</v>
      </c>
      <c r="K127" s="125">
        <f t="shared" si="22"/>
        <v>0</v>
      </c>
      <c r="L127" s="125">
        <f t="shared" si="23"/>
        <v>0</v>
      </c>
      <c r="M127" s="1">
        <f t="shared" si="24"/>
        <v>0</v>
      </c>
      <c r="N127" s="125">
        <f t="shared" si="25"/>
        <v>0</v>
      </c>
      <c r="O127" s="126">
        <f t="shared" si="26"/>
        <v>0</v>
      </c>
      <c r="P127" s="125">
        <f t="shared" si="27"/>
        <v>0</v>
      </c>
      <c r="Q127" s="1">
        <f t="shared" si="28"/>
        <v>0</v>
      </c>
      <c r="R127" s="1">
        <f t="shared" si="11"/>
        <v>0</v>
      </c>
      <c r="S127" s="1">
        <f t="shared" si="29"/>
        <v>0</v>
      </c>
      <c r="T127" s="1">
        <f t="shared" si="30"/>
        <v>0</v>
      </c>
      <c r="U127" s="126">
        <f t="shared" si="31"/>
        <v>0</v>
      </c>
    </row>
    <row r="128" spans="2:21" x14ac:dyDescent="0.3">
      <c r="B128" s="125">
        <v>113</v>
      </c>
      <c r="C128" s="34" t="str">
        <f>IF(OR('Data-Qtr5'!C126="",'Data-Qtr5'!R126),"",(COUNTIF('Data-Qtr5'!C126,"Yes")))</f>
        <v/>
      </c>
      <c r="D128" s="267" t="str">
        <f>IF('Data-Qtr5'!D126="","",IF(C128=1,'Data-Qtr5'!D126,""))</f>
        <v/>
      </c>
      <c r="E128" s="53" t="str">
        <f>IF(OR('Data-Qtr5'!E126="",'Data-Qtr5'!R126),"",COUNTIF('Data-Qtr5'!E126,"Yes"))</f>
        <v/>
      </c>
      <c r="F128" s="53" t="str">
        <f>IF(OR('Data-Qtr5'!F126="",'Data-Qtr5'!R126),"",COUNTIF('Data-Qtr5'!F126,"Yes"))</f>
        <v/>
      </c>
      <c r="G128" s="53"/>
      <c r="H128" s="270" t="str">
        <f>IF(OR('Data-Qtr5'!G126="",'Data-Qtr5'!R126),"",COUNTIF('Data-Qtr5'!G126,"Yes"))</f>
        <v/>
      </c>
      <c r="I128" s="55">
        <f>COUNTIF('Data-Qtr5'!C126:G126,"")</f>
        <v>5</v>
      </c>
      <c r="J128" s="125">
        <f>IF('Data-Qtr5'!R126,0,IF((COUNTBLANK(C128)+COUNTBLANK(E128)+COUNTBLANK(F128)+COUNTBLANK(H128))=4,0,1))</f>
        <v>0</v>
      </c>
      <c r="K128" s="125">
        <f t="shared" si="22"/>
        <v>0</v>
      </c>
      <c r="L128" s="125">
        <f t="shared" si="23"/>
        <v>0</v>
      </c>
      <c r="M128" s="1">
        <f t="shared" si="24"/>
        <v>0</v>
      </c>
      <c r="N128" s="125">
        <f t="shared" si="25"/>
        <v>0</v>
      </c>
      <c r="O128" s="126">
        <f t="shared" si="26"/>
        <v>0</v>
      </c>
      <c r="P128" s="125">
        <f t="shared" si="27"/>
        <v>0</v>
      </c>
      <c r="Q128" s="1">
        <f t="shared" si="28"/>
        <v>0</v>
      </c>
      <c r="R128" s="1">
        <f t="shared" si="11"/>
        <v>0</v>
      </c>
      <c r="S128" s="1">
        <f t="shared" si="29"/>
        <v>0</v>
      </c>
      <c r="T128" s="1">
        <f t="shared" si="30"/>
        <v>0</v>
      </c>
      <c r="U128" s="126">
        <f t="shared" si="31"/>
        <v>0</v>
      </c>
    </row>
    <row r="129" spans="2:21" x14ac:dyDescent="0.3">
      <c r="B129" s="125">
        <v>114</v>
      </c>
      <c r="C129" s="34" t="str">
        <f>IF(OR('Data-Qtr5'!C127="",'Data-Qtr5'!R127),"",(COUNTIF('Data-Qtr5'!C127,"Yes")))</f>
        <v/>
      </c>
      <c r="D129" s="267" t="str">
        <f>IF('Data-Qtr5'!D127="","",IF(C129=1,'Data-Qtr5'!D127,""))</f>
        <v/>
      </c>
      <c r="E129" s="53" t="str">
        <f>IF(OR('Data-Qtr5'!E127="",'Data-Qtr5'!R127),"",COUNTIF('Data-Qtr5'!E127,"Yes"))</f>
        <v/>
      </c>
      <c r="F129" s="53" t="str">
        <f>IF(OR('Data-Qtr5'!F127="",'Data-Qtr5'!R127),"",COUNTIF('Data-Qtr5'!F127,"Yes"))</f>
        <v/>
      </c>
      <c r="G129" s="53"/>
      <c r="H129" s="270" t="str">
        <f>IF(OR('Data-Qtr5'!G127="",'Data-Qtr5'!R127),"",COUNTIF('Data-Qtr5'!G127,"Yes"))</f>
        <v/>
      </c>
      <c r="I129" s="55">
        <f>COUNTIF('Data-Qtr5'!C127:G127,"")</f>
        <v>5</v>
      </c>
      <c r="J129" s="125">
        <f>IF('Data-Qtr5'!R127,0,IF((COUNTBLANK(C129)+COUNTBLANK(E129)+COUNTBLANK(F129)+COUNTBLANK(H129))=4,0,1))</f>
        <v>0</v>
      </c>
      <c r="K129" s="125">
        <f t="shared" si="22"/>
        <v>0</v>
      </c>
      <c r="L129" s="125">
        <f t="shared" si="23"/>
        <v>0</v>
      </c>
      <c r="M129" s="1">
        <f t="shared" si="24"/>
        <v>0</v>
      </c>
      <c r="N129" s="125">
        <f t="shared" si="25"/>
        <v>0</v>
      </c>
      <c r="O129" s="126">
        <f t="shared" si="26"/>
        <v>0</v>
      </c>
      <c r="P129" s="125">
        <f t="shared" si="27"/>
        <v>0</v>
      </c>
      <c r="Q129" s="1">
        <f t="shared" si="28"/>
        <v>0</v>
      </c>
      <c r="R129" s="1">
        <f t="shared" si="11"/>
        <v>0</v>
      </c>
      <c r="S129" s="1">
        <f t="shared" si="29"/>
        <v>0</v>
      </c>
      <c r="T129" s="1">
        <f t="shared" si="30"/>
        <v>0</v>
      </c>
      <c r="U129" s="126">
        <f t="shared" si="31"/>
        <v>0</v>
      </c>
    </row>
    <row r="130" spans="2:21" x14ac:dyDescent="0.3">
      <c r="B130" s="125">
        <v>115</v>
      </c>
      <c r="C130" s="34" t="str">
        <f>IF(OR('Data-Qtr5'!C128="",'Data-Qtr5'!R128),"",(COUNTIF('Data-Qtr5'!C128,"Yes")))</f>
        <v/>
      </c>
      <c r="D130" s="267" t="str">
        <f>IF('Data-Qtr5'!D128="","",IF(C130=1,'Data-Qtr5'!D128,""))</f>
        <v/>
      </c>
      <c r="E130" s="53" t="str">
        <f>IF(OR('Data-Qtr5'!E128="",'Data-Qtr5'!R128),"",COUNTIF('Data-Qtr5'!E128,"Yes"))</f>
        <v/>
      </c>
      <c r="F130" s="53" t="str">
        <f>IF(OR('Data-Qtr5'!F128="",'Data-Qtr5'!R128),"",COUNTIF('Data-Qtr5'!F128,"Yes"))</f>
        <v/>
      </c>
      <c r="G130" s="53"/>
      <c r="H130" s="270" t="str">
        <f>IF(OR('Data-Qtr5'!G128="",'Data-Qtr5'!R128),"",COUNTIF('Data-Qtr5'!G128,"Yes"))</f>
        <v/>
      </c>
      <c r="I130" s="55">
        <f>COUNTIF('Data-Qtr5'!C128:G128,"")</f>
        <v>5</v>
      </c>
      <c r="J130" s="125">
        <f>IF('Data-Qtr5'!R128,0,IF((COUNTBLANK(C130)+COUNTBLANK(E130)+COUNTBLANK(F130)+COUNTBLANK(H130))=4,0,1))</f>
        <v>0</v>
      </c>
      <c r="K130" s="125">
        <f t="shared" si="22"/>
        <v>0</v>
      </c>
      <c r="L130" s="125">
        <f t="shared" si="23"/>
        <v>0</v>
      </c>
      <c r="M130" s="1">
        <f t="shared" si="24"/>
        <v>0</v>
      </c>
      <c r="N130" s="125">
        <f t="shared" si="25"/>
        <v>0</v>
      </c>
      <c r="O130" s="126">
        <f t="shared" si="26"/>
        <v>0</v>
      </c>
      <c r="P130" s="125">
        <f t="shared" si="27"/>
        <v>0</v>
      </c>
      <c r="Q130" s="1">
        <f t="shared" si="28"/>
        <v>0</v>
      </c>
      <c r="R130" s="1">
        <f t="shared" si="11"/>
        <v>0</v>
      </c>
      <c r="S130" s="1">
        <f t="shared" si="29"/>
        <v>0</v>
      </c>
      <c r="T130" s="1">
        <f t="shared" si="30"/>
        <v>0</v>
      </c>
      <c r="U130" s="126">
        <f t="shared" si="31"/>
        <v>0</v>
      </c>
    </row>
    <row r="131" spans="2:21" x14ac:dyDescent="0.3">
      <c r="B131" s="125">
        <v>116</v>
      </c>
      <c r="C131" s="34" t="str">
        <f>IF(OR('Data-Qtr5'!C129="",'Data-Qtr5'!R129),"",(COUNTIF('Data-Qtr5'!C129,"Yes")))</f>
        <v/>
      </c>
      <c r="D131" s="267" t="str">
        <f>IF('Data-Qtr5'!D129="","",IF(C131=1,'Data-Qtr5'!D129,""))</f>
        <v/>
      </c>
      <c r="E131" s="53" t="str">
        <f>IF(OR('Data-Qtr5'!E129="",'Data-Qtr5'!R129),"",COUNTIF('Data-Qtr5'!E129,"Yes"))</f>
        <v/>
      </c>
      <c r="F131" s="53" t="str">
        <f>IF(OR('Data-Qtr5'!F129="",'Data-Qtr5'!R129),"",COUNTIF('Data-Qtr5'!F129,"Yes"))</f>
        <v/>
      </c>
      <c r="G131" s="53"/>
      <c r="H131" s="270" t="str">
        <f>IF(OR('Data-Qtr5'!G129="",'Data-Qtr5'!R129),"",COUNTIF('Data-Qtr5'!G129,"Yes"))</f>
        <v/>
      </c>
      <c r="I131" s="55">
        <f>COUNTIF('Data-Qtr5'!C129:G129,"")</f>
        <v>5</v>
      </c>
      <c r="J131" s="125">
        <f>IF('Data-Qtr5'!R129,0,IF((COUNTBLANK(C131)+COUNTBLANK(E131)+COUNTBLANK(F131)+COUNTBLANK(H131))=4,0,1))</f>
        <v>0</v>
      </c>
      <c r="K131" s="125">
        <f t="shared" si="22"/>
        <v>0</v>
      </c>
      <c r="L131" s="125">
        <f t="shared" si="23"/>
        <v>0</v>
      </c>
      <c r="M131" s="1">
        <f t="shared" si="24"/>
        <v>0</v>
      </c>
      <c r="N131" s="125">
        <f t="shared" si="25"/>
        <v>0</v>
      </c>
      <c r="O131" s="126">
        <f t="shared" si="26"/>
        <v>0</v>
      </c>
      <c r="P131" s="125">
        <f t="shared" si="27"/>
        <v>0</v>
      </c>
      <c r="Q131" s="1">
        <f t="shared" si="28"/>
        <v>0</v>
      </c>
      <c r="R131" s="1">
        <f t="shared" si="11"/>
        <v>0</v>
      </c>
      <c r="S131" s="1">
        <f t="shared" si="29"/>
        <v>0</v>
      </c>
      <c r="T131" s="1">
        <f t="shared" si="30"/>
        <v>0</v>
      </c>
      <c r="U131" s="126">
        <f t="shared" si="31"/>
        <v>0</v>
      </c>
    </row>
    <row r="132" spans="2:21" x14ac:dyDescent="0.3">
      <c r="B132" s="125">
        <v>117</v>
      </c>
      <c r="C132" s="34" t="str">
        <f>IF(OR('Data-Qtr5'!C130="",'Data-Qtr5'!R130),"",(COUNTIF('Data-Qtr5'!C130,"Yes")))</f>
        <v/>
      </c>
      <c r="D132" s="267" t="str">
        <f>IF('Data-Qtr5'!D130="","",IF(C132=1,'Data-Qtr5'!D130,""))</f>
        <v/>
      </c>
      <c r="E132" s="53" t="str">
        <f>IF(OR('Data-Qtr5'!E130="",'Data-Qtr5'!R130),"",COUNTIF('Data-Qtr5'!E130,"Yes"))</f>
        <v/>
      </c>
      <c r="F132" s="53" t="str">
        <f>IF(OR('Data-Qtr5'!F130="",'Data-Qtr5'!R130),"",COUNTIF('Data-Qtr5'!F130,"Yes"))</f>
        <v/>
      </c>
      <c r="G132" s="53"/>
      <c r="H132" s="270" t="str">
        <f>IF(OR('Data-Qtr5'!G130="",'Data-Qtr5'!R130),"",COUNTIF('Data-Qtr5'!G130,"Yes"))</f>
        <v/>
      </c>
      <c r="I132" s="55">
        <f>COUNTIF('Data-Qtr5'!C130:G130,"")</f>
        <v>5</v>
      </c>
      <c r="J132" s="125">
        <f>IF('Data-Qtr5'!R130,0,IF((COUNTBLANK(C132)+COUNTBLANK(E132)+COUNTBLANK(F132)+COUNTBLANK(H132))=4,0,1))</f>
        <v>0</v>
      </c>
      <c r="K132" s="125">
        <f t="shared" si="22"/>
        <v>0</v>
      </c>
      <c r="L132" s="125">
        <f t="shared" si="23"/>
        <v>0</v>
      </c>
      <c r="M132" s="1">
        <f t="shared" si="24"/>
        <v>0</v>
      </c>
      <c r="N132" s="125">
        <f t="shared" si="25"/>
        <v>0</v>
      </c>
      <c r="O132" s="126">
        <f t="shared" si="26"/>
        <v>0</v>
      </c>
      <c r="P132" s="125">
        <f t="shared" si="27"/>
        <v>0</v>
      </c>
      <c r="Q132" s="1">
        <f t="shared" si="28"/>
        <v>0</v>
      </c>
      <c r="R132" s="1">
        <f t="shared" si="11"/>
        <v>0</v>
      </c>
      <c r="S132" s="1">
        <f t="shared" si="29"/>
        <v>0</v>
      </c>
      <c r="T132" s="1">
        <f t="shared" si="30"/>
        <v>0</v>
      </c>
      <c r="U132" s="126">
        <f t="shared" si="31"/>
        <v>0</v>
      </c>
    </row>
    <row r="133" spans="2:21" x14ac:dyDescent="0.3">
      <c r="B133" s="125">
        <v>118</v>
      </c>
      <c r="C133" s="34" t="str">
        <f>IF(OR('Data-Qtr5'!C131="",'Data-Qtr5'!R131),"",(COUNTIF('Data-Qtr5'!C131,"Yes")))</f>
        <v/>
      </c>
      <c r="D133" s="267" t="str">
        <f>IF('Data-Qtr5'!D131="","",IF(C133=1,'Data-Qtr5'!D131,""))</f>
        <v/>
      </c>
      <c r="E133" s="53" t="str">
        <f>IF(OR('Data-Qtr5'!E131="",'Data-Qtr5'!R131),"",COUNTIF('Data-Qtr5'!E131,"Yes"))</f>
        <v/>
      </c>
      <c r="F133" s="53" t="str">
        <f>IF(OR('Data-Qtr5'!F131="",'Data-Qtr5'!R131),"",COUNTIF('Data-Qtr5'!F131,"Yes"))</f>
        <v/>
      </c>
      <c r="G133" s="53"/>
      <c r="H133" s="270" t="str">
        <f>IF(OR('Data-Qtr5'!G131="",'Data-Qtr5'!R131),"",COUNTIF('Data-Qtr5'!G131,"Yes"))</f>
        <v/>
      </c>
      <c r="I133" s="55">
        <f>COUNTIF('Data-Qtr5'!C131:G131,"")</f>
        <v>5</v>
      </c>
      <c r="J133" s="125">
        <f>IF('Data-Qtr5'!R131,0,IF((COUNTBLANK(C133)+COUNTBLANK(E133)+COUNTBLANK(F133)+COUNTBLANK(H133))=4,0,1))</f>
        <v>0</v>
      </c>
      <c r="K133" s="125">
        <f t="shared" si="22"/>
        <v>0</v>
      </c>
      <c r="L133" s="125">
        <f t="shared" si="23"/>
        <v>0</v>
      </c>
      <c r="M133" s="1">
        <f t="shared" si="24"/>
        <v>0</v>
      </c>
      <c r="N133" s="125">
        <f t="shared" si="25"/>
        <v>0</v>
      </c>
      <c r="O133" s="126">
        <f t="shared" si="26"/>
        <v>0</v>
      </c>
      <c r="P133" s="125">
        <f t="shared" si="27"/>
        <v>0</v>
      </c>
      <c r="Q133" s="1">
        <f t="shared" si="28"/>
        <v>0</v>
      </c>
      <c r="R133" s="1">
        <f t="shared" si="11"/>
        <v>0</v>
      </c>
      <c r="S133" s="1">
        <f t="shared" si="29"/>
        <v>0</v>
      </c>
      <c r="T133" s="1">
        <f t="shared" si="30"/>
        <v>0</v>
      </c>
      <c r="U133" s="126">
        <f t="shared" si="31"/>
        <v>0</v>
      </c>
    </row>
    <row r="134" spans="2:21" x14ac:dyDescent="0.3">
      <c r="B134" s="125">
        <v>119</v>
      </c>
      <c r="C134" s="34" t="str">
        <f>IF(OR('Data-Qtr5'!C132="",'Data-Qtr5'!R132),"",(COUNTIF('Data-Qtr5'!C132,"Yes")))</f>
        <v/>
      </c>
      <c r="D134" s="267" t="str">
        <f>IF('Data-Qtr5'!D132="","",IF(C134=1,'Data-Qtr5'!D132,""))</f>
        <v/>
      </c>
      <c r="E134" s="53" t="str">
        <f>IF(OR('Data-Qtr5'!E132="",'Data-Qtr5'!R132),"",COUNTIF('Data-Qtr5'!E132,"Yes"))</f>
        <v/>
      </c>
      <c r="F134" s="53" t="str">
        <f>IF(OR('Data-Qtr5'!F132="",'Data-Qtr5'!R132),"",COUNTIF('Data-Qtr5'!F132,"Yes"))</f>
        <v/>
      </c>
      <c r="G134" s="53"/>
      <c r="H134" s="270" t="str">
        <f>IF(OR('Data-Qtr5'!G132="",'Data-Qtr5'!R132),"",COUNTIF('Data-Qtr5'!G132,"Yes"))</f>
        <v/>
      </c>
      <c r="I134" s="55">
        <f>COUNTIF('Data-Qtr5'!C132:G132,"")</f>
        <v>5</v>
      </c>
      <c r="J134" s="125">
        <f>IF('Data-Qtr5'!R132,0,IF((COUNTBLANK(C134)+COUNTBLANK(E134)+COUNTBLANK(F134)+COUNTBLANK(H134))=4,0,1))</f>
        <v>0</v>
      </c>
      <c r="K134" s="125">
        <f t="shared" si="22"/>
        <v>0</v>
      </c>
      <c r="L134" s="125">
        <f t="shared" si="23"/>
        <v>0</v>
      </c>
      <c r="M134" s="1">
        <f t="shared" si="24"/>
        <v>0</v>
      </c>
      <c r="N134" s="125">
        <f t="shared" si="25"/>
        <v>0</v>
      </c>
      <c r="O134" s="126">
        <f t="shared" si="26"/>
        <v>0</v>
      </c>
      <c r="P134" s="125">
        <f t="shared" si="27"/>
        <v>0</v>
      </c>
      <c r="Q134" s="1">
        <f t="shared" si="28"/>
        <v>0</v>
      </c>
      <c r="R134" s="1">
        <f t="shared" si="11"/>
        <v>0</v>
      </c>
      <c r="S134" s="1">
        <f t="shared" si="29"/>
        <v>0</v>
      </c>
      <c r="T134" s="1">
        <f t="shared" si="30"/>
        <v>0</v>
      </c>
      <c r="U134" s="126">
        <f t="shared" si="31"/>
        <v>0</v>
      </c>
    </row>
    <row r="135" spans="2:21" ht="15" thickBot="1" x14ac:dyDescent="0.35">
      <c r="B135" s="125">
        <v>120</v>
      </c>
      <c r="C135" s="35" t="str">
        <f>IF(OR('Data-Qtr5'!C133="",'Data-Qtr5'!R133),"",(COUNTIF('Data-Qtr5'!C133,"Yes")))</f>
        <v/>
      </c>
      <c r="D135" s="271" t="str">
        <f>IF('Data-Qtr5'!D133="","",IF(C135=1,'Data-Qtr5'!D133,""))</f>
        <v/>
      </c>
      <c r="E135" s="36" t="str">
        <f>IF(OR('Data-Qtr5'!E133="",'Data-Qtr5'!R133),"",COUNTIF('Data-Qtr5'!E133,"Yes"))</f>
        <v/>
      </c>
      <c r="F135" s="36" t="str">
        <f>IF(OR('Data-Qtr5'!F133="",'Data-Qtr5'!R133),"",COUNTIF('Data-Qtr5'!F133,"Yes"))</f>
        <v/>
      </c>
      <c r="G135" s="36"/>
      <c r="H135" s="272" t="str">
        <f>IF(OR('Data-Qtr5'!G133="",'Data-Qtr5'!R133),"",COUNTIF('Data-Qtr5'!G133,"Yes"))</f>
        <v/>
      </c>
      <c r="I135" s="55">
        <f>COUNTIF('Data-Qtr5'!C133:G133,"")</f>
        <v>5</v>
      </c>
      <c r="J135" s="125">
        <f>IF('Data-Qtr5'!R133,0,IF((COUNTBLANK(C135)+COUNTBLANK(E135)+COUNTBLANK(F135)+COUNTBLANK(H135))=4,0,1))</f>
        <v>0</v>
      </c>
      <c r="K135" s="125">
        <f t="shared" si="22"/>
        <v>0</v>
      </c>
      <c r="L135" s="125">
        <f t="shared" si="23"/>
        <v>0</v>
      </c>
      <c r="M135" s="1">
        <f t="shared" si="24"/>
        <v>0</v>
      </c>
      <c r="N135" s="125">
        <f t="shared" si="25"/>
        <v>0</v>
      </c>
      <c r="O135" s="126">
        <f t="shared" si="26"/>
        <v>0</v>
      </c>
      <c r="P135" s="125">
        <f t="shared" si="27"/>
        <v>0</v>
      </c>
      <c r="Q135" s="1">
        <f t="shared" si="28"/>
        <v>0</v>
      </c>
      <c r="R135" s="1">
        <f t="shared" si="11"/>
        <v>0</v>
      </c>
      <c r="S135" s="1">
        <f t="shared" si="29"/>
        <v>0</v>
      </c>
      <c r="T135" s="1">
        <f t="shared" si="30"/>
        <v>0</v>
      </c>
      <c r="U135" s="126">
        <f t="shared" si="31"/>
        <v>0</v>
      </c>
    </row>
    <row r="136" spans="2:21" x14ac:dyDescent="0.3">
      <c r="B136" s="125">
        <v>121</v>
      </c>
      <c r="C136" s="32" t="str">
        <f>IF(OR('Data-Qtr5'!C134="",'Data-Qtr5'!R134),"",(COUNTIF('Data-Qtr5'!C134,"Yes")))</f>
        <v/>
      </c>
      <c r="D136" s="268" t="str">
        <f>IF('Data-Qtr5'!D134="","",IF(C136=1,'Data-Qtr5'!D134,""))</f>
        <v/>
      </c>
      <c r="E136" s="33" t="str">
        <f>IF(OR('Data-Qtr5'!E134="",'Data-Qtr5'!R134),"",COUNTIF('Data-Qtr5'!E134,"Yes"))</f>
        <v/>
      </c>
      <c r="F136" s="33" t="str">
        <f>IF(OR('Data-Qtr5'!F134="",'Data-Qtr5'!R134),"",COUNTIF('Data-Qtr5'!F134,"Yes"))</f>
        <v/>
      </c>
      <c r="G136" s="33"/>
      <c r="H136" s="269" t="str">
        <f>IF(OR('Data-Qtr5'!G134="",'Data-Qtr5'!R134),"",COUNTIF('Data-Qtr5'!G134,"Yes"))</f>
        <v/>
      </c>
      <c r="I136" s="54">
        <f>COUNTIF('Data-Qtr5'!C134:G134,"")</f>
        <v>5</v>
      </c>
      <c r="J136" s="125">
        <f>IF('Data-Qtr5'!R134,0,IF((COUNTBLANK(C136)+COUNTBLANK(E136)+COUNTBLANK(F136)+COUNTBLANK(H136))=4,0,1))</f>
        <v>0</v>
      </c>
      <c r="K136" s="125">
        <f t="shared" si="22"/>
        <v>0</v>
      </c>
      <c r="L136" s="125">
        <f t="shared" si="23"/>
        <v>0</v>
      </c>
      <c r="M136" s="1">
        <f t="shared" si="24"/>
        <v>0</v>
      </c>
      <c r="N136" s="125">
        <f t="shared" si="25"/>
        <v>0</v>
      </c>
      <c r="O136" s="126">
        <f t="shared" si="26"/>
        <v>0</v>
      </c>
      <c r="P136" s="125">
        <f t="shared" si="27"/>
        <v>0</v>
      </c>
      <c r="Q136" s="1">
        <f t="shared" si="28"/>
        <v>0</v>
      </c>
      <c r="R136" s="1">
        <f t="shared" si="11"/>
        <v>0</v>
      </c>
      <c r="S136" s="1">
        <f t="shared" si="29"/>
        <v>0</v>
      </c>
      <c r="T136" s="1">
        <f t="shared" si="30"/>
        <v>0</v>
      </c>
      <c r="U136" s="126">
        <f t="shared" si="31"/>
        <v>0</v>
      </c>
    </row>
    <row r="137" spans="2:21" x14ac:dyDescent="0.3">
      <c r="B137" s="125">
        <v>122</v>
      </c>
      <c r="C137" s="34" t="str">
        <f>IF(OR('Data-Qtr5'!C135="",'Data-Qtr5'!R135),"",(COUNTIF('Data-Qtr5'!C135,"Yes")))</f>
        <v/>
      </c>
      <c r="D137" s="267" t="str">
        <f>IF('Data-Qtr5'!D135="","",IF(C137=1,'Data-Qtr5'!D135,""))</f>
        <v/>
      </c>
      <c r="E137" s="53" t="str">
        <f>IF(OR('Data-Qtr5'!E135="",'Data-Qtr5'!R135),"",COUNTIF('Data-Qtr5'!E135,"Yes"))</f>
        <v/>
      </c>
      <c r="F137" s="53" t="str">
        <f>IF(OR('Data-Qtr5'!F135="",'Data-Qtr5'!R135),"",COUNTIF('Data-Qtr5'!F135,"Yes"))</f>
        <v/>
      </c>
      <c r="G137" s="53"/>
      <c r="H137" s="270" t="str">
        <f>IF(OR('Data-Qtr5'!G135="",'Data-Qtr5'!R135),"",COUNTIF('Data-Qtr5'!G135,"Yes"))</f>
        <v/>
      </c>
      <c r="I137" s="55">
        <f>COUNTIF('Data-Qtr5'!C135:G135,"")</f>
        <v>5</v>
      </c>
      <c r="J137" s="125">
        <f>IF('Data-Qtr5'!R135,0,IF((COUNTBLANK(C137)+COUNTBLANK(E137)+COUNTBLANK(F137)+COUNTBLANK(H137))=4,0,1))</f>
        <v>0</v>
      </c>
      <c r="K137" s="125">
        <f t="shared" si="22"/>
        <v>0</v>
      </c>
      <c r="L137" s="125">
        <f t="shared" si="23"/>
        <v>0</v>
      </c>
      <c r="M137" s="1">
        <f t="shared" si="24"/>
        <v>0</v>
      </c>
      <c r="N137" s="125">
        <f t="shared" si="25"/>
        <v>0</v>
      </c>
      <c r="O137" s="126">
        <f t="shared" si="26"/>
        <v>0</v>
      </c>
      <c r="P137" s="125">
        <f t="shared" si="27"/>
        <v>0</v>
      </c>
      <c r="Q137" s="1">
        <f t="shared" si="28"/>
        <v>0</v>
      </c>
      <c r="R137" s="1">
        <f t="shared" si="11"/>
        <v>0</v>
      </c>
      <c r="S137" s="1">
        <f t="shared" si="29"/>
        <v>0</v>
      </c>
      <c r="T137" s="1">
        <f t="shared" si="30"/>
        <v>0</v>
      </c>
      <c r="U137" s="126">
        <f t="shared" si="31"/>
        <v>0</v>
      </c>
    </row>
    <row r="138" spans="2:21" x14ac:dyDescent="0.3">
      <c r="B138" s="125">
        <v>123</v>
      </c>
      <c r="C138" s="34" t="str">
        <f>IF(OR('Data-Qtr5'!C136="",'Data-Qtr5'!R136),"",(COUNTIF('Data-Qtr5'!C136,"Yes")))</f>
        <v/>
      </c>
      <c r="D138" s="267" t="str">
        <f>IF('Data-Qtr5'!D136="","",IF(C138=1,'Data-Qtr5'!D136,""))</f>
        <v/>
      </c>
      <c r="E138" s="53" t="str">
        <f>IF(OR('Data-Qtr5'!E136="",'Data-Qtr5'!R136),"",COUNTIF('Data-Qtr5'!E136,"Yes"))</f>
        <v/>
      </c>
      <c r="F138" s="53" t="str">
        <f>IF(OR('Data-Qtr5'!F136="",'Data-Qtr5'!R136),"",COUNTIF('Data-Qtr5'!F136,"Yes"))</f>
        <v/>
      </c>
      <c r="G138" s="53"/>
      <c r="H138" s="270" t="str">
        <f>IF(OR('Data-Qtr5'!G136="",'Data-Qtr5'!R136),"",COUNTIF('Data-Qtr5'!G136,"Yes"))</f>
        <v/>
      </c>
      <c r="I138" s="55">
        <f>COUNTIF('Data-Qtr5'!C136:G136,"")</f>
        <v>5</v>
      </c>
      <c r="J138" s="125">
        <f>IF('Data-Qtr5'!R136,0,IF((COUNTBLANK(C138)+COUNTBLANK(E138)+COUNTBLANK(F138)+COUNTBLANK(H138))=4,0,1))</f>
        <v>0</v>
      </c>
      <c r="K138" s="125">
        <f t="shared" si="22"/>
        <v>0</v>
      </c>
      <c r="L138" s="125">
        <f t="shared" si="23"/>
        <v>0</v>
      </c>
      <c r="M138" s="1">
        <f t="shared" si="24"/>
        <v>0</v>
      </c>
      <c r="N138" s="125">
        <f t="shared" si="25"/>
        <v>0</v>
      </c>
      <c r="O138" s="126">
        <f t="shared" si="26"/>
        <v>0</v>
      </c>
      <c r="P138" s="125">
        <f t="shared" si="27"/>
        <v>0</v>
      </c>
      <c r="Q138" s="1">
        <f t="shared" si="28"/>
        <v>0</v>
      </c>
      <c r="R138" s="1">
        <f t="shared" si="11"/>
        <v>0</v>
      </c>
      <c r="S138" s="1">
        <f t="shared" si="29"/>
        <v>0</v>
      </c>
      <c r="T138" s="1">
        <f t="shared" si="30"/>
        <v>0</v>
      </c>
      <c r="U138" s="126">
        <f t="shared" si="31"/>
        <v>0</v>
      </c>
    </row>
    <row r="139" spans="2:21" x14ac:dyDescent="0.3">
      <c r="B139" s="125">
        <v>124</v>
      </c>
      <c r="C139" s="34" t="str">
        <f>IF(OR('Data-Qtr5'!C137="",'Data-Qtr5'!R137),"",(COUNTIF('Data-Qtr5'!C137,"Yes")))</f>
        <v/>
      </c>
      <c r="D139" s="267" t="str">
        <f>IF('Data-Qtr5'!D137="","",IF(C139=1,'Data-Qtr5'!D137,""))</f>
        <v/>
      </c>
      <c r="E139" s="53" t="str">
        <f>IF(OR('Data-Qtr5'!E137="",'Data-Qtr5'!R137),"",COUNTIF('Data-Qtr5'!E137,"Yes"))</f>
        <v/>
      </c>
      <c r="F139" s="53" t="str">
        <f>IF(OR('Data-Qtr5'!F137="",'Data-Qtr5'!R137),"",COUNTIF('Data-Qtr5'!F137,"Yes"))</f>
        <v/>
      </c>
      <c r="G139" s="53"/>
      <c r="H139" s="270" t="str">
        <f>IF(OR('Data-Qtr5'!G137="",'Data-Qtr5'!R137),"",COUNTIF('Data-Qtr5'!G137,"Yes"))</f>
        <v/>
      </c>
      <c r="I139" s="55">
        <f>COUNTIF('Data-Qtr5'!C137:G137,"")</f>
        <v>5</v>
      </c>
      <c r="J139" s="125">
        <f>IF('Data-Qtr5'!R137,0,IF((COUNTBLANK(C139)+COUNTBLANK(E139)+COUNTBLANK(F139)+COUNTBLANK(H139))=4,0,1))</f>
        <v>0</v>
      </c>
      <c r="K139" s="125">
        <f t="shared" si="22"/>
        <v>0</v>
      </c>
      <c r="L139" s="125">
        <f t="shared" si="23"/>
        <v>0</v>
      </c>
      <c r="M139" s="1">
        <f t="shared" si="24"/>
        <v>0</v>
      </c>
      <c r="N139" s="125">
        <f t="shared" si="25"/>
        <v>0</v>
      </c>
      <c r="O139" s="126">
        <f t="shared" si="26"/>
        <v>0</v>
      </c>
      <c r="P139" s="125">
        <f t="shared" si="27"/>
        <v>0</v>
      </c>
      <c r="Q139" s="1">
        <f t="shared" si="28"/>
        <v>0</v>
      </c>
      <c r="R139" s="1">
        <f t="shared" si="11"/>
        <v>0</v>
      </c>
      <c r="S139" s="1">
        <f t="shared" si="29"/>
        <v>0</v>
      </c>
      <c r="T139" s="1">
        <f t="shared" si="30"/>
        <v>0</v>
      </c>
      <c r="U139" s="126">
        <f t="shared" si="31"/>
        <v>0</v>
      </c>
    </row>
    <row r="140" spans="2:21" x14ac:dyDescent="0.3">
      <c r="B140" s="125">
        <v>125</v>
      </c>
      <c r="C140" s="34" t="str">
        <f>IF(OR('Data-Qtr5'!C138="",'Data-Qtr5'!R138),"",(COUNTIF('Data-Qtr5'!C138,"Yes")))</f>
        <v/>
      </c>
      <c r="D140" s="267" t="str">
        <f>IF('Data-Qtr5'!D138="","",IF(C140=1,'Data-Qtr5'!D138,""))</f>
        <v/>
      </c>
      <c r="E140" s="53" t="str">
        <f>IF(OR('Data-Qtr5'!E138="",'Data-Qtr5'!R138),"",COUNTIF('Data-Qtr5'!E138,"Yes"))</f>
        <v/>
      </c>
      <c r="F140" s="53" t="str">
        <f>IF(OR('Data-Qtr5'!F138="",'Data-Qtr5'!R138),"",COUNTIF('Data-Qtr5'!F138,"Yes"))</f>
        <v/>
      </c>
      <c r="G140" s="53"/>
      <c r="H140" s="270" t="str">
        <f>IF(OR('Data-Qtr5'!G138="",'Data-Qtr5'!R138),"",COUNTIF('Data-Qtr5'!G138,"Yes"))</f>
        <v/>
      </c>
      <c r="I140" s="55">
        <f>COUNTIF('Data-Qtr5'!C138:G138,"")</f>
        <v>5</v>
      </c>
      <c r="J140" s="125">
        <f>IF('Data-Qtr5'!R138,0,IF((COUNTBLANK(C140)+COUNTBLANK(E140)+COUNTBLANK(F140)+COUNTBLANK(H140))=4,0,1))</f>
        <v>0</v>
      </c>
      <c r="K140" s="125">
        <f t="shared" si="22"/>
        <v>0</v>
      </c>
      <c r="L140" s="125">
        <f t="shared" si="23"/>
        <v>0</v>
      </c>
      <c r="M140" s="1">
        <f t="shared" si="24"/>
        <v>0</v>
      </c>
      <c r="N140" s="125">
        <f t="shared" si="25"/>
        <v>0</v>
      </c>
      <c r="O140" s="126">
        <f t="shared" si="26"/>
        <v>0</v>
      </c>
      <c r="P140" s="125">
        <f t="shared" si="27"/>
        <v>0</v>
      </c>
      <c r="Q140" s="1">
        <f t="shared" si="28"/>
        <v>0</v>
      </c>
      <c r="R140" s="1">
        <f t="shared" si="11"/>
        <v>0</v>
      </c>
      <c r="S140" s="1">
        <f t="shared" si="29"/>
        <v>0</v>
      </c>
      <c r="T140" s="1">
        <f t="shared" si="30"/>
        <v>0</v>
      </c>
      <c r="U140" s="126">
        <f t="shared" si="31"/>
        <v>0</v>
      </c>
    </row>
    <row r="141" spans="2:21" x14ac:dyDescent="0.3">
      <c r="B141" s="125">
        <v>126</v>
      </c>
      <c r="C141" s="34" t="str">
        <f>IF(OR('Data-Qtr5'!C139="",'Data-Qtr5'!R139),"",(COUNTIF('Data-Qtr5'!C139,"Yes")))</f>
        <v/>
      </c>
      <c r="D141" s="267" t="str">
        <f>IF('Data-Qtr5'!D139="","",IF(C141=1,'Data-Qtr5'!D139,""))</f>
        <v/>
      </c>
      <c r="E141" s="53" t="str">
        <f>IF(OR('Data-Qtr5'!E139="",'Data-Qtr5'!R139),"",COUNTIF('Data-Qtr5'!E139,"Yes"))</f>
        <v/>
      </c>
      <c r="F141" s="53" t="str">
        <f>IF(OR('Data-Qtr5'!F139="",'Data-Qtr5'!R139),"",COUNTIF('Data-Qtr5'!F139,"Yes"))</f>
        <v/>
      </c>
      <c r="G141" s="53"/>
      <c r="H141" s="270" t="str">
        <f>IF(OR('Data-Qtr5'!G139="",'Data-Qtr5'!R139),"",COUNTIF('Data-Qtr5'!G139,"Yes"))</f>
        <v/>
      </c>
      <c r="I141" s="55">
        <f>COUNTIF('Data-Qtr5'!C139:G139,"")</f>
        <v>5</v>
      </c>
      <c r="J141" s="125">
        <f>IF('Data-Qtr5'!R139,0,IF((COUNTBLANK(C141)+COUNTBLANK(E141)+COUNTBLANK(F141)+COUNTBLANK(H141))=4,0,1))</f>
        <v>0</v>
      </c>
      <c r="K141" s="125">
        <f t="shared" si="22"/>
        <v>0</v>
      </c>
      <c r="L141" s="125">
        <f t="shared" si="23"/>
        <v>0</v>
      </c>
      <c r="M141" s="1">
        <f t="shared" si="24"/>
        <v>0</v>
      </c>
      <c r="N141" s="125">
        <f t="shared" si="25"/>
        <v>0</v>
      </c>
      <c r="O141" s="126">
        <f t="shared" si="26"/>
        <v>0</v>
      </c>
      <c r="P141" s="125">
        <f t="shared" si="27"/>
        <v>0</v>
      </c>
      <c r="Q141" s="1">
        <f t="shared" si="28"/>
        <v>0</v>
      </c>
      <c r="R141" s="1">
        <f t="shared" si="11"/>
        <v>0</v>
      </c>
      <c r="S141" s="1">
        <f t="shared" si="29"/>
        <v>0</v>
      </c>
      <c r="T141" s="1">
        <f t="shared" si="30"/>
        <v>0</v>
      </c>
      <c r="U141" s="126">
        <f t="shared" si="31"/>
        <v>0</v>
      </c>
    </row>
    <row r="142" spans="2:21" x14ac:dyDescent="0.3">
      <c r="B142" s="125">
        <v>127</v>
      </c>
      <c r="C142" s="34" t="str">
        <f>IF(OR('Data-Qtr5'!C140="",'Data-Qtr5'!R140),"",(COUNTIF('Data-Qtr5'!C140,"Yes")))</f>
        <v/>
      </c>
      <c r="D142" s="267" t="str">
        <f>IF('Data-Qtr5'!D140="","",IF(C142=1,'Data-Qtr5'!D140,""))</f>
        <v/>
      </c>
      <c r="E142" s="53" t="str">
        <f>IF(OR('Data-Qtr5'!E140="",'Data-Qtr5'!R140),"",COUNTIF('Data-Qtr5'!E140,"Yes"))</f>
        <v/>
      </c>
      <c r="F142" s="53" t="str">
        <f>IF(OR('Data-Qtr5'!F140="",'Data-Qtr5'!R140),"",COUNTIF('Data-Qtr5'!F140,"Yes"))</f>
        <v/>
      </c>
      <c r="G142" s="53"/>
      <c r="H142" s="270" t="str">
        <f>IF(OR('Data-Qtr5'!G140="",'Data-Qtr5'!R140),"",COUNTIF('Data-Qtr5'!G140,"Yes"))</f>
        <v/>
      </c>
      <c r="I142" s="55">
        <f>COUNTIF('Data-Qtr5'!C140:G140,"")</f>
        <v>5</v>
      </c>
      <c r="J142" s="125">
        <f>IF('Data-Qtr5'!R140,0,IF((COUNTBLANK(C142)+COUNTBLANK(E142)+COUNTBLANK(F142)+COUNTBLANK(H142))=4,0,1))</f>
        <v>0</v>
      </c>
      <c r="K142" s="125">
        <f t="shared" si="22"/>
        <v>0</v>
      </c>
      <c r="L142" s="125">
        <f t="shared" si="23"/>
        <v>0</v>
      </c>
      <c r="M142" s="1">
        <f t="shared" si="24"/>
        <v>0</v>
      </c>
      <c r="N142" s="125">
        <f t="shared" si="25"/>
        <v>0</v>
      </c>
      <c r="O142" s="126">
        <f t="shared" si="26"/>
        <v>0</v>
      </c>
      <c r="P142" s="125">
        <f t="shared" si="27"/>
        <v>0</v>
      </c>
      <c r="Q142" s="1">
        <f t="shared" si="28"/>
        <v>0</v>
      </c>
      <c r="R142" s="1">
        <f t="shared" si="11"/>
        <v>0</v>
      </c>
      <c r="S142" s="1">
        <f t="shared" si="29"/>
        <v>0</v>
      </c>
      <c r="T142" s="1">
        <f t="shared" si="30"/>
        <v>0</v>
      </c>
      <c r="U142" s="126">
        <f t="shared" si="31"/>
        <v>0</v>
      </c>
    </row>
    <row r="143" spans="2:21" x14ac:dyDescent="0.3">
      <c r="B143" s="125">
        <v>128</v>
      </c>
      <c r="C143" s="34" t="str">
        <f>IF(OR('Data-Qtr5'!C141="",'Data-Qtr5'!R141),"",(COUNTIF('Data-Qtr5'!C141,"Yes")))</f>
        <v/>
      </c>
      <c r="D143" s="267" t="str">
        <f>IF('Data-Qtr5'!D141="","",IF(C143=1,'Data-Qtr5'!D141,""))</f>
        <v/>
      </c>
      <c r="E143" s="53" t="str">
        <f>IF(OR('Data-Qtr5'!E141="",'Data-Qtr5'!R141),"",COUNTIF('Data-Qtr5'!E141,"Yes"))</f>
        <v/>
      </c>
      <c r="F143" s="53" t="str">
        <f>IF(OR('Data-Qtr5'!F141="",'Data-Qtr5'!R141),"",COUNTIF('Data-Qtr5'!F141,"Yes"))</f>
        <v/>
      </c>
      <c r="G143" s="53"/>
      <c r="H143" s="270" t="str">
        <f>IF(OR('Data-Qtr5'!G141="",'Data-Qtr5'!R141),"",COUNTIF('Data-Qtr5'!G141,"Yes"))</f>
        <v/>
      </c>
      <c r="I143" s="55">
        <f>COUNTIF('Data-Qtr5'!C141:G141,"")</f>
        <v>5</v>
      </c>
      <c r="J143" s="125">
        <f>IF('Data-Qtr5'!R141,0,IF((COUNTBLANK(C143)+COUNTBLANK(E143)+COUNTBLANK(F143)+COUNTBLANK(H143))=4,0,1))</f>
        <v>0</v>
      </c>
      <c r="K143" s="125">
        <f t="shared" si="22"/>
        <v>0</v>
      </c>
      <c r="L143" s="125">
        <f t="shared" si="23"/>
        <v>0</v>
      </c>
      <c r="M143" s="1">
        <f t="shared" si="24"/>
        <v>0</v>
      </c>
      <c r="N143" s="125">
        <f t="shared" si="25"/>
        <v>0</v>
      </c>
      <c r="O143" s="126">
        <f t="shared" si="26"/>
        <v>0</v>
      </c>
      <c r="P143" s="125">
        <f t="shared" si="27"/>
        <v>0</v>
      </c>
      <c r="Q143" s="1">
        <f t="shared" si="28"/>
        <v>0</v>
      </c>
      <c r="R143" s="1">
        <f t="shared" si="11"/>
        <v>0</v>
      </c>
      <c r="S143" s="1">
        <f t="shared" si="29"/>
        <v>0</v>
      </c>
      <c r="T143" s="1">
        <f t="shared" si="30"/>
        <v>0</v>
      </c>
      <c r="U143" s="126">
        <f t="shared" si="31"/>
        <v>0</v>
      </c>
    </row>
    <row r="144" spans="2:21" x14ac:dyDescent="0.3">
      <c r="B144" s="125">
        <v>129</v>
      </c>
      <c r="C144" s="34" t="str">
        <f>IF(OR('Data-Qtr5'!C142="",'Data-Qtr5'!R142),"",(COUNTIF('Data-Qtr5'!C142,"Yes")))</f>
        <v/>
      </c>
      <c r="D144" s="267" t="str">
        <f>IF('Data-Qtr5'!D142="","",IF(C144=1,'Data-Qtr5'!D142,""))</f>
        <v/>
      </c>
      <c r="E144" s="53" t="str">
        <f>IF(OR('Data-Qtr5'!E142="",'Data-Qtr5'!R142),"",COUNTIF('Data-Qtr5'!E142,"Yes"))</f>
        <v/>
      </c>
      <c r="F144" s="53" t="str">
        <f>IF(OR('Data-Qtr5'!F142="",'Data-Qtr5'!R142),"",COUNTIF('Data-Qtr5'!F142,"Yes"))</f>
        <v/>
      </c>
      <c r="G144" s="53"/>
      <c r="H144" s="270" t="str">
        <f>IF(OR('Data-Qtr5'!G142="",'Data-Qtr5'!R142),"",COUNTIF('Data-Qtr5'!G142,"Yes"))</f>
        <v/>
      </c>
      <c r="I144" s="55">
        <f>COUNTIF('Data-Qtr5'!C142:G142,"")</f>
        <v>5</v>
      </c>
      <c r="J144" s="125">
        <f>IF('Data-Qtr5'!R142,0,IF((COUNTBLANK(C144)+COUNTBLANK(E144)+COUNTBLANK(F144)+COUNTBLANK(H144))=4,0,1))</f>
        <v>0</v>
      </c>
      <c r="K144" s="125">
        <f t="shared" si="22"/>
        <v>0</v>
      </c>
      <c r="L144" s="125">
        <f t="shared" si="23"/>
        <v>0</v>
      </c>
      <c r="M144" s="1">
        <f t="shared" si="24"/>
        <v>0</v>
      </c>
      <c r="N144" s="125">
        <f t="shared" si="25"/>
        <v>0</v>
      </c>
      <c r="O144" s="126">
        <f t="shared" si="26"/>
        <v>0</v>
      </c>
      <c r="P144" s="125">
        <f t="shared" si="27"/>
        <v>0</v>
      </c>
      <c r="Q144" s="1">
        <f t="shared" si="28"/>
        <v>0</v>
      </c>
      <c r="R144" s="1">
        <f t="shared" ref="R144:R207" si="32">IF(J144=1,IF(D144="","",IF(AND(D144&gt;=beg_date_qtr5,D144&lt;=end_date_qtr5),1,0)),0)</f>
        <v>0</v>
      </c>
      <c r="S144" s="1">
        <f t="shared" si="29"/>
        <v>0</v>
      </c>
      <c r="T144" s="1">
        <f t="shared" si="30"/>
        <v>0</v>
      </c>
      <c r="U144" s="126">
        <f t="shared" si="31"/>
        <v>0</v>
      </c>
    </row>
    <row r="145" spans="2:21" ht="15" thickBot="1" x14ac:dyDescent="0.35">
      <c r="B145" s="127">
        <v>130</v>
      </c>
      <c r="C145" s="35" t="str">
        <f>IF(OR('Data-Qtr5'!C143="",'Data-Qtr5'!R143),"",(COUNTIF('Data-Qtr5'!C143,"Yes")))</f>
        <v/>
      </c>
      <c r="D145" s="271" t="str">
        <f>IF('Data-Qtr5'!D143="","",IF(C145=1,'Data-Qtr5'!D143,""))</f>
        <v/>
      </c>
      <c r="E145" s="36" t="str">
        <f>IF(OR('Data-Qtr5'!E143="",'Data-Qtr5'!R143),"",COUNTIF('Data-Qtr5'!E143,"Yes"))</f>
        <v/>
      </c>
      <c r="F145" s="36" t="str">
        <f>IF(OR('Data-Qtr5'!F143="",'Data-Qtr5'!R143),"",COUNTIF('Data-Qtr5'!F143,"Yes"))</f>
        <v/>
      </c>
      <c r="G145" s="36"/>
      <c r="H145" s="272" t="str">
        <f>IF(OR('Data-Qtr5'!G143="",'Data-Qtr5'!R143),"",COUNTIF('Data-Qtr5'!G143,"Yes"))</f>
        <v/>
      </c>
      <c r="I145" s="56">
        <f>COUNTIF('Data-Qtr5'!C143:G143,"")</f>
        <v>5</v>
      </c>
      <c r="J145" s="125">
        <f>IF('Data-Qtr5'!R143,0,IF((COUNTBLANK(C145)+COUNTBLANK(E145)+COUNTBLANK(F145)+COUNTBLANK(H145))=4,0,1))</f>
        <v>0</v>
      </c>
      <c r="K145" s="125">
        <f t="shared" si="22"/>
        <v>0</v>
      </c>
      <c r="L145" s="125">
        <f t="shared" si="23"/>
        <v>0</v>
      </c>
      <c r="M145" s="1">
        <f t="shared" si="24"/>
        <v>0</v>
      </c>
      <c r="N145" s="125">
        <f t="shared" si="25"/>
        <v>0</v>
      </c>
      <c r="O145" s="126">
        <f t="shared" si="26"/>
        <v>0</v>
      </c>
      <c r="P145" s="125">
        <f t="shared" si="27"/>
        <v>0</v>
      </c>
      <c r="Q145" s="1">
        <f t="shared" si="28"/>
        <v>0</v>
      </c>
      <c r="R145" s="1">
        <f t="shared" si="32"/>
        <v>0</v>
      </c>
      <c r="S145" s="1">
        <f t="shared" si="29"/>
        <v>0</v>
      </c>
      <c r="T145" s="1">
        <f t="shared" si="30"/>
        <v>0</v>
      </c>
      <c r="U145" s="126">
        <f t="shared" si="31"/>
        <v>0</v>
      </c>
    </row>
    <row r="146" spans="2:21" x14ac:dyDescent="0.3">
      <c r="B146" s="125">
        <v>131</v>
      </c>
      <c r="C146" s="32" t="str">
        <f>IF(OR('Data-Qtr5'!C144="",'Data-Qtr5'!R144),"",(COUNTIF('Data-Qtr5'!C144,"Yes")))</f>
        <v/>
      </c>
      <c r="D146" s="268" t="str">
        <f>IF('Data-Qtr5'!D144="","",IF(C146=1,'Data-Qtr5'!D144,""))</f>
        <v/>
      </c>
      <c r="E146" s="33" t="str">
        <f>IF(OR('Data-Qtr5'!E144="",'Data-Qtr5'!R144),"",COUNTIF('Data-Qtr5'!E144,"Yes"))</f>
        <v/>
      </c>
      <c r="F146" s="33" t="str">
        <f>IF(OR('Data-Qtr5'!F144="",'Data-Qtr5'!R144),"",COUNTIF('Data-Qtr5'!F144,"Yes"))</f>
        <v/>
      </c>
      <c r="G146" s="33"/>
      <c r="H146" s="269" t="str">
        <f>IF(OR('Data-Qtr5'!G144="",'Data-Qtr5'!R144),"",COUNTIF('Data-Qtr5'!G144,"Yes"))</f>
        <v/>
      </c>
      <c r="I146" s="54">
        <f>COUNTIF('Data-Qtr5'!C144:G144,"")</f>
        <v>5</v>
      </c>
      <c r="J146" s="125">
        <f>IF('Data-Qtr5'!R144,0,IF((COUNTBLANK(C146)+COUNTBLANK(E146)+COUNTBLANK(F146)+COUNTBLANK(H146))=4,0,1))</f>
        <v>0</v>
      </c>
      <c r="K146" s="125">
        <f t="shared" si="22"/>
        <v>0</v>
      </c>
      <c r="L146" s="125">
        <f t="shared" si="23"/>
        <v>0</v>
      </c>
      <c r="M146" s="1">
        <f t="shared" si="24"/>
        <v>0</v>
      </c>
      <c r="N146" s="125">
        <f t="shared" si="25"/>
        <v>0</v>
      </c>
      <c r="O146" s="126">
        <f t="shared" si="26"/>
        <v>0</v>
      </c>
      <c r="P146" s="125">
        <f t="shared" si="27"/>
        <v>0</v>
      </c>
      <c r="Q146" s="1">
        <f t="shared" si="28"/>
        <v>0</v>
      </c>
      <c r="R146" s="1">
        <f t="shared" si="32"/>
        <v>0</v>
      </c>
      <c r="S146" s="1">
        <f t="shared" si="29"/>
        <v>0</v>
      </c>
      <c r="T146" s="1">
        <f t="shared" si="30"/>
        <v>0</v>
      </c>
      <c r="U146" s="126">
        <f t="shared" si="31"/>
        <v>0</v>
      </c>
    </row>
    <row r="147" spans="2:21" x14ac:dyDescent="0.3">
      <c r="B147" s="125">
        <v>132</v>
      </c>
      <c r="C147" s="34" t="str">
        <f>IF(OR('Data-Qtr5'!C145="",'Data-Qtr5'!R145),"",(COUNTIF('Data-Qtr5'!C145,"Yes")))</f>
        <v/>
      </c>
      <c r="D147" s="267" t="str">
        <f>IF('Data-Qtr5'!D145="","",IF(C147=1,'Data-Qtr5'!D145,""))</f>
        <v/>
      </c>
      <c r="E147" s="53" t="str">
        <f>IF(OR('Data-Qtr5'!E145="",'Data-Qtr5'!R145),"",COUNTIF('Data-Qtr5'!E145,"Yes"))</f>
        <v/>
      </c>
      <c r="F147" s="53" t="str">
        <f>IF(OR('Data-Qtr5'!F145="",'Data-Qtr5'!R145),"",COUNTIF('Data-Qtr5'!F145,"Yes"))</f>
        <v/>
      </c>
      <c r="G147" s="53"/>
      <c r="H147" s="270" t="str">
        <f>IF(OR('Data-Qtr5'!G145="",'Data-Qtr5'!R145),"",COUNTIF('Data-Qtr5'!G145,"Yes"))</f>
        <v/>
      </c>
      <c r="I147" s="55">
        <f>COUNTIF('Data-Qtr5'!C145:G145,"")</f>
        <v>5</v>
      </c>
      <c r="J147" s="125">
        <f>IF('Data-Qtr5'!R145,0,IF((COUNTBLANK(C147)+COUNTBLANK(E147)+COUNTBLANK(F147)+COUNTBLANK(H147))=4,0,1))</f>
        <v>0</v>
      </c>
      <c r="K147" s="125">
        <f t="shared" si="22"/>
        <v>0</v>
      </c>
      <c r="L147" s="125">
        <f t="shared" si="23"/>
        <v>0</v>
      </c>
      <c r="M147" s="1">
        <f t="shared" si="24"/>
        <v>0</v>
      </c>
      <c r="N147" s="125">
        <f t="shared" si="25"/>
        <v>0</v>
      </c>
      <c r="O147" s="126">
        <f t="shared" si="26"/>
        <v>0</v>
      </c>
      <c r="P147" s="125">
        <f t="shared" si="27"/>
        <v>0</v>
      </c>
      <c r="Q147" s="1">
        <f t="shared" si="28"/>
        <v>0</v>
      </c>
      <c r="R147" s="1">
        <f t="shared" si="32"/>
        <v>0</v>
      </c>
      <c r="S147" s="1">
        <f t="shared" si="29"/>
        <v>0</v>
      </c>
      <c r="T147" s="1">
        <f t="shared" si="30"/>
        <v>0</v>
      </c>
      <c r="U147" s="126">
        <f t="shared" si="31"/>
        <v>0</v>
      </c>
    </row>
    <row r="148" spans="2:21" x14ac:dyDescent="0.3">
      <c r="B148" s="125">
        <v>133</v>
      </c>
      <c r="C148" s="34" t="str">
        <f>IF(OR('Data-Qtr5'!C146="",'Data-Qtr5'!R146),"",(COUNTIF('Data-Qtr5'!C146,"Yes")))</f>
        <v/>
      </c>
      <c r="D148" s="267" t="str">
        <f>IF('Data-Qtr5'!D146="","",IF(C148=1,'Data-Qtr5'!D146,""))</f>
        <v/>
      </c>
      <c r="E148" s="53" t="str">
        <f>IF(OR('Data-Qtr5'!E146="",'Data-Qtr5'!R146),"",COUNTIF('Data-Qtr5'!E146,"Yes"))</f>
        <v/>
      </c>
      <c r="F148" s="53" t="str">
        <f>IF(OR('Data-Qtr5'!F146="",'Data-Qtr5'!R146),"",COUNTIF('Data-Qtr5'!F146,"Yes"))</f>
        <v/>
      </c>
      <c r="G148" s="53"/>
      <c r="H148" s="270" t="str">
        <f>IF(OR('Data-Qtr5'!G146="",'Data-Qtr5'!R146),"",COUNTIF('Data-Qtr5'!G146,"Yes"))</f>
        <v/>
      </c>
      <c r="I148" s="55">
        <f>COUNTIF('Data-Qtr5'!C146:G146,"")</f>
        <v>5</v>
      </c>
      <c r="J148" s="125">
        <f>IF('Data-Qtr5'!R146,0,IF((COUNTBLANK(C148)+COUNTBLANK(E148)+COUNTBLANK(F148)+COUNTBLANK(H148))=4,0,1))</f>
        <v>0</v>
      </c>
      <c r="K148" s="125">
        <f t="shared" si="22"/>
        <v>0</v>
      </c>
      <c r="L148" s="125">
        <f t="shared" si="23"/>
        <v>0</v>
      </c>
      <c r="M148" s="1">
        <f t="shared" si="24"/>
        <v>0</v>
      </c>
      <c r="N148" s="125">
        <f t="shared" si="25"/>
        <v>0</v>
      </c>
      <c r="O148" s="126">
        <f t="shared" si="26"/>
        <v>0</v>
      </c>
      <c r="P148" s="125">
        <f t="shared" si="27"/>
        <v>0</v>
      </c>
      <c r="Q148" s="1">
        <f t="shared" si="28"/>
        <v>0</v>
      </c>
      <c r="R148" s="1">
        <f t="shared" si="32"/>
        <v>0</v>
      </c>
      <c r="S148" s="1">
        <f t="shared" si="29"/>
        <v>0</v>
      </c>
      <c r="T148" s="1">
        <f t="shared" si="30"/>
        <v>0</v>
      </c>
      <c r="U148" s="126">
        <f t="shared" si="31"/>
        <v>0</v>
      </c>
    </row>
    <row r="149" spans="2:21" x14ac:dyDescent="0.3">
      <c r="B149" s="125">
        <v>134</v>
      </c>
      <c r="C149" s="34" t="str">
        <f>IF(OR('Data-Qtr5'!C147="",'Data-Qtr5'!R147),"",(COUNTIF('Data-Qtr5'!C147,"Yes")))</f>
        <v/>
      </c>
      <c r="D149" s="267" t="str">
        <f>IF('Data-Qtr5'!D147="","",IF(C149=1,'Data-Qtr5'!D147,""))</f>
        <v/>
      </c>
      <c r="E149" s="53" t="str">
        <f>IF(OR('Data-Qtr5'!E147="",'Data-Qtr5'!R147),"",COUNTIF('Data-Qtr5'!E147,"Yes"))</f>
        <v/>
      </c>
      <c r="F149" s="53" t="str">
        <f>IF(OR('Data-Qtr5'!F147="",'Data-Qtr5'!R147),"",COUNTIF('Data-Qtr5'!F147,"Yes"))</f>
        <v/>
      </c>
      <c r="G149" s="53"/>
      <c r="H149" s="270" t="str">
        <f>IF(OR('Data-Qtr5'!G147="",'Data-Qtr5'!R147),"",COUNTIF('Data-Qtr5'!G147,"Yes"))</f>
        <v/>
      </c>
      <c r="I149" s="55">
        <f>COUNTIF('Data-Qtr5'!C147:G147,"")</f>
        <v>5</v>
      </c>
      <c r="J149" s="125">
        <f>IF('Data-Qtr5'!R147,0,IF((COUNTBLANK(C149)+COUNTBLANK(E149)+COUNTBLANK(F149)+COUNTBLANK(H149))=4,0,1))</f>
        <v>0</v>
      </c>
      <c r="K149" s="125">
        <f t="shared" si="22"/>
        <v>0</v>
      </c>
      <c r="L149" s="125">
        <f t="shared" si="23"/>
        <v>0</v>
      </c>
      <c r="M149" s="1">
        <f t="shared" si="24"/>
        <v>0</v>
      </c>
      <c r="N149" s="125">
        <f t="shared" si="25"/>
        <v>0</v>
      </c>
      <c r="O149" s="126">
        <f t="shared" si="26"/>
        <v>0</v>
      </c>
      <c r="P149" s="125">
        <f t="shared" si="27"/>
        <v>0</v>
      </c>
      <c r="Q149" s="1">
        <f t="shared" si="28"/>
        <v>0</v>
      </c>
      <c r="R149" s="1">
        <f t="shared" si="32"/>
        <v>0</v>
      </c>
      <c r="S149" s="1">
        <f t="shared" si="29"/>
        <v>0</v>
      </c>
      <c r="T149" s="1">
        <f t="shared" si="30"/>
        <v>0</v>
      </c>
      <c r="U149" s="126">
        <f t="shared" si="31"/>
        <v>0</v>
      </c>
    </row>
    <row r="150" spans="2:21" x14ac:dyDescent="0.3">
      <c r="B150" s="125">
        <v>135</v>
      </c>
      <c r="C150" s="34" t="str">
        <f>IF(OR('Data-Qtr5'!C148="",'Data-Qtr5'!R148),"",(COUNTIF('Data-Qtr5'!C148,"Yes")))</f>
        <v/>
      </c>
      <c r="D150" s="267" t="str">
        <f>IF('Data-Qtr5'!D148="","",IF(C150=1,'Data-Qtr5'!D148,""))</f>
        <v/>
      </c>
      <c r="E150" s="53" t="str">
        <f>IF(OR('Data-Qtr5'!E148="",'Data-Qtr5'!R148),"",COUNTIF('Data-Qtr5'!E148,"Yes"))</f>
        <v/>
      </c>
      <c r="F150" s="53" t="str">
        <f>IF(OR('Data-Qtr5'!F148="",'Data-Qtr5'!R148),"",COUNTIF('Data-Qtr5'!F148,"Yes"))</f>
        <v/>
      </c>
      <c r="G150" s="53"/>
      <c r="H150" s="270" t="str">
        <f>IF(OR('Data-Qtr5'!G148="",'Data-Qtr5'!R148),"",COUNTIF('Data-Qtr5'!G148,"Yes"))</f>
        <v/>
      </c>
      <c r="I150" s="55">
        <f>COUNTIF('Data-Qtr5'!C148:G148,"")</f>
        <v>5</v>
      </c>
      <c r="J150" s="125">
        <f>IF('Data-Qtr5'!R148,0,IF((COUNTBLANK(C150)+COUNTBLANK(E150)+COUNTBLANK(F150)+COUNTBLANK(H150))=4,0,1))</f>
        <v>0</v>
      </c>
      <c r="K150" s="125">
        <f t="shared" si="22"/>
        <v>0</v>
      </c>
      <c r="L150" s="125">
        <f t="shared" si="23"/>
        <v>0</v>
      </c>
      <c r="M150" s="1">
        <f t="shared" si="24"/>
        <v>0</v>
      </c>
      <c r="N150" s="125">
        <f t="shared" si="25"/>
        <v>0</v>
      </c>
      <c r="O150" s="126">
        <f t="shared" si="26"/>
        <v>0</v>
      </c>
      <c r="P150" s="125">
        <f t="shared" si="27"/>
        <v>0</v>
      </c>
      <c r="Q150" s="1">
        <f t="shared" si="28"/>
        <v>0</v>
      </c>
      <c r="R150" s="1">
        <f t="shared" si="32"/>
        <v>0</v>
      </c>
      <c r="S150" s="1">
        <f t="shared" si="29"/>
        <v>0</v>
      </c>
      <c r="T150" s="1">
        <f t="shared" si="30"/>
        <v>0</v>
      </c>
      <c r="U150" s="126">
        <f t="shared" si="31"/>
        <v>0</v>
      </c>
    </row>
    <row r="151" spans="2:21" x14ac:dyDescent="0.3">
      <c r="B151" s="125">
        <v>136</v>
      </c>
      <c r="C151" s="34" t="str">
        <f>IF(OR('Data-Qtr5'!C149="",'Data-Qtr5'!R149),"",(COUNTIF('Data-Qtr5'!C149,"Yes")))</f>
        <v/>
      </c>
      <c r="D151" s="267" t="str">
        <f>IF('Data-Qtr5'!D149="","",IF(C151=1,'Data-Qtr5'!D149,""))</f>
        <v/>
      </c>
      <c r="E151" s="53" t="str">
        <f>IF(OR('Data-Qtr5'!E149="",'Data-Qtr5'!R149),"",COUNTIF('Data-Qtr5'!E149,"Yes"))</f>
        <v/>
      </c>
      <c r="F151" s="53" t="str">
        <f>IF(OR('Data-Qtr5'!F149="",'Data-Qtr5'!R149),"",COUNTIF('Data-Qtr5'!F149,"Yes"))</f>
        <v/>
      </c>
      <c r="G151" s="53"/>
      <c r="H151" s="270" t="str">
        <f>IF(OR('Data-Qtr5'!G149="",'Data-Qtr5'!R149),"",COUNTIF('Data-Qtr5'!G149,"Yes"))</f>
        <v/>
      </c>
      <c r="I151" s="55">
        <f>COUNTIF('Data-Qtr5'!C149:G149,"")</f>
        <v>5</v>
      </c>
      <c r="J151" s="125">
        <f>IF('Data-Qtr5'!R149,0,IF((COUNTBLANK(C151)+COUNTBLANK(E151)+COUNTBLANK(F151)+COUNTBLANK(H151))=4,0,1))</f>
        <v>0</v>
      </c>
      <c r="K151" s="125">
        <f t="shared" si="22"/>
        <v>0</v>
      </c>
      <c r="L151" s="125">
        <f t="shared" si="23"/>
        <v>0</v>
      </c>
      <c r="M151" s="1">
        <f t="shared" si="24"/>
        <v>0</v>
      </c>
      <c r="N151" s="125">
        <f t="shared" si="25"/>
        <v>0</v>
      </c>
      <c r="O151" s="126">
        <f t="shared" si="26"/>
        <v>0</v>
      </c>
      <c r="P151" s="125">
        <f t="shared" si="27"/>
        <v>0</v>
      </c>
      <c r="Q151" s="1">
        <f t="shared" si="28"/>
        <v>0</v>
      </c>
      <c r="R151" s="1">
        <f t="shared" si="32"/>
        <v>0</v>
      </c>
      <c r="S151" s="1">
        <f t="shared" si="29"/>
        <v>0</v>
      </c>
      <c r="T151" s="1">
        <f t="shared" si="30"/>
        <v>0</v>
      </c>
      <c r="U151" s="126">
        <f t="shared" si="31"/>
        <v>0</v>
      </c>
    </row>
    <row r="152" spans="2:21" x14ac:dyDescent="0.3">
      <c r="B152" s="125">
        <v>137</v>
      </c>
      <c r="C152" s="34" t="str">
        <f>IF(OR('Data-Qtr5'!C150="",'Data-Qtr5'!R150),"",(COUNTIF('Data-Qtr5'!C150,"Yes")))</f>
        <v/>
      </c>
      <c r="D152" s="267" t="str">
        <f>IF('Data-Qtr5'!D150="","",IF(C152=1,'Data-Qtr5'!D150,""))</f>
        <v/>
      </c>
      <c r="E152" s="53" t="str">
        <f>IF(OR('Data-Qtr5'!E150="",'Data-Qtr5'!R150),"",COUNTIF('Data-Qtr5'!E150,"Yes"))</f>
        <v/>
      </c>
      <c r="F152" s="53" t="str">
        <f>IF(OR('Data-Qtr5'!F150="",'Data-Qtr5'!R150),"",COUNTIF('Data-Qtr5'!F150,"Yes"))</f>
        <v/>
      </c>
      <c r="G152" s="53"/>
      <c r="H152" s="270" t="str">
        <f>IF(OR('Data-Qtr5'!G150="",'Data-Qtr5'!R150),"",COUNTIF('Data-Qtr5'!G150,"Yes"))</f>
        <v/>
      </c>
      <c r="I152" s="55">
        <f>COUNTIF('Data-Qtr5'!C150:G150,"")</f>
        <v>5</v>
      </c>
      <c r="J152" s="125">
        <f>IF('Data-Qtr5'!R150,0,IF((COUNTBLANK(C152)+COUNTBLANK(E152)+COUNTBLANK(F152)+COUNTBLANK(H152))=4,0,1))</f>
        <v>0</v>
      </c>
      <c r="K152" s="125">
        <f t="shared" si="22"/>
        <v>0</v>
      </c>
      <c r="L152" s="125">
        <f t="shared" si="23"/>
        <v>0</v>
      </c>
      <c r="M152" s="1">
        <f t="shared" si="24"/>
        <v>0</v>
      </c>
      <c r="N152" s="125">
        <f t="shared" si="25"/>
        <v>0</v>
      </c>
      <c r="O152" s="126">
        <f t="shared" si="26"/>
        <v>0</v>
      </c>
      <c r="P152" s="125">
        <f t="shared" si="27"/>
        <v>0</v>
      </c>
      <c r="Q152" s="1">
        <f t="shared" si="28"/>
        <v>0</v>
      </c>
      <c r="R152" s="1">
        <f t="shared" si="32"/>
        <v>0</v>
      </c>
      <c r="S152" s="1">
        <f t="shared" si="29"/>
        <v>0</v>
      </c>
      <c r="T152" s="1">
        <f t="shared" si="30"/>
        <v>0</v>
      </c>
      <c r="U152" s="126">
        <f t="shared" si="31"/>
        <v>0</v>
      </c>
    </row>
    <row r="153" spans="2:21" x14ac:dyDescent="0.3">
      <c r="B153" s="125">
        <v>138</v>
      </c>
      <c r="C153" s="34" t="str">
        <f>IF(OR('Data-Qtr5'!C151="",'Data-Qtr5'!R151),"",(COUNTIF('Data-Qtr5'!C151,"Yes")))</f>
        <v/>
      </c>
      <c r="D153" s="267" t="str">
        <f>IF('Data-Qtr5'!D151="","",IF(C153=1,'Data-Qtr5'!D151,""))</f>
        <v/>
      </c>
      <c r="E153" s="53" t="str">
        <f>IF(OR('Data-Qtr5'!E151="",'Data-Qtr5'!R151),"",COUNTIF('Data-Qtr5'!E151,"Yes"))</f>
        <v/>
      </c>
      <c r="F153" s="53" t="str">
        <f>IF(OR('Data-Qtr5'!F151="",'Data-Qtr5'!R151),"",COUNTIF('Data-Qtr5'!F151,"Yes"))</f>
        <v/>
      </c>
      <c r="G153" s="53"/>
      <c r="H153" s="270" t="str">
        <f>IF(OR('Data-Qtr5'!G151="",'Data-Qtr5'!R151),"",COUNTIF('Data-Qtr5'!G151,"Yes"))</f>
        <v/>
      </c>
      <c r="I153" s="55">
        <f>COUNTIF('Data-Qtr5'!C151:G151,"")</f>
        <v>5</v>
      </c>
      <c r="J153" s="125">
        <f>IF('Data-Qtr5'!R151,0,IF((COUNTBLANK(C153)+COUNTBLANK(E153)+COUNTBLANK(F153)+COUNTBLANK(H153))=4,0,1))</f>
        <v>0</v>
      </c>
      <c r="K153" s="125">
        <f t="shared" si="22"/>
        <v>0</v>
      </c>
      <c r="L153" s="125">
        <f t="shared" si="23"/>
        <v>0</v>
      </c>
      <c r="M153" s="1">
        <f t="shared" si="24"/>
        <v>0</v>
      </c>
      <c r="N153" s="125">
        <f t="shared" si="25"/>
        <v>0</v>
      </c>
      <c r="O153" s="126">
        <f t="shared" si="26"/>
        <v>0</v>
      </c>
      <c r="P153" s="125">
        <f t="shared" si="27"/>
        <v>0</v>
      </c>
      <c r="Q153" s="1">
        <f t="shared" si="28"/>
        <v>0</v>
      </c>
      <c r="R153" s="1">
        <f t="shared" si="32"/>
        <v>0</v>
      </c>
      <c r="S153" s="1">
        <f t="shared" si="29"/>
        <v>0</v>
      </c>
      <c r="T153" s="1">
        <f t="shared" si="30"/>
        <v>0</v>
      </c>
      <c r="U153" s="126">
        <f t="shared" si="31"/>
        <v>0</v>
      </c>
    </row>
    <row r="154" spans="2:21" x14ac:dyDescent="0.3">
      <c r="B154" s="125">
        <v>139</v>
      </c>
      <c r="C154" s="34" t="str">
        <f>IF(OR('Data-Qtr5'!C152="",'Data-Qtr5'!R152),"",(COUNTIF('Data-Qtr5'!C152,"Yes")))</f>
        <v/>
      </c>
      <c r="D154" s="267" t="str">
        <f>IF('Data-Qtr5'!D152="","",IF(C154=1,'Data-Qtr5'!D152,""))</f>
        <v/>
      </c>
      <c r="E154" s="53" t="str">
        <f>IF(OR('Data-Qtr5'!E152="",'Data-Qtr5'!R152),"",COUNTIF('Data-Qtr5'!E152,"Yes"))</f>
        <v/>
      </c>
      <c r="F154" s="53" t="str">
        <f>IF(OR('Data-Qtr5'!F152="",'Data-Qtr5'!R152),"",COUNTIF('Data-Qtr5'!F152,"Yes"))</f>
        <v/>
      </c>
      <c r="G154" s="53"/>
      <c r="H154" s="270" t="str">
        <f>IF(OR('Data-Qtr5'!G152="",'Data-Qtr5'!R152),"",COUNTIF('Data-Qtr5'!G152,"Yes"))</f>
        <v/>
      </c>
      <c r="I154" s="55">
        <f>COUNTIF('Data-Qtr5'!C152:G152,"")</f>
        <v>5</v>
      </c>
      <c r="J154" s="125">
        <f>IF('Data-Qtr5'!R152,0,IF((COUNTBLANK(C154)+COUNTBLANK(E154)+COUNTBLANK(F154)+COUNTBLANK(H154))=4,0,1))</f>
        <v>0</v>
      </c>
      <c r="K154" s="125">
        <f t="shared" si="22"/>
        <v>0</v>
      </c>
      <c r="L154" s="125">
        <f t="shared" si="23"/>
        <v>0</v>
      </c>
      <c r="M154" s="1">
        <f t="shared" si="24"/>
        <v>0</v>
      </c>
      <c r="N154" s="125">
        <f t="shared" si="25"/>
        <v>0</v>
      </c>
      <c r="O154" s="126">
        <f t="shared" si="26"/>
        <v>0</v>
      </c>
      <c r="P154" s="125">
        <f t="shared" si="27"/>
        <v>0</v>
      </c>
      <c r="Q154" s="1">
        <f t="shared" si="28"/>
        <v>0</v>
      </c>
      <c r="R154" s="1">
        <f t="shared" si="32"/>
        <v>0</v>
      </c>
      <c r="S154" s="1">
        <f t="shared" si="29"/>
        <v>0</v>
      </c>
      <c r="T154" s="1">
        <f t="shared" si="30"/>
        <v>0</v>
      </c>
      <c r="U154" s="126">
        <f t="shared" si="31"/>
        <v>0</v>
      </c>
    </row>
    <row r="155" spans="2:21" ht="15" thickBot="1" x14ac:dyDescent="0.35">
      <c r="B155" s="125">
        <v>140</v>
      </c>
      <c r="C155" s="35" t="str">
        <f>IF(OR('Data-Qtr5'!C153="",'Data-Qtr5'!R153),"",(COUNTIF('Data-Qtr5'!C153,"Yes")))</f>
        <v/>
      </c>
      <c r="D155" s="271" t="str">
        <f>IF('Data-Qtr5'!D153="","",IF(C155=1,'Data-Qtr5'!D153,""))</f>
        <v/>
      </c>
      <c r="E155" s="36" t="str">
        <f>IF(OR('Data-Qtr5'!E153="",'Data-Qtr5'!R153),"",COUNTIF('Data-Qtr5'!E153,"Yes"))</f>
        <v/>
      </c>
      <c r="F155" s="36" t="str">
        <f>IF(OR('Data-Qtr5'!F153="",'Data-Qtr5'!R153),"",COUNTIF('Data-Qtr5'!F153,"Yes"))</f>
        <v/>
      </c>
      <c r="G155" s="36"/>
      <c r="H155" s="272" t="str">
        <f>IF(OR('Data-Qtr5'!G153="",'Data-Qtr5'!R153),"",COUNTIF('Data-Qtr5'!G153,"Yes"))</f>
        <v/>
      </c>
      <c r="I155" s="55">
        <f>COUNTIF('Data-Qtr5'!C153:G153,"")</f>
        <v>5</v>
      </c>
      <c r="J155" s="125">
        <f>IF('Data-Qtr5'!R153,0,IF((COUNTBLANK(C155)+COUNTBLANK(E155)+COUNTBLANK(F155)+COUNTBLANK(H155))=4,0,1))</f>
        <v>0</v>
      </c>
      <c r="K155" s="125">
        <f t="shared" si="22"/>
        <v>0</v>
      </c>
      <c r="L155" s="125">
        <f t="shared" si="23"/>
        <v>0</v>
      </c>
      <c r="M155" s="1">
        <f t="shared" si="24"/>
        <v>0</v>
      </c>
      <c r="N155" s="125">
        <f t="shared" si="25"/>
        <v>0</v>
      </c>
      <c r="O155" s="126">
        <f t="shared" si="26"/>
        <v>0</v>
      </c>
      <c r="P155" s="125">
        <f t="shared" si="27"/>
        <v>0</v>
      </c>
      <c r="Q155" s="1">
        <f t="shared" si="28"/>
        <v>0</v>
      </c>
      <c r="R155" s="1">
        <f t="shared" si="32"/>
        <v>0</v>
      </c>
      <c r="S155" s="1">
        <f t="shared" si="29"/>
        <v>0</v>
      </c>
      <c r="T155" s="1">
        <f t="shared" si="30"/>
        <v>0</v>
      </c>
      <c r="U155" s="126">
        <f t="shared" si="31"/>
        <v>0</v>
      </c>
    </row>
    <row r="156" spans="2:21" x14ac:dyDescent="0.3">
      <c r="B156" s="125">
        <v>141</v>
      </c>
      <c r="C156" s="32" t="str">
        <f>IF(OR('Data-Qtr5'!C154="",'Data-Qtr5'!R154),"",(COUNTIF('Data-Qtr5'!C154,"Yes")))</f>
        <v/>
      </c>
      <c r="D156" s="268" t="str">
        <f>IF('Data-Qtr5'!D154="","",IF(C156=1,'Data-Qtr5'!D154,""))</f>
        <v/>
      </c>
      <c r="E156" s="33" t="str">
        <f>IF(OR('Data-Qtr5'!E154="",'Data-Qtr5'!R154),"",COUNTIF('Data-Qtr5'!E154,"Yes"))</f>
        <v/>
      </c>
      <c r="F156" s="33" t="str">
        <f>IF(OR('Data-Qtr5'!F154="",'Data-Qtr5'!R154),"",COUNTIF('Data-Qtr5'!F154,"Yes"))</f>
        <v/>
      </c>
      <c r="G156" s="33"/>
      <c r="H156" s="269" t="str">
        <f>IF(OR('Data-Qtr5'!G154="",'Data-Qtr5'!R154),"",COUNTIF('Data-Qtr5'!G154,"Yes"))</f>
        <v/>
      </c>
      <c r="I156" s="54">
        <f>COUNTIF('Data-Qtr5'!C154:G154,"")</f>
        <v>5</v>
      </c>
      <c r="J156" s="125">
        <f>IF('Data-Qtr5'!R154,0,IF((COUNTBLANK(C156)+COUNTBLANK(E156)+COUNTBLANK(F156)+COUNTBLANK(H156))=4,0,1))</f>
        <v>0</v>
      </c>
      <c r="K156" s="125">
        <f t="shared" si="22"/>
        <v>0</v>
      </c>
      <c r="L156" s="125">
        <f t="shared" si="23"/>
        <v>0</v>
      </c>
      <c r="M156" s="1">
        <f t="shared" si="24"/>
        <v>0</v>
      </c>
      <c r="N156" s="125">
        <f t="shared" si="25"/>
        <v>0</v>
      </c>
      <c r="O156" s="126">
        <f t="shared" si="26"/>
        <v>0</v>
      </c>
      <c r="P156" s="125">
        <f t="shared" si="27"/>
        <v>0</v>
      </c>
      <c r="Q156" s="1">
        <f t="shared" si="28"/>
        <v>0</v>
      </c>
      <c r="R156" s="1">
        <f t="shared" si="32"/>
        <v>0</v>
      </c>
      <c r="S156" s="1">
        <f t="shared" si="29"/>
        <v>0</v>
      </c>
      <c r="T156" s="1">
        <f t="shared" si="30"/>
        <v>0</v>
      </c>
      <c r="U156" s="126">
        <f t="shared" si="31"/>
        <v>0</v>
      </c>
    </row>
    <row r="157" spans="2:21" x14ac:dyDescent="0.3">
      <c r="B157" s="125">
        <v>142</v>
      </c>
      <c r="C157" s="34" t="str">
        <f>IF(OR('Data-Qtr5'!C155="",'Data-Qtr5'!R155),"",(COUNTIF('Data-Qtr5'!C155,"Yes")))</f>
        <v/>
      </c>
      <c r="D157" s="267" t="str">
        <f>IF('Data-Qtr5'!D155="","",IF(C157=1,'Data-Qtr5'!D155,""))</f>
        <v/>
      </c>
      <c r="E157" s="53" t="str">
        <f>IF(OR('Data-Qtr5'!E155="",'Data-Qtr5'!R155),"",COUNTIF('Data-Qtr5'!E155,"Yes"))</f>
        <v/>
      </c>
      <c r="F157" s="53" t="str">
        <f>IF(OR('Data-Qtr5'!F155="",'Data-Qtr5'!R155),"",COUNTIF('Data-Qtr5'!F155,"Yes"))</f>
        <v/>
      </c>
      <c r="G157" s="53"/>
      <c r="H157" s="270" t="str">
        <f>IF(OR('Data-Qtr5'!G155="",'Data-Qtr5'!R155),"",COUNTIF('Data-Qtr5'!G155,"Yes"))</f>
        <v/>
      </c>
      <c r="I157" s="55">
        <f>COUNTIF('Data-Qtr5'!C155:G155,"")</f>
        <v>5</v>
      </c>
      <c r="J157" s="125">
        <f>IF('Data-Qtr5'!R155,0,IF((COUNTBLANK(C157)+COUNTBLANK(E157)+COUNTBLANK(F157)+COUNTBLANK(H157))=4,0,1))</f>
        <v>0</v>
      </c>
      <c r="K157" s="125">
        <f t="shared" si="22"/>
        <v>0</v>
      </c>
      <c r="L157" s="125">
        <f t="shared" si="23"/>
        <v>0</v>
      </c>
      <c r="M157" s="1">
        <f t="shared" si="24"/>
        <v>0</v>
      </c>
      <c r="N157" s="125">
        <f t="shared" si="25"/>
        <v>0</v>
      </c>
      <c r="O157" s="126">
        <f t="shared" si="26"/>
        <v>0</v>
      </c>
      <c r="P157" s="125">
        <f t="shared" si="27"/>
        <v>0</v>
      </c>
      <c r="Q157" s="1">
        <f t="shared" si="28"/>
        <v>0</v>
      </c>
      <c r="R157" s="1">
        <f t="shared" si="32"/>
        <v>0</v>
      </c>
      <c r="S157" s="1">
        <f t="shared" si="29"/>
        <v>0</v>
      </c>
      <c r="T157" s="1">
        <f t="shared" si="30"/>
        <v>0</v>
      </c>
      <c r="U157" s="126">
        <f t="shared" si="31"/>
        <v>0</v>
      </c>
    </row>
    <row r="158" spans="2:21" x14ac:dyDescent="0.3">
      <c r="B158" s="125">
        <v>143</v>
      </c>
      <c r="C158" s="34" t="str">
        <f>IF(OR('Data-Qtr5'!C156="",'Data-Qtr5'!R156),"",(COUNTIF('Data-Qtr5'!C156,"Yes")))</f>
        <v/>
      </c>
      <c r="D158" s="267" t="str">
        <f>IF('Data-Qtr5'!D156="","",IF(C158=1,'Data-Qtr5'!D156,""))</f>
        <v/>
      </c>
      <c r="E158" s="53" t="str">
        <f>IF(OR('Data-Qtr5'!E156="",'Data-Qtr5'!R156),"",COUNTIF('Data-Qtr5'!E156,"Yes"))</f>
        <v/>
      </c>
      <c r="F158" s="53" t="str">
        <f>IF(OR('Data-Qtr5'!F156="",'Data-Qtr5'!R156),"",COUNTIF('Data-Qtr5'!F156,"Yes"))</f>
        <v/>
      </c>
      <c r="G158" s="53"/>
      <c r="H158" s="270" t="str">
        <f>IF(OR('Data-Qtr5'!G156="",'Data-Qtr5'!R156),"",COUNTIF('Data-Qtr5'!G156,"Yes"))</f>
        <v/>
      </c>
      <c r="I158" s="55">
        <f>COUNTIF('Data-Qtr5'!C156:G156,"")</f>
        <v>5</v>
      </c>
      <c r="J158" s="125">
        <f>IF('Data-Qtr5'!R156,0,IF((COUNTBLANK(C158)+COUNTBLANK(E158)+COUNTBLANK(F158)+COUNTBLANK(H158))=4,0,1))</f>
        <v>0</v>
      </c>
      <c r="K158" s="125">
        <f t="shared" si="22"/>
        <v>0</v>
      </c>
      <c r="L158" s="125">
        <f t="shared" si="23"/>
        <v>0</v>
      </c>
      <c r="M158" s="1">
        <f t="shared" si="24"/>
        <v>0</v>
      </c>
      <c r="N158" s="125">
        <f t="shared" si="25"/>
        <v>0</v>
      </c>
      <c r="O158" s="126">
        <f t="shared" si="26"/>
        <v>0</v>
      </c>
      <c r="P158" s="125">
        <f t="shared" si="27"/>
        <v>0</v>
      </c>
      <c r="Q158" s="1">
        <f t="shared" si="28"/>
        <v>0</v>
      </c>
      <c r="R158" s="1">
        <f t="shared" si="32"/>
        <v>0</v>
      </c>
      <c r="S158" s="1">
        <f t="shared" si="29"/>
        <v>0</v>
      </c>
      <c r="T158" s="1">
        <f t="shared" si="30"/>
        <v>0</v>
      </c>
      <c r="U158" s="126">
        <f t="shared" si="31"/>
        <v>0</v>
      </c>
    </row>
    <row r="159" spans="2:21" x14ac:dyDescent="0.3">
      <c r="B159" s="125">
        <v>144</v>
      </c>
      <c r="C159" s="34" t="str">
        <f>IF(OR('Data-Qtr5'!C157="",'Data-Qtr5'!R157),"",(COUNTIF('Data-Qtr5'!C157,"Yes")))</f>
        <v/>
      </c>
      <c r="D159" s="267" t="str">
        <f>IF('Data-Qtr5'!D157="","",IF(C159=1,'Data-Qtr5'!D157,""))</f>
        <v/>
      </c>
      <c r="E159" s="53" t="str">
        <f>IF(OR('Data-Qtr5'!E157="",'Data-Qtr5'!R157),"",COUNTIF('Data-Qtr5'!E157,"Yes"))</f>
        <v/>
      </c>
      <c r="F159" s="53" t="str">
        <f>IF(OR('Data-Qtr5'!F157="",'Data-Qtr5'!R157),"",COUNTIF('Data-Qtr5'!F157,"Yes"))</f>
        <v/>
      </c>
      <c r="G159" s="53"/>
      <c r="H159" s="270" t="str">
        <f>IF(OR('Data-Qtr5'!G157="",'Data-Qtr5'!R157),"",COUNTIF('Data-Qtr5'!G157,"Yes"))</f>
        <v/>
      </c>
      <c r="I159" s="55">
        <f>COUNTIF('Data-Qtr5'!C157:G157,"")</f>
        <v>5</v>
      </c>
      <c r="J159" s="125">
        <f>IF('Data-Qtr5'!R157,0,IF((COUNTBLANK(C159)+COUNTBLANK(E159)+COUNTBLANK(F159)+COUNTBLANK(H159))=4,0,1))</f>
        <v>0</v>
      </c>
      <c r="K159" s="125">
        <f t="shared" si="22"/>
        <v>0</v>
      </c>
      <c r="L159" s="125">
        <f t="shared" si="23"/>
        <v>0</v>
      </c>
      <c r="M159" s="1">
        <f t="shared" si="24"/>
        <v>0</v>
      </c>
      <c r="N159" s="125">
        <f t="shared" si="25"/>
        <v>0</v>
      </c>
      <c r="O159" s="126">
        <f t="shared" si="26"/>
        <v>0</v>
      </c>
      <c r="P159" s="125">
        <f t="shared" si="27"/>
        <v>0</v>
      </c>
      <c r="Q159" s="1">
        <f t="shared" si="28"/>
        <v>0</v>
      </c>
      <c r="R159" s="1">
        <f t="shared" si="32"/>
        <v>0</v>
      </c>
      <c r="S159" s="1">
        <f t="shared" si="29"/>
        <v>0</v>
      </c>
      <c r="T159" s="1">
        <f t="shared" si="30"/>
        <v>0</v>
      </c>
      <c r="U159" s="126">
        <f t="shared" si="31"/>
        <v>0</v>
      </c>
    </row>
    <row r="160" spans="2:21" x14ac:dyDescent="0.3">
      <c r="B160" s="125">
        <v>145</v>
      </c>
      <c r="C160" s="34" t="str">
        <f>IF(OR('Data-Qtr5'!C158="",'Data-Qtr5'!R158),"",(COUNTIF('Data-Qtr5'!C158,"Yes")))</f>
        <v/>
      </c>
      <c r="D160" s="267" t="str">
        <f>IF('Data-Qtr5'!D158="","",IF(C160=1,'Data-Qtr5'!D158,""))</f>
        <v/>
      </c>
      <c r="E160" s="53" t="str">
        <f>IF(OR('Data-Qtr5'!E158="",'Data-Qtr5'!R158),"",COUNTIF('Data-Qtr5'!E158,"Yes"))</f>
        <v/>
      </c>
      <c r="F160" s="53" t="str">
        <f>IF(OR('Data-Qtr5'!F158="",'Data-Qtr5'!R158),"",COUNTIF('Data-Qtr5'!F158,"Yes"))</f>
        <v/>
      </c>
      <c r="G160" s="53"/>
      <c r="H160" s="270" t="str">
        <f>IF(OR('Data-Qtr5'!G158="",'Data-Qtr5'!R158),"",COUNTIF('Data-Qtr5'!G158,"Yes"))</f>
        <v/>
      </c>
      <c r="I160" s="55">
        <f>COUNTIF('Data-Qtr5'!C158:G158,"")</f>
        <v>5</v>
      </c>
      <c r="J160" s="125">
        <f>IF('Data-Qtr5'!R158,0,IF((COUNTBLANK(C160)+COUNTBLANK(E160)+COUNTBLANK(F160)+COUNTBLANK(H160))=4,0,1))</f>
        <v>0</v>
      </c>
      <c r="K160" s="125">
        <f t="shared" si="22"/>
        <v>0</v>
      </c>
      <c r="L160" s="125">
        <f t="shared" si="23"/>
        <v>0</v>
      </c>
      <c r="M160" s="1">
        <f t="shared" si="24"/>
        <v>0</v>
      </c>
      <c r="N160" s="125">
        <f t="shared" si="25"/>
        <v>0</v>
      </c>
      <c r="O160" s="126">
        <f t="shared" si="26"/>
        <v>0</v>
      </c>
      <c r="P160" s="125">
        <f t="shared" si="27"/>
        <v>0</v>
      </c>
      <c r="Q160" s="1">
        <f t="shared" si="28"/>
        <v>0</v>
      </c>
      <c r="R160" s="1">
        <f t="shared" si="32"/>
        <v>0</v>
      </c>
      <c r="S160" s="1">
        <f t="shared" si="29"/>
        <v>0</v>
      </c>
      <c r="T160" s="1">
        <f t="shared" si="30"/>
        <v>0</v>
      </c>
      <c r="U160" s="126">
        <f t="shared" si="31"/>
        <v>0</v>
      </c>
    </row>
    <row r="161" spans="2:21" x14ac:dyDescent="0.3">
      <c r="B161" s="125">
        <v>146</v>
      </c>
      <c r="C161" s="34" t="str">
        <f>IF(OR('Data-Qtr5'!C159="",'Data-Qtr5'!R159),"",(COUNTIF('Data-Qtr5'!C159,"Yes")))</f>
        <v/>
      </c>
      <c r="D161" s="267" t="str">
        <f>IF('Data-Qtr5'!D159="","",IF(C161=1,'Data-Qtr5'!D159,""))</f>
        <v/>
      </c>
      <c r="E161" s="53" t="str">
        <f>IF(OR('Data-Qtr5'!E159="",'Data-Qtr5'!R159),"",COUNTIF('Data-Qtr5'!E159,"Yes"))</f>
        <v/>
      </c>
      <c r="F161" s="53" t="str">
        <f>IF(OR('Data-Qtr5'!F159="",'Data-Qtr5'!R159),"",COUNTIF('Data-Qtr5'!F159,"Yes"))</f>
        <v/>
      </c>
      <c r="G161" s="53"/>
      <c r="H161" s="270" t="str">
        <f>IF(OR('Data-Qtr5'!G159="",'Data-Qtr5'!R159),"",COUNTIF('Data-Qtr5'!G159,"Yes"))</f>
        <v/>
      </c>
      <c r="I161" s="55">
        <f>COUNTIF('Data-Qtr5'!C159:G159,"")</f>
        <v>5</v>
      </c>
      <c r="J161" s="125">
        <f>IF('Data-Qtr5'!R159,0,IF((COUNTBLANK(C161)+COUNTBLANK(E161)+COUNTBLANK(F161)+COUNTBLANK(H161))=4,0,1))</f>
        <v>0</v>
      </c>
      <c r="K161" s="125">
        <f t="shared" si="22"/>
        <v>0</v>
      </c>
      <c r="L161" s="125">
        <f t="shared" si="23"/>
        <v>0</v>
      </c>
      <c r="M161" s="1">
        <f t="shared" si="24"/>
        <v>0</v>
      </c>
      <c r="N161" s="125">
        <f t="shared" si="25"/>
        <v>0</v>
      </c>
      <c r="O161" s="126">
        <f t="shared" si="26"/>
        <v>0</v>
      </c>
      <c r="P161" s="125">
        <f t="shared" si="27"/>
        <v>0</v>
      </c>
      <c r="Q161" s="1">
        <f t="shared" si="28"/>
        <v>0</v>
      </c>
      <c r="R161" s="1">
        <f t="shared" si="32"/>
        <v>0</v>
      </c>
      <c r="S161" s="1">
        <f t="shared" si="29"/>
        <v>0</v>
      </c>
      <c r="T161" s="1">
        <f t="shared" si="30"/>
        <v>0</v>
      </c>
      <c r="U161" s="126">
        <f t="shared" si="31"/>
        <v>0</v>
      </c>
    </row>
    <row r="162" spans="2:21" x14ac:dyDescent="0.3">
      <c r="B162" s="125">
        <v>147</v>
      </c>
      <c r="C162" s="34" t="str">
        <f>IF(OR('Data-Qtr5'!C160="",'Data-Qtr5'!R160),"",(COUNTIF('Data-Qtr5'!C160,"Yes")))</f>
        <v/>
      </c>
      <c r="D162" s="267" t="str">
        <f>IF('Data-Qtr5'!D160="","",IF(C162=1,'Data-Qtr5'!D160,""))</f>
        <v/>
      </c>
      <c r="E162" s="53" t="str">
        <f>IF(OR('Data-Qtr5'!E160="",'Data-Qtr5'!R160),"",COUNTIF('Data-Qtr5'!E160,"Yes"))</f>
        <v/>
      </c>
      <c r="F162" s="53" t="str">
        <f>IF(OR('Data-Qtr5'!F160="",'Data-Qtr5'!R160),"",COUNTIF('Data-Qtr5'!F160,"Yes"))</f>
        <v/>
      </c>
      <c r="G162" s="53"/>
      <c r="H162" s="270" t="str">
        <f>IF(OR('Data-Qtr5'!G160="",'Data-Qtr5'!R160),"",COUNTIF('Data-Qtr5'!G160,"Yes"))</f>
        <v/>
      </c>
      <c r="I162" s="55">
        <f>COUNTIF('Data-Qtr5'!C160:G160,"")</f>
        <v>5</v>
      </c>
      <c r="J162" s="125">
        <f>IF('Data-Qtr5'!R160,0,IF((COUNTBLANK(C162)+COUNTBLANK(E162)+COUNTBLANK(F162)+COUNTBLANK(H162))=4,0,1))</f>
        <v>0</v>
      </c>
      <c r="K162" s="125">
        <f t="shared" si="22"/>
        <v>0</v>
      </c>
      <c r="L162" s="125">
        <f t="shared" si="23"/>
        <v>0</v>
      </c>
      <c r="M162" s="1">
        <f t="shared" si="24"/>
        <v>0</v>
      </c>
      <c r="N162" s="125">
        <f t="shared" si="25"/>
        <v>0</v>
      </c>
      <c r="O162" s="126">
        <f t="shared" si="26"/>
        <v>0</v>
      </c>
      <c r="P162" s="125">
        <f t="shared" si="27"/>
        <v>0</v>
      </c>
      <c r="Q162" s="1">
        <f t="shared" si="28"/>
        <v>0</v>
      </c>
      <c r="R162" s="1">
        <f t="shared" si="32"/>
        <v>0</v>
      </c>
      <c r="S162" s="1">
        <f t="shared" si="29"/>
        <v>0</v>
      </c>
      <c r="T162" s="1">
        <f t="shared" si="30"/>
        <v>0</v>
      </c>
      <c r="U162" s="126">
        <f t="shared" si="31"/>
        <v>0</v>
      </c>
    </row>
    <row r="163" spans="2:21" x14ac:dyDescent="0.3">
      <c r="B163" s="125">
        <v>148</v>
      </c>
      <c r="C163" s="34" t="str">
        <f>IF(OR('Data-Qtr5'!C161="",'Data-Qtr5'!R161),"",(COUNTIF('Data-Qtr5'!C161,"Yes")))</f>
        <v/>
      </c>
      <c r="D163" s="267" t="str">
        <f>IF('Data-Qtr5'!D161="","",IF(C163=1,'Data-Qtr5'!D161,""))</f>
        <v/>
      </c>
      <c r="E163" s="53" t="str">
        <f>IF(OR('Data-Qtr5'!E161="",'Data-Qtr5'!R161),"",COUNTIF('Data-Qtr5'!E161,"Yes"))</f>
        <v/>
      </c>
      <c r="F163" s="53" t="str">
        <f>IF(OR('Data-Qtr5'!F161="",'Data-Qtr5'!R161),"",COUNTIF('Data-Qtr5'!F161,"Yes"))</f>
        <v/>
      </c>
      <c r="G163" s="53"/>
      <c r="H163" s="270" t="str">
        <f>IF(OR('Data-Qtr5'!G161="",'Data-Qtr5'!R161),"",COUNTIF('Data-Qtr5'!G161,"Yes"))</f>
        <v/>
      </c>
      <c r="I163" s="55">
        <f>COUNTIF('Data-Qtr5'!C161:G161,"")</f>
        <v>5</v>
      </c>
      <c r="J163" s="125">
        <f>IF('Data-Qtr5'!R161,0,IF((COUNTBLANK(C163)+COUNTBLANK(E163)+COUNTBLANK(F163)+COUNTBLANK(H163))=4,0,1))</f>
        <v>0</v>
      </c>
      <c r="K163" s="125">
        <f t="shared" si="22"/>
        <v>0</v>
      </c>
      <c r="L163" s="125">
        <f t="shared" si="23"/>
        <v>0</v>
      </c>
      <c r="M163" s="1">
        <f t="shared" si="24"/>
        <v>0</v>
      </c>
      <c r="N163" s="125">
        <f t="shared" si="25"/>
        <v>0</v>
      </c>
      <c r="O163" s="126">
        <f t="shared" si="26"/>
        <v>0</v>
      </c>
      <c r="P163" s="125">
        <f t="shared" si="27"/>
        <v>0</v>
      </c>
      <c r="Q163" s="1">
        <f t="shared" si="28"/>
        <v>0</v>
      </c>
      <c r="R163" s="1">
        <f t="shared" si="32"/>
        <v>0</v>
      </c>
      <c r="S163" s="1">
        <f t="shared" si="29"/>
        <v>0</v>
      </c>
      <c r="T163" s="1">
        <f t="shared" si="30"/>
        <v>0</v>
      </c>
      <c r="U163" s="126">
        <f t="shared" si="31"/>
        <v>0</v>
      </c>
    </row>
    <row r="164" spans="2:21" x14ac:dyDescent="0.3">
      <c r="B164" s="125">
        <v>149</v>
      </c>
      <c r="C164" s="34" t="str">
        <f>IF(OR('Data-Qtr5'!C162="",'Data-Qtr5'!R162),"",(COUNTIF('Data-Qtr5'!C162,"Yes")))</f>
        <v/>
      </c>
      <c r="D164" s="267" t="str">
        <f>IF('Data-Qtr5'!D162="","",IF(C164=1,'Data-Qtr5'!D162,""))</f>
        <v/>
      </c>
      <c r="E164" s="53" t="str">
        <f>IF(OR('Data-Qtr5'!E162="",'Data-Qtr5'!R162),"",COUNTIF('Data-Qtr5'!E162,"Yes"))</f>
        <v/>
      </c>
      <c r="F164" s="53" t="str">
        <f>IF(OR('Data-Qtr5'!F162="",'Data-Qtr5'!R162),"",COUNTIF('Data-Qtr5'!F162,"Yes"))</f>
        <v/>
      </c>
      <c r="G164" s="53"/>
      <c r="H164" s="270" t="str">
        <f>IF(OR('Data-Qtr5'!G162="",'Data-Qtr5'!R162),"",COUNTIF('Data-Qtr5'!G162,"Yes"))</f>
        <v/>
      </c>
      <c r="I164" s="55">
        <f>COUNTIF('Data-Qtr5'!C162:G162,"")</f>
        <v>5</v>
      </c>
      <c r="J164" s="125">
        <f>IF('Data-Qtr5'!R162,0,IF((COUNTBLANK(C164)+COUNTBLANK(E164)+COUNTBLANK(F164)+COUNTBLANK(H164))=4,0,1))</f>
        <v>0</v>
      </c>
      <c r="K164" s="125">
        <f t="shared" si="22"/>
        <v>0</v>
      </c>
      <c r="L164" s="125">
        <f t="shared" si="23"/>
        <v>0</v>
      </c>
      <c r="M164" s="1">
        <f t="shared" si="24"/>
        <v>0</v>
      </c>
      <c r="N164" s="125">
        <f t="shared" si="25"/>
        <v>0</v>
      </c>
      <c r="O164" s="126">
        <f t="shared" si="26"/>
        <v>0</v>
      </c>
      <c r="P164" s="125">
        <f t="shared" si="27"/>
        <v>0</v>
      </c>
      <c r="Q164" s="1">
        <f t="shared" si="28"/>
        <v>0</v>
      </c>
      <c r="R164" s="1">
        <f t="shared" si="32"/>
        <v>0</v>
      </c>
      <c r="S164" s="1">
        <f t="shared" si="29"/>
        <v>0</v>
      </c>
      <c r="T164" s="1">
        <f t="shared" si="30"/>
        <v>0</v>
      </c>
      <c r="U164" s="126">
        <f t="shared" si="31"/>
        <v>0</v>
      </c>
    </row>
    <row r="165" spans="2:21" ht="15" thickBot="1" x14ac:dyDescent="0.35">
      <c r="B165" s="127">
        <v>150</v>
      </c>
      <c r="C165" s="35" t="str">
        <f>IF(OR('Data-Qtr5'!C163="",'Data-Qtr5'!R163),"",(COUNTIF('Data-Qtr5'!C163,"Yes")))</f>
        <v/>
      </c>
      <c r="D165" s="271" t="str">
        <f>IF('Data-Qtr5'!D163="","",IF(C165=1,'Data-Qtr5'!D163,""))</f>
        <v/>
      </c>
      <c r="E165" s="36" t="str">
        <f>IF(OR('Data-Qtr5'!E163="",'Data-Qtr5'!R163),"",COUNTIF('Data-Qtr5'!E163,"Yes"))</f>
        <v/>
      </c>
      <c r="F165" s="36" t="str">
        <f>IF(OR('Data-Qtr5'!F163="",'Data-Qtr5'!R163),"",COUNTIF('Data-Qtr5'!F163,"Yes"))</f>
        <v/>
      </c>
      <c r="G165" s="36"/>
      <c r="H165" s="272" t="str">
        <f>IF(OR('Data-Qtr5'!G163="",'Data-Qtr5'!R163),"",COUNTIF('Data-Qtr5'!G163,"Yes"))</f>
        <v/>
      </c>
      <c r="I165" s="56">
        <f>COUNTIF('Data-Qtr5'!C163:G163,"")</f>
        <v>5</v>
      </c>
      <c r="J165" s="125">
        <f>IF('Data-Qtr5'!R163,0,IF((COUNTBLANK(C165)+COUNTBLANK(E165)+COUNTBLANK(F165)+COUNTBLANK(H165))=4,0,1))</f>
        <v>0</v>
      </c>
      <c r="K165" s="125">
        <f t="shared" si="22"/>
        <v>0</v>
      </c>
      <c r="L165" s="125">
        <f t="shared" si="23"/>
        <v>0</v>
      </c>
      <c r="M165" s="1">
        <f t="shared" si="24"/>
        <v>0</v>
      </c>
      <c r="N165" s="125">
        <f t="shared" si="25"/>
        <v>0</v>
      </c>
      <c r="O165" s="126">
        <f t="shared" si="26"/>
        <v>0</v>
      </c>
      <c r="P165" s="125">
        <f t="shared" si="27"/>
        <v>0</v>
      </c>
      <c r="Q165" s="1">
        <f t="shared" si="28"/>
        <v>0</v>
      </c>
      <c r="R165" s="1">
        <f t="shared" si="32"/>
        <v>0</v>
      </c>
      <c r="S165" s="1">
        <f t="shared" si="29"/>
        <v>0</v>
      </c>
      <c r="T165" s="1">
        <f t="shared" si="30"/>
        <v>0</v>
      </c>
      <c r="U165" s="126">
        <f t="shared" si="31"/>
        <v>0</v>
      </c>
    </row>
    <row r="166" spans="2:21" x14ac:dyDescent="0.3">
      <c r="B166" s="125">
        <v>151</v>
      </c>
      <c r="C166" s="32" t="str">
        <f>IF(OR('Data-Qtr5'!C164="",'Data-Qtr5'!R164),"",(COUNTIF('Data-Qtr5'!C164,"Yes")))</f>
        <v/>
      </c>
      <c r="D166" s="268" t="str">
        <f>IF('Data-Qtr5'!D164="","",IF(C166=1,'Data-Qtr5'!D164,""))</f>
        <v/>
      </c>
      <c r="E166" s="33" t="str">
        <f>IF(OR('Data-Qtr5'!E164="",'Data-Qtr5'!R164),"",COUNTIF('Data-Qtr5'!E164,"Yes"))</f>
        <v/>
      </c>
      <c r="F166" s="33" t="str">
        <f>IF(OR('Data-Qtr5'!F164="",'Data-Qtr5'!R164),"",COUNTIF('Data-Qtr5'!F164,"Yes"))</f>
        <v/>
      </c>
      <c r="G166" s="33"/>
      <c r="H166" s="269" t="str">
        <f>IF(OR('Data-Qtr5'!G164="",'Data-Qtr5'!R164),"",COUNTIF('Data-Qtr5'!G164,"Yes"))</f>
        <v/>
      </c>
      <c r="I166" s="54">
        <f>COUNTIF('Data-Qtr5'!C164:G164,"")</f>
        <v>5</v>
      </c>
      <c r="J166" s="125">
        <f>IF('Data-Qtr5'!R164,0,IF((COUNTBLANK(C166)+COUNTBLANK(E166)+COUNTBLANK(F166)+COUNTBLANK(H166))=4,0,1))</f>
        <v>0</v>
      </c>
      <c r="K166" s="125">
        <f t="shared" si="22"/>
        <v>0</v>
      </c>
      <c r="L166" s="125">
        <f t="shared" si="23"/>
        <v>0</v>
      </c>
      <c r="M166" s="1">
        <f t="shared" si="24"/>
        <v>0</v>
      </c>
      <c r="N166" s="125">
        <f t="shared" si="25"/>
        <v>0</v>
      </c>
      <c r="O166" s="126">
        <f t="shared" si="26"/>
        <v>0</v>
      </c>
      <c r="P166" s="125">
        <f t="shared" si="27"/>
        <v>0</v>
      </c>
      <c r="Q166" s="1">
        <f t="shared" si="28"/>
        <v>0</v>
      </c>
      <c r="R166" s="1">
        <f t="shared" si="32"/>
        <v>0</v>
      </c>
      <c r="S166" s="1">
        <f t="shared" si="29"/>
        <v>0</v>
      </c>
      <c r="T166" s="1">
        <f t="shared" si="30"/>
        <v>0</v>
      </c>
      <c r="U166" s="126">
        <f t="shared" si="31"/>
        <v>0</v>
      </c>
    </row>
    <row r="167" spans="2:21" x14ac:dyDescent="0.3">
      <c r="B167" s="125">
        <v>152</v>
      </c>
      <c r="C167" s="34" t="str">
        <f>IF(OR('Data-Qtr5'!C165="",'Data-Qtr5'!R165),"",(COUNTIF('Data-Qtr5'!C165,"Yes")))</f>
        <v/>
      </c>
      <c r="D167" s="267" t="str">
        <f>IF('Data-Qtr5'!D165="","",IF(C167=1,'Data-Qtr5'!D165,""))</f>
        <v/>
      </c>
      <c r="E167" s="53" t="str">
        <f>IF(OR('Data-Qtr5'!E165="",'Data-Qtr5'!R165),"",COUNTIF('Data-Qtr5'!E165,"Yes"))</f>
        <v/>
      </c>
      <c r="F167" s="53" t="str">
        <f>IF(OR('Data-Qtr5'!F165="",'Data-Qtr5'!R165),"",COUNTIF('Data-Qtr5'!F165,"Yes"))</f>
        <v/>
      </c>
      <c r="G167" s="53"/>
      <c r="H167" s="270" t="str">
        <f>IF(OR('Data-Qtr5'!G165="",'Data-Qtr5'!R165),"",COUNTIF('Data-Qtr5'!G165,"Yes"))</f>
        <v/>
      </c>
      <c r="I167" s="55">
        <f>COUNTIF('Data-Qtr5'!C165:G165,"")</f>
        <v>5</v>
      </c>
      <c r="J167" s="125">
        <f>IF('Data-Qtr5'!R165,0,IF((COUNTBLANK(C167)+COUNTBLANK(E167)+COUNTBLANK(F167)+COUNTBLANK(H167))=4,0,1))</f>
        <v>0</v>
      </c>
      <c r="K167" s="125">
        <f t="shared" si="22"/>
        <v>0</v>
      </c>
      <c r="L167" s="125">
        <f t="shared" si="23"/>
        <v>0</v>
      </c>
      <c r="M167" s="1">
        <f t="shared" si="24"/>
        <v>0</v>
      </c>
      <c r="N167" s="125">
        <f t="shared" si="25"/>
        <v>0</v>
      </c>
      <c r="O167" s="126">
        <f t="shared" si="26"/>
        <v>0</v>
      </c>
      <c r="P167" s="125">
        <f t="shared" si="27"/>
        <v>0</v>
      </c>
      <c r="Q167" s="1">
        <f t="shared" si="28"/>
        <v>0</v>
      </c>
      <c r="R167" s="1">
        <f t="shared" si="32"/>
        <v>0</v>
      </c>
      <c r="S167" s="1">
        <f t="shared" si="29"/>
        <v>0</v>
      </c>
      <c r="T167" s="1">
        <f t="shared" si="30"/>
        <v>0</v>
      </c>
      <c r="U167" s="126">
        <f t="shared" si="31"/>
        <v>0</v>
      </c>
    </row>
    <row r="168" spans="2:21" x14ac:dyDescent="0.3">
      <c r="B168" s="125">
        <v>153</v>
      </c>
      <c r="C168" s="34" t="str">
        <f>IF(OR('Data-Qtr5'!C166="",'Data-Qtr5'!R166),"",(COUNTIF('Data-Qtr5'!C166,"Yes")))</f>
        <v/>
      </c>
      <c r="D168" s="267" t="str">
        <f>IF('Data-Qtr5'!D166="","",IF(C168=1,'Data-Qtr5'!D166,""))</f>
        <v/>
      </c>
      <c r="E168" s="53" t="str">
        <f>IF(OR('Data-Qtr5'!E166="",'Data-Qtr5'!R166),"",COUNTIF('Data-Qtr5'!E166,"Yes"))</f>
        <v/>
      </c>
      <c r="F168" s="53" t="str">
        <f>IF(OR('Data-Qtr5'!F166="",'Data-Qtr5'!R166),"",COUNTIF('Data-Qtr5'!F166,"Yes"))</f>
        <v/>
      </c>
      <c r="G168" s="53"/>
      <c r="H168" s="270" t="str">
        <f>IF(OR('Data-Qtr5'!G166="",'Data-Qtr5'!R166),"",COUNTIF('Data-Qtr5'!G166,"Yes"))</f>
        <v/>
      </c>
      <c r="I168" s="55">
        <f>COUNTIF('Data-Qtr5'!C166:G166,"")</f>
        <v>5</v>
      </c>
      <c r="J168" s="125">
        <f>IF('Data-Qtr5'!R166,0,IF((COUNTBLANK(C168)+COUNTBLANK(E168)+COUNTBLANK(F168)+COUNTBLANK(H168))=4,0,1))</f>
        <v>0</v>
      </c>
      <c r="K168" s="125">
        <f t="shared" si="22"/>
        <v>0</v>
      </c>
      <c r="L168" s="125">
        <f t="shared" si="23"/>
        <v>0</v>
      </c>
      <c r="M168" s="1">
        <f t="shared" si="24"/>
        <v>0</v>
      </c>
      <c r="N168" s="125">
        <f t="shared" si="25"/>
        <v>0</v>
      </c>
      <c r="O168" s="126">
        <f t="shared" si="26"/>
        <v>0</v>
      </c>
      <c r="P168" s="125">
        <f t="shared" si="27"/>
        <v>0</v>
      </c>
      <c r="Q168" s="1">
        <f t="shared" si="28"/>
        <v>0</v>
      </c>
      <c r="R168" s="1">
        <f t="shared" si="32"/>
        <v>0</v>
      </c>
      <c r="S168" s="1">
        <f t="shared" si="29"/>
        <v>0</v>
      </c>
      <c r="T168" s="1">
        <f t="shared" si="30"/>
        <v>0</v>
      </c>
      <c r="U168" s="126">
        <f t="shared" si="31"/>
        <v>0</v>
      </c>
    </row>
    <row r="169" spans="2:21" x14ac:dyDescent="0.3">
      <c r="B169" s="125">
        <v>154</v>
      </c>
      <c r="C169" s="34" t="str">
        <f>IF(OR('Data-Qtr5'!C167="",'Data-Qtr5'!R167),"",(COUNTIF('Data-Qtr5'!C167,"Yes")))</f>
        <v/>
      </c>
      <c r="D169" s="267" t="str">
        <f>IF('Data-Qtr5'!D167="","",IF(C169=1,'Data-Qtr5'!D167,""))</f>
        <v/>
      </c>
      <c r="E169" s="53" t="str">
        <f>IF(OR('Data-Qtr5'!E167="",'Data-Qtr5'!R167),"",COUNTIF('Data-Qtr5'!E167,"Yes"))</f>
        <v/>
      </c>
      <c r="F169" s="53" t="str">
        <f>IF(OR('Data-Qtr5'!F167="",'Data-Qtr5'!R167),"",COUNTIF('Data-Qtr5'!F167,"Yes"))</f>
        <v/>
      </c>
      <c r="G169" s="53"/>
      <c r="H169" s="270" t="str">
        <f>IF(OR('Data-Qtr5'!G167="",'Data-Qtr5'!R167),"",COUNTIF('Data-Qtr5'!G167,"Yes"))</f>
        <v/>
      </c>
      <c r="I169" s="55">
        <f>COUNTIF('Data-Qtr5'!C167:G167,"")</f>
        <v>5</v>
      </c>
      <c r="J169" s="125">
        <f>IF('Data-Qtr5'!R167,0,IF((COUNTBLANK(C169)+COUNTBLANK(E169)+COUNTBLANK(F169)+COUNTBLANK(H169))=4,0,1))</f>
        <v>0</v>
      </c>
      <c r="K169" s="125">
        <f t="shared" si="22"/>
        <v>0</v>
      </c>
      <c r="L169" s="125">
        <f t="shared" si="23"/>
        <v>0</v>
      </c>
      <c r="M169" s="1">
        <f t="shared" si="24"/>
        <v>0</v>
      </c>
      <c r="N169" s="125">
        <f t="shared" si="25"/>
        <v>0</v>
      </c>
      <c r="O169" s="126">
        <f t="shared" si="26"/>
        <v>0</v>
      </c>
      <c r="P169" s="125">
        <f t="shared" si="27"/>
        <v>0</v>
      </c>
      <c r="Q169" s="1">
        <f t="shared" si="28"/>
        <v>0</v>
      </c>
      <c r="R169" s="1">
        <f t="shared" si="32"/>
        <v>0</v>
      </c>
      <c r="S169" s="1">
        <f t="shared" si="29"/>
        <v>0</v>
      </c>
      <c r="T169" s="1">
        <f t="shared" si="30"/>
        <v>0</v>
      </c>
      <c r="U169" s="126">
        <f t="shared" si="31"/>
        <v>0</v>
      </c>
    </row>
    <row r="170" spans="2:21" x14ac:dyDescent="0.3">
      <c r="B170" s="125">
        <v>155</v>
      </c>
      <c r="C170" s="34" t="str">
        <f>IF(OR('Data-Qtr5'!C168="",'Data-Qtr5'!R168),"",(COUNTIF('Data-Qtr5'!C168,"Yes")))</f>
        <v/>
      </c>
      <c r="D170" s="267" t="str">
        <f>IF('Data-Qtr5'!D168="","",IF(C170=1,'Data-Qtr5'!D168,""))</f>
        <v/>
      </c>
      <c r="E170" s="53" t="str">
        <f>IF(OR('Data-Qtr5'!E168="",'Data-Qtr5'!R168),"",COUNTIF('Data-Qtr5'!E168,"Yes"))</f>
        <v/>
      </c>
      <c r="F170" s="53" t="str">
        <f>IF(OR('Data-Qtr5'!F168="",'Data-Qtr5'!R168),"",COUNTIF('Data-Qtr5'!F168,"Yes"))</f>
        <v/>
      </c>
      <c r="G170" s="53"/>
      <c r="H170" s="270" t="str">
        <f>IF(OR('Data-Qtr5'!G168="",'Data-Qtr5'!R168),"",COUNTIF('Data-Qtr5'!G168,"Yes"))</f>
        <v/>
      </c>
      <c r="I170" s="55">
        <f>COUNTIF('Data-Qtr5'!C168:G168,"")</f>
        <v>5</v>
      </c>
      <c r="J170" s="125">
        <f>IF('Data-Qtr5'!R168,0,IF((COUNTBLANK(C170)+COUNTBLANK(E170)+COUNTBLANK(F170)+COUNTBLANK(H170))=4,0,1))</f>
        <v>0</v>
      </c>
      <c r="K170" s="125">
        <f t="shared" si="22"/>
        <v>0</v>
      </c>
      <c r="L170" s="125">
        <f t="shared" si="23"/>
        <v>0</v>
      </c>
      <c r="M170" s="1">
        <f t="shared" si="24"/>
        <v>0</v>
      </c>
      <c r="N170" s="125">
        <f t="shared" si="25"/>
        <v>0</v>
      </c>
      <c r="O170" s="126">
        <f t="shared" si="26"/>
        <v>0</v>
      </c>
      <c r="P170" s="125">
        <f t="shared" si="27"/>
        <v>0</v>
      </c>
      <c r="Q170" s="1">
        <f t="shared" si="28"/>
        <v>0</v>
      </c>
      <c r="R170" s="1">
        <f t="shared" si="32"/>
        <v>0</v>
      </c>
      <c r="S170" s="1">
        <f t="shared" si="29"/>
        <v>0</v>
      </c>
      <c r="T170" s="1">
        <f t="shared" si="30"/>
        <v>0</v>
      </c>
      <c r="U170" s="126">
        <f t="shared" si="31"/>
        <v>0</v>
      </c>
    </row>
    <row r="171" spans="2:21" x14ac:dyDescent="0.3">
      <c r="B171" s="125">
        <v>156</v>
      </c>
      <c r="C171" s="34" t="str">
        <f>IF(OR('Data-Qtr5'!C169="",'Data-Qtr5'!R169),"",(COUNTIF('Data-Qtr5'!C169,"Yes")))</f>
        <v/>
      </c>
      <c r="D171" s="267" t="str">
        <f>IF('Data-Qtr5'!D169="","",IF(C171=1,'Data-Qtr5'!D169,""))</f>
        <v/>
      </c>
      <c r="E171" s="53" t="str">
        <f>IF(OR('Data-Qtr5'!E169="",'Data-Qtr5'!R169),"",COUNTIF('Data-Qtr5'!E169,"Yes"))</f>
        <v/>
      </c>
      <c r="F171" s="53" t="str">
        <f>IF(OR('Data-Qtr5'!F169="",'Data-Qtr5'!R169),"",COUNTIF('Data-Qtr5'!F169,"Yes"))</f>
        <v/>
      </c>
      <c r="G171" s="53"/>
      <c r="H171" s="270" t="str">
        <f>IF(OR('Data-Qtr5'!G169="",'Data-Qtr5'!R169),"",COUNTIF('Data-Qtr5'!G169,"Yes"))</f>
        <v/>
      </c>
      <c r="I171" s="55">
        <f>COUNTIF('Data-Qtr5'!C169:G169,"")</f>
        <v>5</v>
      </c>
      <c r="J171" s="125">
        <f>IF('Data-Qtr5'!R169,0,IF((COUNTBLANK(C171)+COUNTBLANK(E171)+COUNTBLANK(F171)+COUNTBLANK(H171))=4,0,1))</f>
        <v>0</v>
      </c>
      <c r="K171" s="125">
        <f t="shared" si="22"/>
        <v>0</v>
      </c>
      <c r="L171" s="125">
        <f t="shared" si="23"/>
        <v>0</v>
      </c>
      <c r="M171" s="1">
        <f t="shared" si="24"/>
        <v>0</v>
      </c>
      <c r="N171" s="125">
        <f t="shared" si="25"/>
        <v>0</v>
      </c>
      <c r="O171" s="126">
        <f t="shared" si="26"/>
        <v>0</v>
      </c>
      <c r="P171" s="125">
        <f t="shared" si="27"/>
        <v>0</v>
      </c>
      <c r="Q171" s="1">
        <f t="shared" si="28"/>
        <v>0</v>
      </c>
      <c r="R171" s="1">
        <f t="shared" si="32"/>
        <v>0</v>
      </c>
      <c r="S171" s="1">
        <f t="shared" si="29"/>
        <v>0</v>
      </c>
      <c r="T171" s="1">
        <f t="shared" si="30"/>
        <v>0</v>
      </c>
      <c r="U171" s="126">
        <f t="shared" si="31"/>
        <v>0</v>
      </c>
    </row>
    <row r="172" spans="2:21" x14ac:dyDescent="0.3">
      <c r="B172" s="125">
        <v>157</v>
      </c>
      <c r="C172" s="34" t="str">
        <f>IF(OR('Data-Qtr5'!C170="",'Data-Qtr5'!R170),"",(COUNTIF('Data-Qtr5'!C170,"Yes")))</f>
        <v/>
      </c>
      <c r="D172" s="267" t="str">
        <f>IF('Data-Qtr5'!D170="","",IF(C172=1,'Data-Qtr5'!D170,""))</f>
        <v/>
      </c>
      <c r="E172" s="53" t="str">
        <f>IF(OR('Data-Qtr5'!E170="",'Data-Qtr5'!R170),"",COUNTIF('Data-Qtr5'!E170,"Yes"))</f>
        <v/>
      </c>
      <c r="F172" s="53" t="str">
        <f>IF(OR('Data-Qtr5'!F170="",'Data-Qtr5'!R170),"",COUNTIF('Data-Qtr5'!F170,"Yes"))</f>
        <v/>
      </c>
      <c r="G172" s="53"/>
      <c r="H172" s="270" t="str">
        <f>IF(OR('Data-Qtr5'!G170="",'Data-Qtr5'!R170),"",COUNTIF('Data-Qtr5'!G170,"Yes"))</f>
        <v/>
      </c>
      <c r="I172" s="55">
        <f>COUNTIF('Data-Qtr5'!C170:G170,"")</f>
        <v>5</v>
      </c>
      <c r="J172" s="125">
        <f>IF('Data-Qtr5'!R170,0,IF((COUNTBLANK(C172)+COUNTBLANK(E172)+COUNTBLANK(F172)+COUNTBLANK(H172))=4,0,1))</f>
        <v>0</v>
      </c>
      <c r="K172" s="125">
        <f t="shared" si="22"/>
        <v>0</v>
      </c>
      <c r="L172" s="125">
        <f t="shared" si="23"/>
        <v>0</v>
      </c>
      <c r="M172" s="1">
        <f t="shared" si="24"/>
        <v>0</v>
      </c>
      <c r="N172" s="125">
        <f t="shared" si="25"/>
        <v>0</v>
      </c>
      <c r="O172" s="126">
        <f t="shared" si="26"/>
        <v>0</v>
      </c>
      <c r="P172" s="125">
        <f t="shared" si="27"/>
        <v>0</v>
      </c>
      <c r="Q172" s="1">
        <f t="shared" si="28"/>
        <v>0</v>
      </c>
      <c r="R172" s="1">
        <f t="shared" si="32"/>
        <v>0</v>
      </c>
      <c r="S172" s="1">
        <f t="shared" si="29"/>
        <v>0</v>
      </c>
      <c r="T172" s="1">
        <f t="shared" si="30"/>
        <v>0</v>
      </c>
      <c r="U172" s="126">
        <f t="shared" si="31"/>
        <v>0</v>
      </c>
    </row>
    <row r="173" spans="2:21" x14ac:dyDescent="0.3">
      <c r="B173" s="125">
        <v>158</v>
      </c>
      <c r="C173" s="34" t="str">
        <f>IF(OR('Data-Qtr5'!C171="",'Data-Qtr5'!R171),"",(COUNTIF('Data-Qtr5'!C171,"Yes")))</f>
        <v/>
      </c>
      <c r="D173" s="267" t="str">
        <f>IF('Data-Qtr5'!D171="","",IF(C173=1,'Data-Qtr5'!D171,""))</f>
        <v/>
      </c>
      <c r="E173" s="53" t="str">
        <f>IF(OR('Data-Qtr5'!E171="",'Data-Qtr5'!R171),"",COUNTIF('Data-Qtr5'!E171,"Yes"))</f>
        <v/>
      </c>
      <c r="F173" s="53" t="str">
        <f>IF(OR('Data-Qtr5'!F171="",'Data-Qtr5'!R171),"",COUNTIF('Data-Qtr5'!F171,"Yes"))</f>
        <v/>
      </c>
      <c r="G173" s="53"/>
      <c r="H173" s="270" t="str">
        <f>IF(OR('Data-Qtr5'!G171="",'Data-Qtr5'!R171),"",COUNTIF('Data-Qtr5'!G171,"Yes"))</f>
        <v/>
      </c>
      <c r="I173" s="55">
        <f>COUNTIF('Data-Qtr5'!C171:G171,"")</f>
        <v>5</v>
      </c>
      <c r="J173" s="125">
        <f>IF('Data-Qtr5'!R171,0,IF((COUNTBLANK(C173)+COUNTBLANK(E173)+COUNTBLANK(F173)+COUNTBLANK(H173))=4,0,1))</f>
        <v>0</v>
      </c>
      <c r="K173" s="125">
        <f t="shared" si="22"/>
        <v>0</v>
      </c>
      <c r="L173" s="125">
        <f t="shared" si="23"/>
        <v>0</v>
      </c>
      <c r="M173" s="1">
        <f t="shared" si="24"/>
        <v>0</v>
      </c>
      <c r="N173" s="125">
        <f t="shared" si="25"/>
        <v>0</v>
      </c>
      <c r="O173" s="126">
        <f t="shared" si="26"/>
        <v>0</v>
      </c>
      <c r="P173" s="125">
        <f t="shared" si="27"/>
        <v>0</v>
      </c>
      <c r="Q173" s="1">
        <f t="shared" si="28"/>
        <v>0</v>
      </c>
      <c r="R173" s="1">
        <f t="shared" si="32"/>
        <v>0</v>
      </c>
      <c r="S173" s="1">
        <f t="shared" si="29"/>
        <v>0</v>
      </c>
      <c r="T173" s="1">
        <f t="shared" si="30"/>
        <v>0</v>
      </c>
      <c r="U173" s="126">
        <f t="shared" si="31"/>
        <v>0</v>
      </c>
    </row>
    <row r="174" spans="2:21" x14ac:dyDescent="0.3">
      <c r="B174" s="125">
        <v>159</v>
      </c>
      <c r="C174" s="34" t="str">
        <f>IF(OR('Data-Qtr5'!C172="",'Data-Qtr5'!R172),"",(COUNTIF('Data-Qtr5'!C172,"Yes")))</f>
        <v/>
      </c>
      <c r="D174" s="267" t="str">
        <f>IF('Data-Qtr5'!D172="","",IF(C174=1,'Data-Qtr5'!D172,""))</f>
        <v/>
      </c>
      <c r="E174" s="53" t="str">
        <f>IF(OR('Data-Qtr5'!E172="",'Data-Qtr5'!R172),"",COUNTIF('Data-Qtr5'!E172,"Yes"))</f>
        <v/>
      </c>
      <c r="F174" s="53" t="str">
        <f>IF(OR('Data-Qtr5'!F172="",'Data-Qtr5'!R172),"",COUNTIF('Data-Qtr5'!F172,"Yes"))</f>
        <v/>
      </c>
      <c r="G174" s="53"/>
      <c r="H174" s="270" t="str">
        <f>IF(OR('Data-Qtr5'!G172="",'Data-Qtr5'!R172),"",COUNTIF('Data-Qtr5'!G172,"Yes"))</f>
        <v/>
      </c>
      <c r="I174" s="55">
        <f>COUNTIF('Data-Qtr5'!C172:G172,"")</f>
        <v>5</v>
      </c>
      <c r="J174" s="125">
        <f>IF('Data-Qtr5'!R172,0,IF((COUNTBLANK(C174)+COUNTBLANK(E174)+COUNTBLANK(F174)+COUNTBLANK(H174))=4,0,1))</f>
        <v>0</v>
      </c>
      <c r="K174" s="125">
        <f t="shared" si="22"/>
        <v>0</v>
      </c>
      <c r="L174" s="125">
        <f t="shared" si="23"/>
        <v>0</v>
      </c>
      <c r="M174" s="1">
        <f t="shared" si="24"/>
        <v>0</v>
      </c>
      <c r="N174" s="125">
        <f t="shared" si="25"/>
        <v>0</v>
      </c>
      <c r="O174" s="126">
        <f t="shared" si="26"/>
        <v>0</v>
      </c>
      <c r="P174" s="125">
        <f t="shared" si="27"/>
        <v>0</v>
      </c>
      <c r="Q174" s="1">
        <f t="shared" si="28"/>
        <v>0</v>
      </c>
      <c r="R174" s="1">
        <f t="shared" si="32"/>
        <v>0</v>
      </c>
      <c r="S174" s="1">
        <f t="shared" si="29"/>
        <v>0</v>
      </c>
      <c r="T174" s="1">
        <f t="shared" si="30"/>
        <v>0</v>
      </c>
      <c r="U174" s="126">
        <f t="shared" si="31"/>
        <v>0</v>
      </c>
    </row>
    <row r="175" spans="2:21" ht="15" thickBot="1" x14ac:dyDescent="0.35">
      <c r="B175" s="125">
        <v>160</v>
      </c>
      <c r="C175" s="35" t="str">
        <f>IF(OR('Data-Qtr5'!C173="",'Data-Qtr5'!R173),"",(COUNTIF('Data-Qtr5'!C173,"Yes")))</f>
        <v/>
      </c>
      <c r="D175" s="271" t="str">
        <f>IF('Data-Qtr5'!D173="","",IF(C175=1,'Data-Qtr5'!D173,""))</f>
        <v/>
      </c>
      <c r="E175" s="36" t="str">
        <f>IF(OR('Data-Qtr5'!E173="",'Data-Qtr5'!R173),"",COUNTIF('Data-Qtr5'!E173,"Yes"))</f>
        <v/>
      </c>
      <c r="F175" s="36" t="str">
        <f>IF(OR('Data-Qtr5'!F173="",'Data-Qtr5'!R173),"",COUNTIF('Data-Qtr5'!F173,"Yes"))</f>
        <v/>
      </c>
      <c r="G175" s="36"/>
      <c r="H175" s="272" t="str">
        <f>IF(OR('Data-Qtr5'!G173="",'Data-Qtr5'!R173),"",COUNTIF('Data-Qtr5'!G173,"Yes"))</f>
        <v/>
      </c>
      <c r="I175" s="55">
        <f>COUNTIF('Data-Qtr5'!C173:G173,"")</f>
        <v>5</v>
      </c>
      <c r="J175" s="125">
        <f>IF('Data-Qtr5'!R173,0,IF((COUNTBLANK(C175)+COUNTBLANK(E175)+COUNTBLANK(F175)+COUNTBLANK(H175))=4,0,1))</f>
        <v>0</v>
      </c>
      <c r="K175" s="125">
        <f t="shared" si="22"/>
        <v>0</v>
      </c>
      <c r="L175" s="125">
        <f t="shared" si="23"/>
        <v>0</v>
      </c>
      <c r="M175" s="1">
        <f t="shared" si="24"/>
        <v>0</v>
      </c>
      <c r="N175" s="125">
        <f t="shared" si="25"/>
        <v>0</v>
      </c>
      <c r="O175" s="126">
        <f t="shared" si="26"/>
        <v>0</v>
      </c>
      <c r="P175" s="125">
        <f t="shared" si="27"/>
        <v>0</v>
      </c>
      <c r="Q175" s="1">
        <f t="shared" si="28"/>
        <v>0</v>
      </c>
      <c r="R175" s="1">
        <f t="shared" si="32"/>
        <v>0</v>
      </c>
      <c r="S175" s="1">
        <f t="shared" si="29"/>
        <v>0</v>
      </c>
      <c r="T175" s="1">
        <f t="shared" si="30"/>
        <v>0</v>
      </c>
      <c r="U175" s="126">
        <f t="shared" si="31"/>
        <v>0</v>
      </c>
    </row>
    <row r="176" spans="2:21" x14ac:dyDescent="0.3">
      <c r="B176" s="125">
        <v>161</v>
      </c>
      <c r="C176" s="32" t="str">
        <f>IF(OR('Data-Qtr5'!C174="",'Data-Qtr5'!R174),"",(COUNTIF('Data-Qtr5'!C174,"Yes")))</f>
        <v/>
      </c>
      <c r="D176" s="268" t="str">
        <f>IF('Data-Qtr5'!D174="","",IF(C176=1,'Data-Qtr5'!D174,""))</f>
        <v/>
      </c>
      <c r="E176" s="33" t="str">
        <f>IF(OR('Data-Qtr5'!E174="",'Data-Qtr5'!R174),"",COUNTIF('Data-Qtr5'!E174,"Yes"))</f>
        <v/>
      </c>
      <c r="F176" s="33" t="str">
        <f>IF(OR('Data-Qtr5'!F174="",'Data-Qtr5'!R174),"",COUNTIF('Data-Qtr5'!F174,"Yes"))</f>
        <v/>
      </c>
      <c r="G176" s="33"/>
      <c r="H176" s="269" t="str">
        <f>IF(OR('Data-Qtr5'!G174="",'Data-Qtr5'!R174),"",COUNTIF('Data-Qtr5'!G174,"Yes"))</f>
        <v/>
      </c>
      <c r="I176" s="54">
        <f>COUNTIF('Data-Qtr5'!C174:G174,"")</f>
        <v>5</v>
      </c>
      <c r="J176" s="125">
        <f>IF('Data-Qtr5'!R174,0,IF((COUNTBLANK(C176)+COUNTBLANK(E176)+COUNTBLANK(F176)+COUNTBLANK(H176))=4,0,1))</f>
        <v>0</v>
      </c>
      <c r="K176" s="125">
        <f t="shared" si="22"/>
        <v>0</v>
      </c>
      <c r="L176" s="125">
        <f t="shared" si="23"/>
        <v>0</v>
      </c>
      <c r="M176" s="1">
        <f t="shared" si="24"/>
        <v>0</v>
      </c>
      <c r="N176" s="125">
        <f t="shared" si="25"/>
        <v>0</v>
      </c>
      <c r="O176" s="126">
        <f t="shared" si="26"/>
        <v>0</v>
      </c>
      <c r="P176" s="125">
        <f t="shared" si="27"/>
        <v>0</v>
      </c>
      <c r="Q176" s="1">
        <f t="shared" si="28"/>
        <v>0</v>
      </c>
      <c r="R176" s="1">
        <f t="shared" si="32"/>
        <v>0</v>
      </c>
      <c r="S176" s="1">
        <f t="shared" si="29"/>
        <v>0</v>
      </c>
      <c r="T176" s="1">
        <f t="shared" si="30"/>
        <v>0</v>
      </c>
      <c r="U176" s="126">
        <f t="shared" si="31"/>
        <v>0</v>
      </c>
    </row>
    <row r="177" spans="2:21" x14ac:dyDescent="0.3">
      <c r="B177" s="125">
        <v>162</v>
      </c>
      <c r="C177" s="34" t="str">
        <f>IF(OR('Data-Qtr5'!C175="",'Data-Qtr5'!R175),"",(COUNTIF('Data-Qtr5'!C175,"Yes")))</f>
        <v/>
      </c>
      <c r="D177" s="267" t="str">
        <f>IF('Data-Qtr5'!D175="","",IF(C177=1,'Data-Qtr5'!D175,""))</f>
        <v/>
      </c>
      <c r="E177" s="53" t="str">
        <f>IF(OR('Data-Qtr5'!E175="",'Data-Qtr5'!R175),"",COUNTIF('Data-Qtr5'!E175,"Yes"))</f>
        <v/>
      </c>
      <c r="F177" s="53" t="str">
        <f>IF(OR('Data-Qtr5'!F175="",'Data-Qtr5'!R175),"",COUNTIF('Data-Qtr5'!F175,"Yes"))</f>
        <v/>
      </c>
      <c r="G177" s="53"/>
      <c r="H177" s="270" t="str">
        <f>IF(OR('Data-Qtr5'!G175="",'Data-Qtr5'!R175),"",COUNTIF('Data-Qtr5'!G175,"Yes"))</f>
        <v/>
      </c>
      <c r="I177" s="55">
        <f>COUNTIF('Data-Qtr5'!C175:G175,"")</f>
        <v>5</v>
      </c>
      <c r="J177" s="125">
        <f>IF('Data-Qtr5'!R175,0,IF((COUNTBLANK(C177)+COUNTBLANK(E177)+COUNTBLANK(F177)+COUNTBLANK(H177))=4,0,1))</f>
        <v>0</v>
      </c>
      <c r="K177" s="125">
        <f t="shared" si="22"/>
        <v>0</v>
      </c>
      <c r="L177" s="125">
        <f t="shared" si="23"/>
        <v>0</v>
      </c>
      <c r="M177" s="1">
        <f t="shared" si="24"/>
        <v>0</v>
      </c>
      <c r="N177" s="125">
        <f t="shared" si="25"/>
        <v>0</v>
      </c>
      <c r="O177" s="126">
        <f t="shared" si="26"/>
        <v>0</v>
      </c>
      <c r="P177" s="125">
        <f t="shared" si="27"/>
        <v>0</v>
      </c>
      <c r="Q177" s="1">
        <f t="shared" si="28"/>
        <v>0</v>
      </c>
      <c r="R177" s="1">
        <f t="shared" si="32"/>
        <v>0</v>
      </c>
      <c r="S177" s="1">
        <f t="shared" si="29"/>
        <v>0</v>
      </c>
      <c r="T177" s="1">
        <f t="shared" si="30"/>
        <v>0</v>
      </c>
      <c r="U177" s="126">
        <f t="shared" si="31"/>
        <v>0</v>
      </c>
    </row>
    <row r="178" spans="2:21" x14ac:dyDescent="0.3">
      <c r="B178" s="125">
        <v>163</v>
      </c>
      <c r="C178" s="34" t="str">
        <f>IF(OR('Data-Qtr5'!C176="",'Data-Qtr5'!R176),"",(COUNTIF('Data-Qtr5'!C176,"Yes")))</f>
        <v/>
      </c>
      <c r="D178" s="267" t="str">
        <f>IF('Data-Qtr5'!D176="","",IF(C178=1,'Data-Qtr5'!D176,""))</f>
        <v/>
      </c>
      <c r="E178" s="53" t="str">
        <f>IF(OR('Data-Qtr5'!E176="",'Data-Qtr5'!R176),"",COUNTIF('Data-Qtr5'!E176,"Yes"))</f>
        <v/>
      </c>
      <c r="F178" s="53" t="str">
        <f>IF(OR('Data-Qtr5'!F176="",'Data-Qtr5'!R176),"",COUNTIF('Data-Qtr5'!F176,"Yes"))</f>
        <v/>
      </c>
      <c r="G178" s="53"/>
      <c r="H178" s="270" t="str">
        <f>IF(OR('Data-Qtr5'!G176="",'Data-Qtr5'!R176),"",COUNTIF('Data-Qtr5'!G176,"Yes"))</f>
        <v/>
      </c>
      <c r="I178" s="55">
        <f>COUNTIF('Data-Qtr5'!C176:G176,"")</f>
        <v>5</v>
      </c>
      <c r="J178" s="125">
        <f>IF('Data-Qtr5'!R176,0,IF((COUNTBLANK(C178)+COUNTBLANK(E178)+COUNTBLANK(F178)+COUNTBLANK(H178))=4,0,1))</f>
        <v>0</v>
      </c>
      <c r="K178" s="125">
        <f t="shared" si="22"/>
        <v>0</v>
      </c>
      <c r="L178" s="125">
        <f t="shared" si="23"/>
        <v>0</v>
      </c>
      <c r="M178" s="1">
        <f t="shared" si="24"/>
        <v>0</v>
      </c>
      <c r="N178" s="125">
        <f t="shared" si="25"/>
        <v>0</v>
      </c>
      <c r="O178" s="126">
        <f t="shared" si="26"/>
        <v>0</v>
      </c>
      <c r="P178" s="125">
        <f t="shared" si="27"/>
        <v>0</v>
      </c>
      <c r="Q178" s="1">
        <f t="shared" si="28"/>
        <v>0</v>
      </c>
      <c r="R178" s="1">
        <f t="shared" si="32"/>
        <v>0</v>
      </c>
      <c r="S178" s="1">
        <f t="shared" si="29"/>
        <v>0</v>
      </c>
      <c r="T178" s="1">
        <f t="shared" si="30"/>
        <v>0</v>
      </c>
      <c r="U178" s="126">
        <f t="shared" si="31"/>
        <v>0</v>
      </c>
    </row>
    <row r="179" spans="2:21" x14ac:dyDescent="0.3">
      <c r="B179" s="125">
        <v>164</v>
      </c>
      <c r="C179" s="34" t="str">
        <f>IF(OR('Data-Qtr5'!C177="",'Data-Qtr5'!R177),"",(COUNTIF('Data-Qtr5'!C177,"Yes")))</f>
        <v/>
      </c>
      <c r="D179" s="267" t="str">
        <f>IF('Data-Qtr5'!D177="","",IF(C179=1,'Data-Qtr5'!D177,""))</f>
        <v/>
      </c>
      <c r="E179" s="53" t="str">
        <f>IF(OR('Data-Qtr5'!E177="",'Data-Qtr5'!R177),"",COUNTIF('Data-Qtr5'!E177,"Yes"))</f>
        <v/>
      </c>
      <c r="F179" s="53" t="str">
        <f>IF(OR('Data-Qtr5'!F177="",'Data-Qtr5'!R177),"",COUNTIF('Data-Qtr5'!F177,"Yes"))</f>
        <v/>
      </c>
      <c r="G179" s="53"/>
      <c r="H179" s="270" t="str">
        <f>IF(OR('Data-Qtr5'!G177="",'Data-Qtr5'!R177),"",COUNTIF('Data-Qtr5'!G177,"Yes"))</f>
        <v/>
      </c>
      <c r="I179" s="55">
        <f>COUNTIF('Data-Qtr5'!C177:G177,"")</f>
        <v>5</v>
      </c>
      <c r="J179" s="125">
        <f>IF('Data-Qtr5'!R177,0,IF((COUNTBLANK(C179)+COUNTBLANK(E179)+COUNTBLANK(F179)+COUNTBLANK(H179))=4,0,1))</f>
        <v>0</v>
      </c>
      <c r="K179" s="125">
        <f t="shared" si="22"/>
        <v>0</v>
      </c>
      <c r="L179" s="125">
        <f t="shared" si="23"/>
        <v>0</v>
      </c>
      <c r="M179" s="1">
        <f t="shared" si="24"/>
        <v>0</v>
      </c>
      <c r="N179" s="125">
        <f t="shared" si="25"/>
        <v>0</v>
      </c>
      <c r="O179" s="126">
        <f t="shared" si="26"/>
        <v>0</v>
      </c>
      <c r="P179" s="125">
        <f t="shared" si="27"/>
        <v>0</v>
      </c>
      <c r="Q179" s="1">
        <f t="shared" si="28"/>
        <v>0</v>
      </c>
      <c r="R179" s="1">
        <f t="shared" si="32"/>
        <v>0</v>
      </c>
      <c r="S179" s="1">
        <f t="shared" si="29"/>
        <v>0</v>
      </c>
      <c r="T179" s="1">
        <f t="shared" si="30"/>
        <v>0</v>
      </c>
      <c r="U179" s="126">
        <f t="shared" si="31"/>
        <v>0</v>
      </c>
    </row>
    <row r="180" spans="2:21" x14ac:dyDescent="0.3">
      <c r="B180" s="125">
        <v>165</v>
      </c>
      <c r="C180" s="34" t="str">
        <f>IF(OR('Data-Qtr5'!C178="",'Data-Qtr5'!R178),"",(COUNTIF('Data-Qtr5'!C178,"Yes")))</f>
        <v/>
      </c>
      <c r="D180" s="267" t="str">
        <f>IF('Data-Qtr5'!D178="","",IF(C180=1,'Data-Qtr5'!D178,""))</f>
        <v/>
      </c>
      <c r="E180" s="53" t="str">
        <f>IF(OR('Data-Qtr5'!E178="",'Data-Qtr5'!R178),"",COUNTIF('Data-Qtr5'!E178,"Yes"))</f>
        <v/>
      </c>
      <c r="F180" s="53" t="str">
        <f>IF(OR('Data-Qtr5'!F178="",'Data-Qtr5'!R178),"",COUNTIF('Data-Qtr5'!F178,"Yes"))</f>
        <v/>
      </c>
      <c r="G180" s="53"/>
      <c r="H180" s="270" t="str">
        <f>IF(OR('Data-Qtr5'!G178="",'Data-Qtr5'!R178),"",COUNTIF('Data-Qtr5'!G178,"Yes"))</f>
        <v/>
      </c>
      <c r="I180" s="55">
        <f>COUNTIF('Data-Qtr5'!C178:G178,"")</f>
        <v>5</v>
      </c>
      <c r="J180" s="125">
        <f>IF('Data-Qtr5'!R178,0,IF((COUNTBLANK(C180)+COUNTBLANK(E180)+COUNTBLANK(F180)+COUNTBLANK(H180))=4,0,1))</f>
        <v>0</v>
      </c>
      <c r="K180" s="125">
        <f t="shared" ref="K180:K215" si="33">IF(J180=1,C180,0)</f>
        <v>0</v>
      </c>
      <c r="L180" s="125">
        <f t="shared" ref="L180:L215" si="34">IF(J180=1,IF((COUNTIF(C180,1)+COUNTIF(E180,1))=2,1,0),0)</f>
        <v>0</v>
      </c>
      <c r="M180" s="1">
        <f t="shared" ref="M180:M215" si="35">IF(J180=1,COUNTIF(E180,1),0)</f>
        <v>0</v>
      </c>
      <c r="N180" s="125">
        <f t="shared" ref="N180:N215" si="36">IF(J180=1,IF((COUNTIF(C180,1)+COUNTIF(F180,1))=2,1,0),0)</f>
        <v>0</v>
      </c>
      <c r="O180" s="126">
        <f t="shared" ref="O180:O215" si="37">IF(J180=1,COUNTIF(F180,1),0)</f>
        <v>0</v>
      </c>
      <c r="P180" s="125">
        <f t="shared" ref="P180:P215" si="38">IF(J180=1,IF((COUNTIF(C180,1)+COUNTIF(H180,1))=2,1,0),0)</f>
        <v>0</v>
      </c>
      <c r="Q180" s="1">
        <f t="shared" ref="Q180:Q215" si="39">IF(J180=1,COUNTIF(H180,1),0)</f>
        <v>0</v>
      </c>
      <c r="R180" s="1">
        <f t="shared" si="32"/>
        <v>0</v>
      </c>
      <c r="S180" s="1">
        <f t="shared" ref="S180:S215" si="40">IF(J180=1,COUNTIF(C180,1),0)</f>
        <v>0</v>
      </c>
      <c r="T180" s="1">
        <f t="shared" ref="T180:T215" si="41">IF(AND(C180=1,F180=1),1,0)</f>
        <v>0</v>
      </c>
      <c r="U180" s="126">
        <f t="shared" ref="U180:U215" si="42">IF(AND(C180=1,H180=1),1,0)</f>
        <v>0</v>
      </c>
    </row>
    <row r="181" spans="2:21" x14ac:dyDescent="0.3">
      <c r="B181" s="125">
        <v>166</v>
      </c>
      <c r="C181" s="34" t="str">
        <f>IF(OR('Data-Qtr5'!C179="",'Data-Qtr5'!R179),"",(COUNTIF('Data-Qtr5'!C179,"Yes")))</f>
        <v/>
      </c>
      <c r="D181" s="267" t="str">
        <f>IF('Data-Qtr5'!D179="","",IF(C181=1,'Data-Qtr5'!D179,""))</f>
        <v/>
      </c>
      <c r="E181" s="53" t="str">
        <f>IF(OR('Data-Qtr5'!E179="",'Data-Qtr5'!R179),"",COUNTIF('Data-Qtr5'!E179,"Yes"))</f>
        <v/>
      </c>
      <c r="F181" s="53" t="str">
        <f>IF(OR('Data-Qtr5'!F179="",'Data-Qtr5'!R179),"",COUNTIF('Data-Qtr5'!F179,"Yes"))</f>
        <v/>
      </c>
      <c r="G181" s="53"/>
      <c r="H181" s="270" t="str">
        <f>IF(OR('Data-Qtr5'!G179="",'Data-Qtr5'!R179),"",COUNTIF('Data-Qtr5'!G179,"Yes"))</f>
        <v/>
      </c>
      <c r="I181" s="55">
        <f>COUNTIF('Data-Qtr5'!C179:G179,"")</f>
        <v>5</v>
      </c>
      <c r="J181" s="125">
        <f>IF('Data-Qtr5'!R179,0,IF((COUNTBLANK(C181)+COUNTBLANK(E181)+COUNTBLANK(F181)+COUNTBLANK(H181))=4,0,1))</f>
        <v>0</v>
      </c>
      <c r="K181" s="125">
        <f t="shared" si="33"/>
        <v>0</v>
      </c>
      <c r="L181" s="125">
        <f t="shared" si="34"/>
        <v>0</v>
      </c>
      <c r="M181" s="1">
        <f t="shared" si="35"/>
        <v>0</v>
      </c>
      <c r="N181" s="125">
        <f t="shared" si="36"/>
        <v>0</v>
      </c>
      <c r="O181" s="126">
        <f t="shared" si="37"/>
        <v>0</v>
      </c>
      <c r="P181" s="125">
        <f t="shared" si="38"/>
        <v>0</v>
      </c>
      <c r="Q181" s="1">
        <f t="shared" si="39"/>
        <v>0</v>
      </c>
      <c r="R181" s="1">
        <f t="shared" si="32"/>
        <v>0</v>
      </c>
      <c r="S181" s="1">
        <f t="shared" si="40"/>
        <v>0</v>
      </c>
      <c r="T181" s="1">
        <f t="shared" si="41"/>
        <v>0</v>
      </c>
      <c r="U181" s="126">
        <f t="shared" si="42"/>
        <v>0</v>
      </c>
    </row>
    <row r="182" spans="2:21" x14ac:dyDescent="0.3">
      <c r="B182" s="125">
        <v>167</v>
      </c>
      <c r="C182" s="34" t="str">
        <f>IF(OR('Data-Qtr5'!C180="",'Data-Qtr5'!R180),"",(COUNTIF('Data-Qtr5'!C180,"Yes")))</f>
        <v/>
      </c>
      <c r="D182" s="267" t="str">
        <f>IF('Data-Qtr5'!D180="","",IF(C182=1,'Data-Qtr5'!D180,""))</f>
        <v/>
      </c>
      <c r="E182" s="53" t="str">
        <f>IF(OR('Data-Qtr5'!E180="",'Data-Qtr5'!R180),"",COUNTIF('Data-Qtr5'!E180,"Yes"))</f>
        <v/>
      </c>
      <c r="F182" s="53" t="str">
        <f>IF(OR('Data-Qtr5'!F180="",'Data-Qtr5'!R180),"",COUNTIF('Data-Qtr5'!F180,"Yes"))</f>
        <v/>
      </c>
      <c r="G182" s="53"/>
      <c r="H182" s="270" t="str">
        <f>IF(OR('Data-Qtr5'!G180="",'Data-Qtr5'!R180),"",COUNTIF('Data-Qtr5'!G180,"Yes"))</f>
        <v/>
      </c>
      <c r="I182" s="55">
        <f>COUNTIF('Data-Qtr5'!C180:G180,"")</f>
        <v>5</v>
      </c>
      <c r="J182" s="125">
        <f>IF('Data-Qtr5'!R180,0,IF((COUNTBLANK(C182)+COUNTBLANK(E182)+COUNTBLANK(F182)+COUNTBLANK(H182))=4,0,1))</f>
        <v>0</v>
      </c>
      <c r="K182" s="125">
        <f t="shared" si="33"/>
        <v>0</v>
      </c>
      <c r="L182" s="125">
        <f t="shared" si="34"/>
        <v>0</v>
      </c>
      <c r="M182" s="1">
        <f t="shared" si="35"/>
        <v>0</v>
      </c>
      <c r="N182" s="125">
        <f t="shared" si="36"/>
        <v>0</v>
      </c>
      <c r="O182" s="126">
        <f t="shared" si="37"/>
        <v>0</v>
      </c>
      <c r="P182" s="125">
        <f t="shared" si="38"/>
        <v>0</v>
      </c>
      <c r="Q182" s="1">
        <f t="shared" si="39"/>
        <v>0</v>
      </c>
      <c r="R182" s="1">
        <f t="shared" si="32"/>
        <v>0</v>
      </c>
      <c r="S182" s="1">
        <f t="shared" si="40"/>
        <v>0</v>
      </c>
      <c r="T182" s="1">
        <f t="shared" si="41"/>
        <v>0</v>
      </c>
      <c r="U182" s="126">
        <f t="shared" si="42"/>
        <v>0</v>
      </c>
    </row>
    <row r="183" spans="2:21" x14ac:dyDescent="0.3">
      <c r="B183" s="125">
        <v>168</v>
      </c>
      <c r="C183" s="34" t="str">
        <f>IF(OR('Data-Qtr5'!C181="",'Data-Qtr5'!R181),"",(COUNTIF('Data-Qtr5'!C181,"Yes")))</f>
        <v/>
      </c>
      <c r="D183" s="267" t="str">
        <f>IF('Data-Qtr5'!D181="","",IF(C183=1,'Data-Qtr5'!D181,""))</f>
        <v/>
      </c>
      <c r="E183" s="53" t="str">
        <f>IF(OR('Data-Qtr5'!E181="",'Data-Qtr5'!R181),"",COUNTIF('Data-Qtr5'!E181,"Yes"))</f>
        <v/>
      </c>
      <c r="F183" s="53" t="str">
        <f>IF(OR('Data-Qtr5'!F181="",'Data-Qtr5'!R181),"",COUNTIF('Data-Qtr5'!F181,"Yes"))</f>
        <v/>
      </c>
      <c r="G183" s="53"/>
      <c r="H183" s="270" t="str">
        <f>IF(OR('Data-Qtr5'!G181="",'Data-Qtr5'!R181),"",COUNTIF('Data-Qtr5'!G181,"Yes"))</f>
        <v/>
      </c>
      <c r="I183" s="55">
        <f>COUNTIF('Data-Qtr5'!C181:G181,"")</f>
        <v>5</v>
      </c>
      <c r="J183" s="125">
        <f>IF('Data-Qtr5'!R181,0,IF((COUNTBLANK(C183)+COUNTBLANK(E183)+COUNTBLANK(F183)+COUNTBLANK(H183))=4,0,1))</f>
        <v>0</v>
      </c>
      <c r="K183" s="125">
        <f t="shared" si="33"/>
        <v>0</v>
      </c>
      <c r="L183" s="125">
        <f t="shared" si="34"/>
        <v>0</v>
      </c>
      <c r="M183" s="1">
        <f t="shared" si="35"/>
        <v>0</v>
      </c>
      <c r="N183" s="125">
        <f t="shared" si="36"/>
        <v>0</v>
      </c>
      <c r="O183" s="126">
        <f t="shared" si="37"/>
        <v>0</v>
      </c>
      <c r="P183" s="125">
        <f t="shared" si="38"/>
        <v>0</v>
      </c>
      <c r="Q183" s="1">
        <f t="shared" si="39"/>
        <v>0</v>
      </c>
      <c r="R183" s="1">
        <f t="shared" si="32"/>
        <v>0</v>
      </c>
      <c r="S183" s="1">
        <f t="shared" si="40"/>
        <v>0</v>
      </c>
      <c r="T183" s="1">
        <f t="shared" si="41"/>
        <v>0</v>
      </c>
      <c r="U183" s="126">
        <f t="shared" si="42"/>
        <v>0</v>
      </c>
    </row>
    <row r="184" spans="2:21" x14ac:dyDescent="0.3">
      <c r="B184" s="125">
        <v>169</v>
      </c>
      <c r="C184" s="34" t="str">
        <f>IF(OR('Data-Qtr5'!C182="",'Data-Qtr5'!R182),"",(COUNTIF('Data-Qtr5'!C182,"Yes")))</f>
        <v/>
      </c>
      <c r="D184" s="267" t="str">
        <f>IF('Data-Qtr5'!D182="","",IF(C184=1,'Data-Qtr5'!D182,""))</f>
        <v/>
      </c>
      <c r="E184" s="53" t="str">
        <f>IF(OR('Data-Qtr5'!E182="",'Data-Qtr5'!R182),"",COUNTIF('Data-Qtr5'!E182,"Yes"))</f>
        <v/>
      </c>
      <c r="F184" s="53" t="str">
        <f>IF(OR('Data-Qtr5'!F182="",'Data-Qtr5'!R182),"",COUNTIF('Data-Qtr5'!F182,"Yes"))</f>
        <v/>
      </c>
      <c r="G184" s="53"/>
      <c r="H184" s="270" t="str">
        <f>IF(OR('Data-Qtr5'!G182="",'Data-Qtr5'!R182),"",COUNTIF('Data-Qtr5'!G182,"Yes"))</f>
        <v/>
      </c>
      <c r="I184" s="55">
        <f>COUNTIF('Data-Qtr5'!C182:G182,"")</f>
        <v>5</v>
      </c>
      <c r="J184" s="125">
        <f>IF('Data-Qtr5'!R182,0,IF((COUNTBLANK(C184)+COUNTBLANK(E184)+COUNTBLANK(F184)+COUNTBLANK(H184))=4,0,1))</f>
        <v>0</v>
      </c>
      <c r="K184" s="125">
        <f t="shared" si="33"/>
        <v>0</v>
      </c>
      <c r="L184" s="125">
        <f t="shared" si="34"/>
        <v>0</v>
      </c>
      <c r="M184" s="1">
        <f t="shared" si="35"/>
        <v>0</v>
      </c>
      <c r="N184" s="125">
        <f t="shared" si="36"/>
        <v>0</v>
      </c>
      <c r="O184" s="126">
        <f t="shared" si="37"/>
        <v>0</v>
      </c>
      <c r="P184" s="125">
        <f t="shared" si="38"/>
        <v>0</v>
      </c>
      <c r="Q184" s="1">
        <f t="shared" si="39"/>
        <v>0</v>
      </c>
      <c r="R184" s="1">
        <f t="shared" si="32"/>
        <v>0</v>
      </c>
      <c r="S184" s="1">
        <f t="shared" si="40"/>
        <v>0</v>
      </c>
      <c r="T184" s="1">
        <f t="shared" si="41"/>
        <v>0</v>
      </c>
      <c r="U184" s="126">
        <f t="shared" si="42"/>
        <v>0</v>
      </c>
    </row>
    <row r="185" spans="2:21" ht="15" thickBot="1" x14ac:dyDescent="0.35">
      <c r="B185" s="127">
        <v>170</v>
      </c>
      <c r="C185" s="35" t="str">
        <f>IF(OR('Data-Qtr5'!C183="",'Data-Qtr5'!R183),"",(COUNTIF('Data-Qtr5'!C183,"Yes")))</f>
        <v/>
      </c>
      <c r="D185" s="271" t="str">
        <f>IF('Data-Qtr5'!D183="","",IF(C185=1,'Data-Qtr5'!D183,""))</f>
        <v/>
      </c>
      <c r="E185" s="36" t="str">
        <f>IF(OR('Data-Qtr5'!E183="",'Data-Qtr5'!R183),"",COUNTIF('Data-Qtr5'!E183,"Yes"))</f>
        <v/>
      </c>
      <c r="F185" s="36" t="str">
        <f>IF(OR('Data-Qtr5'!F183="",'Data-Qtr5'!R183),"",COUNTIF('Data-Qtr5'!F183,"Yes"))</f>
        <v/>
      </c>
      <c r="G185" s="36"/>
      <c r="H185" s="272" t="str">
        <f>IF(OR('Data-Qtr5'!G183="",'Data-Qtr5'!R183),"",COUNTIF('Data-Qtr5'!G183,"Yes"))</f>
        <v/>
      </c>
      <c r="I185" s="56">
        <f>COUNTIF('Data-Qtr5'!C183:G183,"")</f>
        <v>5</v>
      </c>
      <c r="J185" s="125">
        <f>IF('Data-Qtr5'!R183,0,IF((COUNTBLANK(C185)+COUNTBLANK(E185)+COUNTBLANK(F185)+COUNTBLANK(H185))=4,0,1))</f>
        <v>0</v>
      </c>
      <c r="K185" s="125">
        <f t="shared" si="33"/>
        <v>0</v>
      </c>
      <c r="L185" s="125">
        <f t="shared" si="34"/>
        <v>0</v>
      </c>
      <c r="M185" s="1">
        <f t="shared" si="35"/>
        <v>0</v>
      </c>
      <c r="N185" s="125">
        <f t="shared" si="36"/>
        <v>0</v>
      </c>
      <c r="O185" s="126">
        <f t="shared" si="37"/>
        <v>0</v>
      </c>
      <c r="P185" s="125">
        <f t="shared" si="38"/>
        <v>0</v>
      </c>
      <c r="Q185" s="1">
        <f t="shared" si="39"/>
        <v>0</v>
      </c>
      <c r="R185" s="1">
        <f t="shared" si="32"/>
        <v>0</v>
      </c>
      <c r="S185" s="1">
        <f t="shared" si="40"/>
        <v>0</v>
      </c>
      <c r="T185" s="1">
        <f t="shared" si="41"/>
        <v>0</v>
      </c>
      <c r="U185" s="126">
        <f t="shared" si="42"/>
        <v>0</v>
      </c>
    </row>
    <row r="186" spans="2:21" x14ac:dyDescent="0.3">
      <c r="B186" s="125">
        <v>171</v>
      </c>
      <c r="C186" s="32" t="str">
        <f>IF(OR('Data-Qtr5'!C184="",'Data-Qtr5'!R184),"",(COUNTIF('Data-Qtr5'!C184,"Yes")))</f>
        <v/>
      </c>
      <c r="D186" s="268" t="str">
        <f>IF('Data-Qtr5'!D184="","",IF(C186=1,'Data-Qtr5'!D184,""))</f>
        <v/>
      </c>
      <c r="E186" s="33" t="str">
        <f>IF(OR('Data-Qtr5'!E184="",'Data-Qtr5'!R184),"",COUNTIF('Data-Qtr5'!E184,"Yes"))</f>
        <v/>
      </c>
      <c r="F186" s="33" t="str">
        <f>IF(OR('Data-Qtr5'!F184="",'Data-Qtr5'!R184),"",COUNTIF('Data-Qtr5'!F184,"Yes"))</f>
        <v/>
      </c>
      <c r="G186" s="33"/>
      <c r="H186" s="269" t="str">
        <f>IF(OR('Data-Qtr5'!G184="",'Data-Qtr5'!R184),"",COUNTIF('Data-Qtr5'!G184,"Yes"))</f>
        <v/>
      </c>
      <c r="I186" s="54">
        <f>COUNTIF('Data-Qtr5'!C184:G184,"")</f>
        <v>5</v>
      </c>
      <c r="J186" s="125">
        <f>IF('Data-Qtr5'!R184,0,IF((COUNTBLANK(C186)+COUNTBLANK(E186)+COUNTBLANK(F186)+COUNTBLANK(H186))=4,0,1))</f>
        <v>0</v>
      </c>
      <c r="K186" s="125">
        <f t="shared" si="33"/>
        <v>0</v>
      </c>
      <c r="L186" s="125">
        <f t="shared" si="34"/>
        <v>0</v>
      </c>
      <c r="M186" s="1">
        <f t="shared" si="35"/>
        <v>0</v>
      </c>
      <c r="N186" s="125">
        <f t="shared" si="36"/>
        <v>0</v>
      </c>
      <c r="O186" s="126">
        <f t="shared" si="37"/>
        <v>0</v>
      </c>
      <c r="P186" s="125">
        <f t="shared" si="38"/>
        <v>0</v>
      </c>
      <c r="Q186" s="1">
        <f t="shared" si="39"/>
        <v>0</v>
      </c>
      <c r="R186" s="1">
        <f t="shared" si="32"/>
        <v>0</v>
      </c>
      <c r="S186" s="1">
        <f t="shared" si="40"/>
        <v>0</v>
      </c>
      <c r="T186" s="1">
        <f t="shared" si="41"/>
        <v>0</v>
      </c>
      <c r="U186" s="126">
        <f t="shared" si="42"/>
        <v>0</v>
      </c>
    </row>
    <row r="187" spans="2:21" x14ac:dyDescent="0.3">
      <c r="B187" s="125">
        <v>172</v>
      </c>
      <c r="C187" s="34" t="str">
        <f>IF(OR('Data-Qtr5'!C185="",'Data-Qtr5'!R185),"",(COUNTIF('Data-Qtr5'!C185,"Yes")))</f>
        <v/>
      </c>
      <c r="D187" s="267" t="str">
        <f>IF('Data-Qtr5'!D185="","",IF(C187=1,'Data-Qtr5'!D185,""))</f>
        <v/>
      </c>
      <c r="E187" s="53" t="str">
        <f>IF(OR('Data-Qtr5'!E185="",'Data-Qtr5'!R185),"",COUNTIF('Data-Qtr5'!E185,"Yes"))</f>
        <v/>
      </c>
      <c r="F187" s="53" t="str">
        <f>IF(OR('Data-Qtr5'!F185="",'Data-Qtr5'!R185),"",COUNTIF('Data-Qtr5'!F185,"Yes"))</f>
        <v/>
      </c>
      <c r="G187" s="53"/>
      <c r="H187" s="270" t="str">
        <f>IF(OR('Data-Qtr5'!G185="",'Data-Qtr5'!R185),"",COUNTIF('Data-Qtr5'!G185,"Yes"))</f>
        <v/>
      </c>
      <c r="I187" s="55">
        <f>COUNTIF('Data-Qtr5'!C185:G185,"")</f>
        <v>5</v>
      </c>
      <c r="J187" s="125">
        <f>IF('Data-Qtr5'!R185,0,IF((COUNTBLANK(C187)+COUNTBLANK(E187)+COUNTBLANK(F187)+COUNTBLANK(H187))=4,0,1))</f>
        <v>0</v>
      </c>
      <c r="K187" s="125">
        <f t="shared" si="33"/>
        <v>0</v>
      </c>
      <c r="L187" s="125">
        <f t="shared" si="34"/>
        <v>0</v>
      </c>
      <c r="M187" s="1">
        <f t="shared" si="35"/>
        <v>0</v>
      </c>
      <c r="N187" s="125">
        <f t="shared" si="36"/>
        <v>0</v>
      </c>
      <c r="O187" s="126">
        <f t="shared" si="37"/>
        <v>0</v>
      </c>
      <c r="P187" s="125">
        <f t="shared" si="38"/>
        <v>0</v>
      </c>
      <c r="Q187" s="1">
        <f t="shared" si="39"/>
        <v>0</v>
      </c>
      <c r="R187" s="1">
        <f t="shared" si="32"/>
        <v>0</v>
      </c>
      <c r="S187" s="1">
        <f t="shared" si="40"/>
        <v>0</v>
      </c>
      <c r="T187" s="1">
        <f t="shared" si="41"/>
        <v>0</v>
      </c>
      <c r="U187" s="126">
        <f t="shared" si="42"/>
        <v>0</v>
      </c>
    </row>
    <row r="188" spans="2:21" x14ac:dyDescent="0.3">
      <c r="B188" s="125">
        <v>173</v>
      </c>
      <c r="C188" s="34" t="str">
        <f>IF(OR('Data-Qtr5'!C186="",'Data-Qtr5'!R186),"",(COUNTIF('Data-Qtr5'!C186,"Yes")))</f>
        <v/>
      </c>
      <c r="D188" s="267" t="str">
        <f>IF('Data-Qtr5'!D186="","",IF(C188=1,'Data-Qtr5'!D186,""))</f>
        <v/>
      </c>
      <c r="E188" s="53" t="str">
        <f>IF(OR('Data-Qtr5'!E186="",'Data-Qtr5'!R186),"",COUNTIF('Data-Qtr5'!E186,"Yes"))</f>
        <v/>
      </c>
      <c r="F188" s="53" t="str">
        <f>IF(OR('Data-Qtr5'!F186="",'Data-Qtr5'!R186),"",COUNTIF('Data-Qtr5'!F186,"Yes"))</f>
        <v/>
      </c>
      <c r="G188" s="53"/>
      <c r="H188" s="270" t="str">
        <f>IF(OR('Data-Qtr5'!G186="",'Data-Qtr5'!R186),"",COUNTIF('Data-Qtr5'!G186,"Yes"))</f>
        <v/>
      </c>
      <c r="I188" s="55">
        <f>COUNTIF('Data-Qtr5'!C186:G186,"")</f>
        <v>5</v>
      </c>
      <c r="J188" s="125">
        <f>IF('Data-Qtr5'!R186,0,IF((COUNTBLANK(C188)+COUNTBLANK(E188)+COUNTBLANK(F188)+COUNTBLANK(H188))=4,0,1))</f>
        <v>0</v>
      </c>
      <c r="K188" s="125">
        <f t="shared" si="33"/>
        <v>0</v>
      </c>
      <c r="L188" s="125">
        <f t="shared" si="34"/>
        <v>0</v>
      </c>
      <c r="M188" s="1">
        <f t="shared" si="35"/>
        <v>0</v>
      </c>
      <c r="N188" s="125">
        <f t="shared" si="36"/>
        <v>0</v>
      </c>
      <c r="O188" s="126">
        <f t="shared" si="37"/>
        <v>0</v>
      </c>
      <c r="P188" s="125">
        <f t="shared" si="38"/>
        <v>0</v>
      </c>
      <c r="Q188" s="1">
        <f t="shared" si="39"/>
        <v>0</v>
      </c>
      <c r="R188" s="1">
        <f t="shared" si="32"/>
        <v>0</v>
      </c>
      <c r="S188" s="1">
        <f t="shared" si="40"/>
        <v>0</v>
      </c>
      <c r="T188" s="1">
        <f t="shared" si="41"/>
        <v>0</v>
      </c>
      <c r="U188" s="126">
        <f t="shared" si="42"/>
        <v>0</v>
      </c>
    </row>
    <row r="189" spans="2:21" x14ac:dyDescent="0.3">
      <c r="B189" s="125">
        <v>174</v>
      </c>
      <c r="C189" s="34" t="str">
        <f>IF(OR('Data-Qtr5'!C187="",'Data-Qtr5'!R187),"",(COUNTIF('Data-Qtr5'!C187,"Yes")))</f>
        <v/>
      </c>
      <c r="D189" s="267" t="str">
        <f>IF('Data-Qtr5'!D187="","",IF(C189=1,'Data-Qtr5'!D187,""))</f>
        <v/>
      </c>
      <c r="E189" s="53" t="str">
        <f>IF(OR('Data-Qtr5'!E187="",'Data-Qtr5'!R187),"",COUNTIF('Data-Qtr5'!E187,"Yes"))</f>
        <v/>
      </c>
      <c r="F189" s="53" t="str">
        <f>IF(OR('Data-Qtr5'!F187="",'Data-Qtr5'!R187),"",COUNTIF('Data-Qtr5'!F187,"Yes"))</f>
        <v/>
      </c>
      <c r="G189" s="53"/>
      <c r="H189" s="270" t="str">
        <f>IF(OR('Data-Qtr5'!G187="",'Data-Qtr5'!R187),"",COUNTIF('Data-Qtr5'!G187,"Yes"))</f>
        <v/>
      </c>
      <c r="I189" s="55">
        <f>COUNTIF('Data-Qtr5'!C187:G187,"")</f>
        <v>5</v>
      </c>
      <c r="J189" s="125">
        <f>IF('Data-Qtr5'!R187,0,IF((COUNTBLANK(C189)+COUNTBLANK(E189)+COUNTBLANK(F189)+COUNTBLANK(H189))=4,0,1))</f>
        <v>0</v>
      </c>
      <c r="K189" s="125">
        <f t="shared" si="33"/>
        <v>0</v>
      </c>
      <c r="L189" s="125">
        <f t="shared" si="34"/>
        <v>0</v>
      </c>
      <c r="M189" s="1">
        <f t="shared" si="35"/>
        <v>0</v>
      </c>
      <c r="N189" s="125">
        <f t="shared" si="36"/>
        <v>0</v>
      </c>
      <c r="O189" s="126">
        <f t="shared" si="37"/>
        <v>0</v>
      </c>
      <c r="P189" s="125">
        <f t="shared" si="38"/>
        <v>0</v>
      </c>
      <c r="Q189" s="1">
        <f t="shared" si="39"/>
        <v>0</v>
      </c>
      <c r="R189" s="1">
        <f t="shared" si="32"/>
        <v>0</v>
      </c>
      <c r="S189" s="1">
        <f t="shared" si="40"/>
        <v>0</v>
      </c>
      <c r="T189" s="1">
        <f t="shared" si="41"/>
        <v>0</v>
      </c>
      <c r="U189" s="126">
        <f t="shared" si="42"/>
        <v>0</v>
      </c>
    </row>
    <row r="190" spans="2:21" x14ac:dyDescent="0.3">
      <c r="B190" s="125">
        <v>175</v>
      </c>
      <c r="C190" s="34" t="str">
        <f>IF(OR('Data-Qtr5'!C188="",'Data-Qtr5'!R188),"",(COUNTIF('Data-Qtr5'!C188,"Yes")))</f>
        <v/>
      </c>
      <c r="D190" s="267" t="str">
        <f>IF('Data-Qtr5'!D188="","",IF(C190=1,'Data-Qtr5'!D188,""))</f>
        <v/>
      </c>
      <c r="E190" s="53" t="str">
        <f>IF(OR('Data-Qtr5'!E188="",'Data-Qtr5'!R188),"",COUNTIF('Data-Qtr5'!E188,"Yes"))</f>
        <v/>
      </c>
      <c r="F190" s="53" t="str">
        <f>IF(OR('Data-Qtr5'!F188="",'Data-Qtr5'!R188),"",COUNTIF('Data-Qtr5'!F188,"Yes"))</f>
        <v/>
      </c>
      <c r="G190" s="53"/>
      <c r="H190" s="270" t="str">
        <f>IF(OR('Data-Qtr5'!G188="",'Data-Qtr5'!R188),"",COUNTIF('Data-Qtr5'!G188,"Yes"))</f>
        <v/>
      </c>
      <c r="I190" s="55">
        <f>COUNTIF('Data-Qtr5'!C188:G188,"")</f>
        <v>5</v>
      </c>
      <c r="J190" s="125">
        <f>IF('Data-Qtr5'!R188,0,IF((COUNTBLANK(C190)+COUNTBLANK(E190)+COUNTBLANK(F190)+COUNTBLANK(H190))=4,0,1))</f>
        <v>0</v>
      </c>
      <c r="K190" s="125">
        <f t="shared" si="33"/>
        <v>0</v>
      </c>
      <c r="L190" s="125">
        <f t="shared" si="34"/>
        <v>0</v>
      </c>
      <c r="M190" s="1">
        <f t="shared" si="35"/>
        <v>0</v>
      </c>
      <c r="N190" s="125">
        <f t="shared" si="36"/>
        <v>0</v>
      </c>
      <c r="O190" s="126">
        <f t="shared" si="37"/>
        <v>0</v>
      </c>
      <c r="P190" s="125">
        <f t="shared" si="38"/>
        <v>0</v>
      </c>
      <c r="Q190" s="1">
        <f t="shared" si="39"/>
        <v>0</v>
      </c>
      <c r="R190" s="1">
        <f t="shared" si="32"/>
        <v>0</v>
      </c>
      <c r="S190" s="1">
        <f t="shared" si="40"/>
        <v>0</v>
      </c>
      <c r="T190" s="1">
        <f t="shared" si="41"/>
        <v>0</v>
      </c>
      <c r="U190" s="126">
        <f t="shared" si="42"/>
        <v>0</v>
      </c>
    </row>
    <row r="191" spans="2:21" x14ac:dyDescent="0.3">
      <c r="B191" s="125">
        <v>176</v>
      </c>
      <c r="C191" s="34" t="str">
        <f>IF(OR('Data-Qtr5'!C189="",'Data-Qtr5'!R189),"",(COUNTIF('Data-Qtr5'!C189,"Yes")))</f>
        <v/>
      </c>
      <c r="D191" s="267" t="str">
        <f>IF('Data-Qtr5'!D189="","",IF(C191=1,'Data-Qtr5'!D189,""))</f>
        <v/>
      </c>
      <c r="E191" s="53" t="str">
        <f>IF(OR('Data-Qtr5'!E189="",'Data-Qtr5'!R189),"",COUNTIF('Data-Qtr5'!E189,"Yes"))</f>
        <v/>
      </c>
      <c r="F191" s="53" t="str">
        <f>IF(OR('Data-Qtr5'!F189="",'Data-Qtr5'!R189),"",COUNTIF('Data-Qtr5'!F189,"Yes"))</f>
        <v/>
      </c>
      <c r="G191" s="53"/>
      <c r="H191" s="270" t="str">
        <f>IF(OR('Data-Qtr5'!G189="",'Data-Qtr5'!R189),"",COUNTIF('Data-Qtr5'!G189,"Yes"))</f>
        <v/>
      </c>
      <c r="I191" s="55">
        <f>COUNTIF('Data-Qtr5'!C189:G189,"")</f>
        <v>5</v>
      </c>
      <c r="J191" s="125">
        <f>IF('Data-Qtr5'!R189,0,IF((COUNTBLANK(C191)+COUNTBLANK(E191)+COUNTBLANK(F191)+COUNTBLANK(H191))=4,0,1))</f>
        <v>0</v>
      </c>
      <c r="K191" s="125">
        <f t="shared" si="33"/>
        <v>0</v>
      </c>
      <c r="L191" s="125">
        <f t="shared" si="34"/>
        <v>0</v>
      </c>
      <c r="M191" s="1">
        <f t="shared" si="35"/>
        <v>0</v>
      </c>
      <c r="N191" s="125">
        <f t="shared" si="36"/>
        <v>0</v>
      </c>
      <c r="O191" s="126">
        <f t="shared" si="37"/>
        <v>0</v>
      </c>
      <c r="P191" s="125">
        <f t="shared" si="38"/>
        <v>0</v>
      </c>
      <c r="Q191" s="1">
        <f t="shared" si="39"/>
        <v>0</v>
      </c>
      <c r="R191" s="1">
        <f t="shared" si="32"/>
        <v>0</v>
      </c>
      <c r="S191" s="1">
        <f t="shared" si="40"/>
        <v>0</v>
      </c>
      <c r="T191" s="1">
        <f t="shared" si="41"/>
        <v>0</v>
      </c>
      <c r="U191" s="126">
        <f t="shared" si="42"/>
        <v>0</v>
      </c>
    </row>
    <row r="192" spans="2:21" x14ac:dyDescent="0.3">
      <c r="B192" s="125">
        <v>177</v>
      </c>
      <c r="C192" s="34" t="str">
        <f>IF(OR('Data-Qtr5'!C190="",'Data-Qtr5'!R190),"",(COUNTIF('Data-Qtr5'!C190,"Yes")))</f>
        <v/>
      </c>
      <c r="D192" s="267" t="str">
        <f>IF('Data-Qtr5'!D190="","",IF(C192=1,'Data-Qtr5'!D190,""))</f>
        <v/>
      </c>
      <c r="E192" s="53" t="str">
        <f>IF(OR('Data-Qtr5'!E190="",'Data-Qtr5'!R190),"",COUNTIF('Data-Qtr5'!E190,"Yes"))</f>
        <v/>
      </c>
      <c r="F192" s="53" t="str">
        <f>IF(OR('Data-Qtr5'!F190="",'Data-Qtr5'!R190),"",COUNTIF('Data-Qtr5'!F190,"Yes"))</f>
        <v/>
      </c>
      <c r="G192" s="53"/>
      <c r="H192" s="270" t="str">
        <f>IF(OR('Data-Qtr5'!G190="",'Data-Qtr5'!R190),"",COUNTIF('Data-Qtr5'!G190,"Yes"))</f>
        <v/>
      </c>
      <c r="I192" s="55">
        <f>COUNTIF('Data-Qtr5'!C190:G190,"")</f>
        <v>5</v>
      </c>
      <c r="J192" s="125">
        <f>IF('Data-Qtr5'!R190,0,IF((COUNTBLANK(C192)+COUNTBLANK(E192)+COUNTBLANK(F192)+COUNTBLANK(H192))=4,0,1))</f>
        <v>0</v>
      </c>
      <c r="K192" s="125">
        <f t="shared" si="33"/>
        <v>0</v>
      </c>
      <c r="L192" s="125">
        <f t="shared" si="34"/>
        <v>0</v>
      </c>
      <c r="M192" s="1">
        <f t="shared" si="35"/>
        <v>0</v>
      </c>
      <c r="N192" s="125">
        <f t="shared" si="36"/>
        <v>0</v>
      </c>
      <c r="O192" s="126">
        <f t="shared" si="37"/>
        <v>0</v>
      </c>
      <c r="P192" s="125">
        <f t="shared" si="38"/>
        <v>0</v>
      </c>
      <c r="Q192" s="1">
        <f t="shared" si="39"/>
        <v>0</v>
      </c>
      <c r="R192" s="1">
        <f t="shared" si="32"/>
        <v>0</v>
      </c>
      <c r="S192" s="1">
        <f t="shared" si="40"/>
        <v>0</v>
      </c>
      <c r="T192" s="1">
        <f t="shared" si="41"/>
        <v>0</v>
      </c>
      <c r="U192" s="126">
        <f t="shared" si="42"/>
        <v>0</v>
      </c>
    </row>
    <row r="193" spans="2:21" x14ac:dyDescent="0.3">
      <c r="B193" s="125">
        <v>178</v>
      </c>
      <c r="C193" s="34" t="str">
        <f>IF(OR('Data-Qtr5'!C191="",'Data-Qtr5'!R191),"",(COUNTIF('Data-Qtr5'!C191,"Yes")))</f>
        <v/>
      </c>
      <c r="D193" s="267" t="str">
        <f>IF('Data-Qtr5'!D191="","",IF(C193=1,'Data-Qtr5'!D191,""))</f>
        <v/>
      </c>
      <c r="E193" s="53" t="str">
        <f>IF(OR('Data-Qtr5'!E191="",'Data-Qtr5'!R191),"",COUNTIF('Data-Qtr5'!E191,"Yes"))</f>
        <v/>
      </c>
      <c r="F193" s="53" t="str">
        <f>IF(OR('Data-Qtr5'!F191="",'Data-Qtr5'!R191),"",COUNTIF('Data-Qtr5'!F191,"Yes"))</f>
        <v/>
      </c>
      <c r="G193" s="53"/>
      <c r="H193" s="270" t="str">
        <f>IF(OR('Data-Qtr5'!G191="",'Data-Qtr5'!R191),"",COUNTIF('Data-Qtr5'!G191,"Yes"))</f>
        <v/>
      </c>
      <c r="I193" s="55">
        <f>COUNTIF('Data-Qtr5'!C191:G191,"")</f>
        <v>5</v>
      </c>
      <c r="J193" s="125">
        <f>IF('Data-Qtr5'!R191,0,IF((COUNTBLANK(C193)+COUNTBLANK(E193)+COUNTBLANK(F193)+COUNTBLANK(H193))=4,0,1))</f>
        <v>0</v>
      </c>
      <c r="K193" s="125">
        <f t="shared" si="33"/>
        <v>0</v>
      </c>
      <c r="L193" s="125">
        <f t="shared" si="34"/>
        <v>0</v>
      </c>
      <c r="M193" s="1">
        <f t="shared" si="35"/>
        <v>0</v>
      </c>
      <c r="N193" s="125">
        <f t="shared" si="36"/>
        <v>0</v>
      </c>
      <c r="O193" s="126">
        <f t="shared" si="37"/>
        <v>0</v>
      </c>
      <c r="P193" s="125">
        <f t="shared" si="38"/>
        <v>0</v>
      </c>
      <c r="Q193" s="1">
        <f t="shared" si="39"/>
        <v>0</v>
      </c>
      <c r="R193" s="1">
        <f t="shared" si="32"/>
        <v>0</v>
      </c>
      <c r="S193" s="1">
        <f t="shared" si="40"/>
        <v>0</v>
      </c>
      <c r="T193" s="1">
        <f t="shared" si="41"/>
        <v>0</v>
      </c>
      <c r="U193" s="126">
        <f t="shared" si="42"/>
        <v>0</v>
      </c>
    </row>
    <row r="194" spans="2:21" x14ac:dyDescent="0.3">
      <c r="B194" s="125">
        <v>179</v>
      </c>
      <c r="C194" s="34" t="str">
        <f>IF(OR('Data-Qtr5'!C192="",'Data-Qtr5'!R192),"",(COUNTIF('Data-Qtr5'!C192,"Yes")))</f>
        <v/>
      </c>
      <c r="D194" s="267" t="str">
        <f>IF('Data-Qtr5'!D192="","",IF(C194=1,'Data-Qtr5'!D192,""))</f>
        <v/>
      </c>
      <c r="E194" s="53" t="str">
        <f>IF(OR('Data-Qtr5'!E192="",'Data-Qtr5'!R192),"",COUNTIF('Data-Qtr5'!E192,"Yes"))</f>
        <v/>
      </c>
      <c r="F194" s="53" t="str">
        <f>IF(OR('Data-Qtr5'!F192="",'Data-Qtr5'!R192),"",COUNTIF('Data-Qtr5'!F192,"Yes"))</f>
        <v/>
      </c>
      <c r="G194" s="53"/>
      <c r="H194" s="270" t="str">
        <f>IF(OR('Data-Qtr5'!G192="",'Data-Qtr5'!R192),"",COUNTIF('Data-Qtr5'!G192,"Yes"))</f>
        <v/>
      </c>
      <c r="I194" s="55">
        <f>COUNTIF('Data-Qtr5'!C192:G192,"")</f>
        <v>5</v>
      </c>
      <c r="J194" s="125">
        <f>IF('Data-Qtr5'!R192,0,IF((COUNTBLANK(C194)+COUNTBLANK(E194)+COUNTBLANK(F194)+COUNTBLANK(H194))=4,0,1))</f>
        <v>0</v>
      </c>
      <c r="K194" s="125">
        <f t="shared" si="33"/>
        <v>0</v>
      </c>
      <c r="L194" s="125">
        <f t="shared" si="34"/>
        <v>0</v>
      </c>
      <c r="M194" s="1">
        <f t="shared" si="35"/>
        <v>0</v>
      </c>
      <c r="N194" s="125">
        <f t="shared" si="36"/>
        <v>0</v>
      </c>
      <c r="O194" s="126">
        <f t="shared" si="37"/>
        <v>0</v>
      </c>
      <c r="P194" s="125">
        <f t="shared" si="38"/>
        <v>0</v>
      </c>
      <c r="Q194" s="1">
        <f t="shared" si="39"/>
        <v>0</v>
      </c>
      <c r="R194" s="1">
        <f t="shared" si="32"/>
        <v>0</v>
      </c>
      <c r="S194" s="1">
        <f t="shared" si="40"/>
        <v>0</v>
      </c>
      <c r="T194" s="1">
        <f t="shared" si="41"/>
        <v>0</v>
      </c>
      <c r="U194" s="126">
        <f t="shared" si="42"/>
        <v>0</v>
      </c>
    </row>
    <row r="195" spans="2:21" ht="15" thickBot="1" x14ac:dyDescent="0.35">
      <c r="B195" s="125">
        <v>180</v>
      </c>
      <c r="C195" s="35" t="str">
        <f>IF(OR('Data-Qtr5'!C193="",'Data-Qtr5'!R193),"",(COUNTIF('Data-Qtr5'!C193,"Yes")))</f>
        <v/>
      </c>
      <c r="D195" s="271" t="str">
        <f>IF('Data-Qtr5'!D193="","",IF(C195=1,'Data-Qtr5'!D193,""))</f>
        <v/>
      </c>
      <c r="E195" s="36" t="str">
        <f>IF(OR('Data-Qtr5'!E193="",'Data-Qtr5'!R193),"",COUNTIF('Data-Qtr5'!E193,"Yes"))</f>
        <v/>
      </c>
      <c r="F195" s="36" t="str">
        <f>IF(OR('Data-Qtr5'!F193="",'Data-Qtr5'!R193),"",COUNTIF('Data-Qtr5'!F193,"Yes"))</f>
        <v/>
      </c>
      <c r="G195" s="36"/>
      <c r="H195" s="272" t="str">
        <f>IF(OR('Data-Qtr5'!G193="",'Data-Qtr5'!R193),"",COUNTIF('Data-Qtr5'!G193,"Yes"))</f>
        <v/>
      </c>
      <c r="I195" s="55">
        <f>COUNTIF('Data-Qtr5'!C193:G193,"")</f>
        <v>5</v>
      </c>
      <c r="J195" s="125">
        <f>IF('Data-Qtr5'!R193,0,IF((COUNTBLANK(C195)+COUNTBLANK(E195)+COUNTBLANK(F195)+COUNTBLANK(H195))=4,0,1))</f>
        <v>0</v>
      </c>
      <c r="K195" s="125">
        <f t="shared" si="33"/>
        <v>0</v>
      </c>
      <c r="L195" s="125">
        <f t="shared" si="34"/>
        <v>0</v>
      </c>
      <c r="M195" s="1">
        <f t="shared" si="35"/>
        <v>0</v>
      </c>
      <c r="N195" s="125">
        <f t="shared" si="36"/>
        <v>0</v>
      </c>
      <c r="O195" s="126">
        <f t="shared" si="37"/>
        <v>0</v>
      </c>
      <c r="P195" s="125">
        <f t="shared" si="38"/>
        <v>0</v>
      </c>
      <c r="Q195" s="1">
        <f t="shared" si="39"/>
        <v>0</v>
      </c>
      <c r="R195" s="1">
        <f t="shared" si="32"/>
        <v>0</v>
      </c>
      <c r="S195" s="1">
        <f t="shared" si="40"/>
        <v>0</v>
      </c>
      <c r="T195" s="1">
        <f t="shared" si="41"/>
        <v>0</v>
      </c>
      <c r="U195" s="126">
        <f t="shared" si="42"/>
        <v>0</v>
      </c>
    </row>
    <row r="196" spans="2:21" x14ac:dyDescent="0.3">
      <c r="B196" s="125">
        <v>181</v>
      </c>
      <c r="C196" s="32" t="str">
        <f>IF(OR('Data-Qtr5'!C194="",'Data-Qtr5'!R194),"",(COUNTIF('Data-Qtr5'!C194,"Yes")))</f>
        <v/>
      </c>
      <c r="D196" s="268" t="str">
        <f>IF('Data-Qtr5'!D194="","",IF(C196=1,'Data-Qtr5'!D194,""))</f>
        <v/>
      </c>
      <c r="E196" s="33" t="str">
        <f>IF(OR('Data-Qtr5'!E194="",'Data-Qtr5'!R194),"",COUNTIF('Data-Qtr5'!E194,"Yes"))</f>
        <v/>
      </c>
      <c r="F196" s="33" t="str">
        <f>IF(OR('Data-Qtr5'!F194="",'Data-Qtr5'!R194),"",COUNTIF('Data-Qtr5'!F194,"Yes"))</f>
        <v/>
      </c>
      <c r="G196" s="33"/>
      <c r="H196" s="269" t="str">
        <f>IF(OR('Data-Qtr5'!G194="",'Data-Qtr5'!R194),"",COUNTIF('Data-Qtr5'!G194,"Yes"))</f>
        <v/>
      </c>
      <c r="I196" s="54">
        <f>COUNTIF('Data-Qtr5'!C194:G194,"")</f>
        <v>5</v>
      </c>
      <c r="J196" s="125">
        <f>IF('Data-Qtr5'!R194,0,IF((COUNTBLANK(C196)+COUNTBLANK(E196)+COUNTBLANK(F196)+COUNTBLANK(H196))=4,0,1))</f>
        <v>0</v>
      </c>
      <c r="K196" s="125">
        <f t="shared" si="33"/>
        <v>0</v>
      </c>
      <c r="L196" s="125">
        <f t="shared" si="34"/>
        <v>0</v>
      </c>
      <c r="M196" s="1">
        <f t="shared" si="35"/>
        <v>0</v>
      </c>
      <c r="N196" s="125">
        <f t="shared" si="36"/>
        <v>0</v>
      </c>
      <c r="O196" s="126">
        <f t="shared" si="37"/>
        <v>0</v>
      </c>
      <c r="P196" s="125">
        <f t="shared" si="38"/>
        <v>0</v>
      </c>
      <c r="Q196" s="1">
        <f t="shared" si="39"/>
        <v>0</v>
      </c>
      <c r="R196" s="1">
        <f t="shared" si="32"/>
        <v>0</v>
      </c>
      <c r="S196" s="1">
        <f t="shared" si="40"/>
        <v>0</v>
      </c>
      <c r="T196" s="1">
        <f t="shared" si="41"/>
        <v>0</v>
      </c>
      <c r="U196" s="126">
        <f t="shared" si="42"/>
        <v>0</v>
      </c>
    </row>
    <row r="197" spans="2:21" x14ac:dyDescent="0.3">
      <c r="B197" s="125">
        <v>182</v>
      </c>
      <c r="C197" s="34" t="str">
        <f>IF(OR('Data-Qtr5'!C195="",'Data-Qtr5'!R195),"",(COUNTIF('Data-Qtr5'!C195,"Yes")))</f>
        <v/>
      </c>
      <c r="D197" s="267" t="str">
        <f>IF('Data-Qtr5'!D195="","",IF(C197=1,'Data-Qtr5'!D195,""))</f>
        <v/>
      </c>
      <c r="E197" s="53" t="str">
        <f>IF(OR('Data-Qtr5'!E195="",'Data-Qtr5'!R195),"",COUNTIF('Data-Qtr5'!E195,"Yes"))</f>
        <v/>
      </c>
      <c r="F197" s="53" t="str">
        <f>IF(OR('Data-Qtr5'!F195="",'Data-Qtr5'!R195),"",COUNTIF('Data-Qtr5'!F195,"Yes"))</f>
        <v/>
      </c>
      <c r="G197" s="53"/>
      <c r="H197" s="270" t="str">
        <f>IF(OR('Data-Qtr5'!G195="",'Data-Qtr5'!R195),"",COUNTIF('Data-Qtr5'!G195,"Yes"))</f>
        <v/>
      </c>
      <c r="I197" s="55">
        <f>COUNTIF('Data-Qtr5'!C195:G195,"")</f>
        <v>5</v>
      </c>
      <c r="J197" s="125">
        <f>IF('Data-Qtr5'!R195,0,IF((COUNTBLANK(C197)+COUNTBLANK(E197)+COUNTBLANK(F197)+COUNTBLANK(H197))=4,0,1))</f>
        <v>0</v>
      </c>
      <c r="K197" s="125">
        <f t="shared" si="33"/>
        <v>0</v>
      </c>
      <c r="L197" s="125">
        <f t="shared" si="34"/>
        <v>0</v>
      </c>
      <c r="M197" s="1">
        <f t="shared" si="35"/>
        <v>0</v>
      </c>
      <c r="N197" s="125">
        <f t="shared" si="36"/>
        <v>0</v>
      </c>
      <c r="O197" s="126">
        <f t="shared" si="37"/>
        <v>0</v>
      </c>
      <c r="P197" s="125">
        <f t="shared" si="38"/>
        <v>0</v>
      </c>
      <c r="Q197" s="1">
        <f t="shared" si="39"/>
        <v>0</v>
      </c>
      <c r="R197" s="1">
        <f t="shared" si="32"/>
        <v>0</v>
      </c>
      <c r="S197" s="1">
        <f t="shared" si="40"/>
        <v>0</v>
      </c>
      <c r="T197" s="1">
        <f t="shared" si="41"/>
        <v>0</v>
      </c>
      <c r="U197" s="126">
        <f t="shared" si="42"/>
        <v>0</v>
      </c>
    </row>
    <row r="198" spans="2:21" x14ac:dyDescent="0.3">
      <c r="B198" s="125">
        <v>183</v>
      </c>
      <c r="C198" s="34" t="str">
        <f>IF(OR('Data-Qtr5'!C196="",'Data-Qtr5'!R196),"",(COUNTIF('Data-Qtr5'!C196,"Yes")))</f>
        <v/>
      </c>
      <c r="D198" s="267" t="str">
        <f>IF('Data-Qtr5'!D196="","",IF(C198=1,'Data-Qtr5'!D196,""))</f>
        <v/>
      </c>
      <c r="E198" s="53" t="str">
        <f>IF(OR('Data-Qtr5'!E196="",'Data-Qtr5'!R196),"",COUNTIF('Data-Qtr5'!E196,"Yes"))</f>
        <v/>
      </c>
      <c r="F198" s="53" t="str">
        <f>IF(OR('Data-Qtr5'!F196="",'Data-Qtr5'!R196),"",COUNTIF('Data-Qtr5'!F196,"Yes"))</f>
        <v/>
      </c>
      <c r="G198" s="53"/>
      <c r="H198" s="270" t="str">
        <f>IF(OR('Data-Qtr5'!G196="",'Data-Qtr5'!R196),"",COUNTIF('Data-Qtr5'!G196,"Yes"))</f>
        <v/>
      </c>
      <c r="I198" s="55">
        <f>COUNTIF('Data-Qtr5'!C196:G196,"")</f>
        <v>5</v>
      </c>
      <c r="J198" s="125">
        <f>IF('Data-Qtr5'!R196,0,IF((COUNTBLANK(C198)+COUNTBLANK(E198)+COUNTBLANK(F198)+COUNTBLANK(H198))=4,0,1))</f>
        <v>0</v>
      </c>
      <c r="K198" s="125">
        <f t="shared" si="33"/>
        <v>0</v>
      </c>
      <c r="L198" s="125">
        <f t="shared" si="34"/>
        <v>0</v>
      </c>
      <c r="M198" s="1">
        <f t="shared" si="35"/>
        <v>0</v>
      </c>
      <c r="N198" s="125">
        <f t="shared" si="36"/>
        <v>0</v>
      </c>
      <c r="O198" s="126">
        <f t="shared" si="37"/>
        <v>0</v>
      </c>
      <c r="P198" s="125">
        <f t="shared" si="38"/>
        <v>0</v>
      </c>
      <c r="Q198" s="1">
        <f t="shared" si="39"/>
        <v>0</v>
      </c>
      <c r="R198" s="1">
        <f t="shared" si="32"/>
        <v>0</v>
      </c>
      <c r="S198" s="1">
        <f t="shared" si="40"/>
        <v>0</v>
      </c>
      <c r="T198" s="1">
        <f t="shared" si="41"/>
        <v>0</v>
      </c>
      <c r="U198" s="126">
        <f t="shared" si="42"/>
        <v>0</v>
      </c>
    </row>
    <row r="199" spans="2:21" x14ac:dyDescent="0.3">
      <c r="B199" s="125">
        <v>184</v>
      </c>
      <c r="C199" s="34" t="str">
        <f>IF(OR('Data-Qtr5'!C197="",'Data-Qtr5'!R197),"",(COUNTIF('Data-Qtr5'!C197,"Yes")))</f>
        <v/>
      </c>
      <c r="D199" s="267" t="str">
        <f>IF('Data-Qtr5'!D197="","",IF(C199=1,'Data-Qtr5'!D197,""))</f>
        <v/>
      </c>
      <c r="E199" s="53" t="str">
        <f>IF(OR('Data-Qtr5'!E197="",'Data-Qtr5'!R197),"",COUNTIF('Data-Qtr5'!E197,"Yes"))</f>
        <v/>
      </c>
      <c r="F199" s="53" t="str">
        <f>IF(OR('Data-Qtr5'!F197="",'Data-Qtr5'!R197),"",COUNTIF('Data-Qtr5'!F197,"Yes"))</f>
        <v/>
      </c>
      <c r="G199" s="53"/>
      <c r="H199" s="270" t="str">
        <f>IF(OR('Data-Qtr5'!G197="",'Data-Qtr5'!R197),"",COUNTIF('Data-Qtr5'!G197,"Yes"))</f>
        <v/>
      </c>
      <c r="I199" s="55">
        <f>COUNTIF('Data-Qtr5'!C197:G197,"")</f>
        <v>5</v>
      </c>
      <c r="J199" s="125">
        <f>IF('Data-Qtr5'!R197,0,IF((COUNTBLANK(C199)+COUNTBLANK(E199)+COUNTBLANK(F199)+COUNTBLANK(H199))=4,0,1))</f>
        <v>0</v>
      </c>
      <c r="K199" s="125">
        <f t="shared" si="33"/>
        <v>0</v>
      </c>
      <c r="L199" s="125">
        <f t="shared" si="34"/>
        <v>0</v>
      </c>
      <c r="M199" s="1">
        <f t="shared" si="35"/>
        <v>0</v>
      </c>
      <c r="N199" s="125">
        <f t="shared" si="36"/>
        <v>0</v>
      </c>
      <c r="O199" s="126">
        <f t="shared" si="37"/>
        <v>0</v>
      </c>
      <c r="P199" s="125">
        <f t="shared" si="38"/>
        <v>0</v>
      </c>
      <c r="Q199" s="1">
        <f t="shared" si="39"/>
        <v>0</v>
      </c>
      <c r="R199" s="1">
        <f t="shared" si="32"/>
        <v>0</v>
      </c>
      <c r="S199" s="1">
        <f t="shared" si="40"/>
        <v>0</v>
      </c>
      <c r="T199" s="1">
        <f t="shared" si="41"/>
        <v>0</v>
      </c>
      <c r="U199" s="126">
        <f t="shared" si="42"/>
        <v>0</v>
      </c>
    </row>
    <row r="200" spans="2:21" x14ac:dyDescent="0.3">
      <c r="B200" s="125">
        <v>185</v>
      </c>
      <c r="C200" s="34" t="str">
        <f>IF(OR('Data-Qtr5'!C198="",'Data-Qtr5'!R198),"",(COUNTIF('Data-Qtr5'!C198,"Yes")))</f>
        <v/>
      </c>
      <c r="D200" s="267" t="str">
        <f>IF('Data-Qtr5'!D198="","",IF(C200=1,'Data-Qtr5'!D198,""))</f>
        <v/>
      </c>
      <c r="E200" s="53" t="str">
        <f>IF(OR('Data-Qtr5'!E198="",'Data-Qtr5'!R198),"",COUNTIF('Data-Qtr5'!E198,"Yes"))</f>
        <v/>
      </c>
      <c r="F200" s="53" t="str">
        <f>IF(OR('Data-Qtr5'!F198="",'Data-Qtr5'!R198),"",COUNTIF('Data-Qtr5'!F198,"Yes"))</f>
        <v/>
      </c>
      <c r="G200" s="53"/>
      <c r="H200" s="270" t="str">
        <f>IF(OR('Data-Qtr5'!G198="",'Data-Qtr5'!R198),"",COUNTIF('Data-Qtr5'!G198,"Yes"))</f>
        <v/>
      </c>
      <c r="I200" s="55">
        <f>COUNTIF('Data-Qtr5'!C198:G198,"")</f>
        <v>5</v>
      </c>
      <c r="J200" s="125">
        <f>IF('Data-Qtr5'!R198,0,IF((COUNTBLANK(C200)+COUNTBLANK(E200)+COUNTBLANK(F200)+COUNTBLANK(H200))=4,0,1))</f>
        <v>0</v>
      </c>
      <c r="K200" s="125">
        <f t="shared" si="33"/>
        <v>0</v>
      </c>
      <c r="L200" s="125">
        <f t="shared" si="34"/>
        <v>0</v>
      </c>
      <c r="M200" s="1">
        <f t="shared" si="35"/>
        <v>0</v>
      </c>
      <c r="N200" s="125">
        <f t="shared" si="36"/>
        <v>0</v>
      </c>
      <c r="O200" s="126">
        <f t="shared" si="37"/>
        <v>0</v>
      </c>
      <c r="P200" s="125">
        <f t="shared" si="38"/>
        <v>0</v>
      </c>
      <c r="Q200" s="1">
        <f t="shared" si="39"/>
        <v>0</v>
      </c>
      <c r="R200" s="1">
        <f t="shared" si="32"/>
        <v>0</v>
      </c>
      <c r="S200" s="1">
        <f t="shared" si="40"/>
        <v>0</v>
      </c>
      <c r="T200" s="1">
        <f t="shared" si="41"/>
        <v>0</v>
      </c>
      <c r="U200" s="126">
        <f t="shared" si="42"/>
        <v>0</v>
      </c>
    </row>
    <row r="201" spans="2:21" x14ac:dyDescent="0.3">
      <c r="B201" s="125">
        <v>186</v>
      </c>
      <c r="C201" s="34" t="str">
        <f>IF(OR('Data-Qtr5'!C199="",'Data-Qtr5'!R199),"",(COUNTIF('Data-Qtr5'!C199,"Yes")))</f>
        <v/>
      </c>
      <c r="D201" s="267" t="str">
        <f>IF('Data-Qtr5'!D199="","",IF(C201=1,'Data-Qtr5'!D199,""))</f>
        <v/>
      </c>
      <c r="E201" s="53" t="str">
        <f>IF(OR('Data-Qtr5'!E199="",'Data-Qtr5'!R199),"",COUNTIF('Data-Qtr5'!E199,"Yes"))</f>
        <v/>
      </c>
      <c r="F201" s="53" t="str">
        <f>IF(OR('Data-Qtr5'!F199="",'Data-Qtr5'!R199),"",COUNTIF('Data-Qtr5'!F199,"Yes"))</f>
        <v/>
      </c>
      <c r="G201" s="53"/>
      <c r="H201" s="270" t="str">
        <f>IF(OR('Data-Qtr5'!G199="",'Data-Qtr5'!R199),"",COUNTIF('Data-Qtr5'!G199,"Yes"))</f>
        <v/>
      </c>
      <c r="I201" s="55">
        <f>COUNTIF('Data-Qtr5'!C199:G199,"")</f>
        <v>5</v>
      </c>
      <c r="J201" s="125">
        <f>IF('Data-Qtr5'!R199,0,IF((COUNTBLANK(C201)+COUNTBLANK(E201)+COUNTBLANK(F201)+COUNTBLANK(H201))=4,0,1))</f>
        <v>0</v>
      </c>
      <c r="K201" s="125">
        <f t="shared" si="33"/>
        <v>0</v>
      </c>
      <c r="L201" s="125">
        <f t="shared" si="34"/>
        <v>0</v>
      </c>
      <c r="M201" s="1">
        <f t="shared" si="35"/>
        <v>0</v>
      </c>
      <c r="N201" s="125">
        <f t="shared" si="36"/>
        <v>0</v>
      </c>
      <c r="O201" s="126">
        <f t="shared" si="37"/>
        <v>0</v>
      </c>
      <c r="P201" s="125">
        <f t="shared" si="38"/>
        <v>0</v>
      </c>
      <c r="Q201" s="1">
        <f t="shared" si="39"/>
        <v>0</v>
      </c>
      <c r="R201" s="1">
        <f t="shared" si="32"/>
        <v>0</v>
      </c>
      <c r="S201" s="1">
        <f t="shared" si="40"/>
        <v>0</v>
      </c>
      <c r="T201" s="1">
        <f t="shared" si="41"/>
        <v>0</v>
      </c>
      <c r="U201" s="126">
        <f t="shared" si="42"/>
        <v>0</v>
      </c>
    </row>
    <row r="202" spans="2:21" x14ac:dyDescent="0.3">
      <c r="B202" s="125">
        <v>187</v>
      </c>
      <c r="C202" s="34" t="str">
        <f>IF(OR('Data-Qtr5'!C200="",'Data-Qtr5'!R200),"",(COUNTIF('Data-Qtr5'!C200,"Yes")))</f>
        <v/>
      </c>
      <c r="D202" s="267" t="str">
        <f>IF('Data-Qtr5'!D200="","",IF(C202=1,'Data-Qtr5'!D200,""))</f>
        <v/>
      </c>
      <c r="E202" s="53" t="str">
        <f>IF(OR('Data-Qtr5'!E200="",'Data-Qtr5'!R200),"",COUNTIF('Data-Qtr5'!E200,"Yes"))</f>
        <v/>
      </c>
      <c r="F202" s="53" t="str">
        <f>IF(OR('Data-Qtr5'!F200="",'Data-Qtr5'!R200),"",COUNTIF('Data-Qtr5'!F200,"Yes"))</f>
        <v/>
      </c>
      <c r="G202" s="53"/>
      <c r="H202" s="270" t="str">
        <f>IF(OR('Data-Qtr5'!G200="",'Data-Qtr5'!R200),"",COUNTIF('Data-Qtr5'!G200,"Yes"))</f>
        <v/>
      </c>
      <c r="I202" s="55">
        <f>COUNTIF('Data-Qtr5'!C200:G200,"")</f>
        <v>5</v>
      </c>
      <c r="J202" s="125">
        <f>IF('Data-Qtr5'!R200,0,IF((COUNTBLANK(C202)+COUNTBLANK(E202)+COUNTBLANK(F202)+COUNTBLANK(H202))=4,0,1))</f>
        <v>0</v>
      </c>
      <c r="K202" s="125">
        <f t="shared" si="33"/>
        <v>0</v>
      </c>
      <c r="L202" s="125">
        <f t="shared" si="34"/>
        <v>0</v>
      </c>
      <c r="M202" s="1">
        <f t="shared" si="35"/>
        <v>0</v>
      </c>
      <c r="N202" s="125">
        <f t="shared" si="36"/>
        <v>0</v>
      </c>
      <c r="O202" s="126">
        <f t="shared" si="37"/>
        <v>0</v>
      </c>
      <c r="P202" s="125">
        <f t="shared" si="38"/>
        <v>0</v>
      </c>
      <c r="Q202" s="1">
        <f t="shared" si="39"/>
        <v>0</v>
      </c>
      <c r="R202" s="1">
        <f t="shared" si="32"/>
        <v>0</v>
      </c>
      <c r="S202" s="1">
        <f t="shared" si="40"/>
        <v>0</v>
      </c>
      <c r="T202" s="1">
        <f t="shared" si="41"/>
        <v>0</v>
      </c>
      <c r="U202" s="126">
        <f t="shared" si="42"/>
        <v>0</v>
      </c>
    </row>
    <row r="203" spans="2:21" x14ac:dyDescent="0.3">
      <c r="B203" s="125">
        <v>188</v>
      </c>
      <c r="C203" s="34" t="str">
        <f>IF(OR('Data-Qtr5'!C201="",'Data-Qtr5'!R201),"",(COUNTIF('Data-Qtr5'!C201,"Yes")))</f>
        <v/>
      </c>
      <c r="D203" s="267" t="str">
        <f>IF('Data-Qtr5'!D201="","",IF(C203=1,'Data-Qtr5'!D201,""))</f>
        <v/>
      </c>
      <c r="E203" s="53" t="str">
        <f>IF(OR('Data-Qtr5'!E201="",'Data-Qtr5'!R201),"",COUNTIF('Data-Qtr5'!E201,"Yes"))</f>
        <v/>
      </c>
      <c r="F203" s="53" t="str">
        <f>IF(OR('Data-Qtr5'!F201="",'Data-Qtr5'!R201),"",COUNTIF('Data-Qtr5'!F201,"Yes"))</f>
        <v/>
      </c>
      <c r="G203" s="53"/>
      <c r="H203" s="270" t="str">
        <f>IF(OR('Data-Qtr5'!G201="",'Data-Qtr5'!R201),"",COUNTIF('Data-Qtr5'!G201,"Yes"))</f>
        <v/>
      </c>
      <c r="I203" s="55">
        <f>COUNTIF('Data-Qtr5'!C201:G201,"")</f>
        <v>5</v>
      </c>
      <c r="J203" s="125">
        <f>IF('Data-Qtr5'!R201,0,IF((COUNTBLANK(C203)+COUNTBLANK(E203)+COUNTBLANK(F203)+COUNTBLANK(H203))=4,0,1))</f>
        <v>0</v>
      </c>
      <c r="K203" s="125">
        <f t="shared" si="33"/>
        <v>0</v>
      </c>
      <c r="L203" s="125">
        <f t="shared" si="34"/>
        <v>0</v>
      </c>
      <c r="M203" s="1">
        <f t="shared" si="35"/>
        <v>0</v>
      </c>
      <c r="N203" s="125">
        <f t="shared" si="36"/>
        <v>0</v>
      </c>
      <c r="O203" s="126">
        <f t="shared" si="37"/>
        <v>0</v>
      </c>
      <c r="P203" s="125">
        <f t="shared" si="38"/>
        <v>0</v>
      </c>
      <c r="Q203" s="1">
        <f t="shared" si="39"/>
        <v>0</v>
      </c>
      <c r="R203" s="1">
        <f t="shared" si="32"/>
        <v>0</v>
      </c>
      <c r="S203" s="1">
        <f t="shared" si="40"/>
        <v>0</v>
      </c>
      <c r="T203" s="1">
        <f t="shared" si="41"/>
        <v>0</v>
      </c>
      <c r="U203" s="126">
        <f t="shared" si="42"/>
        <v>0</v>
      </c>
    </row>
    <row r="204" spans="2:21" x14ac:dyDescent="0.3">
      <c r="B204" s="125">
        <v>189</v>
      </c>
      <c r="C204" s="34" t="str">
        <f>IF(OR('Data-Qtr5'!C202="",'Data-Qtr5'!R202),"",(COUNTIF('Data-Qtr5'!C202,"Yes")))</f>
        <v/>
      </c>
      <c r="D204" s="267" t="str">
        <f>IF('Data-Qtr5'!D202="","",IF(C204=1,'Data-Qtr5'!D202,""))</f>
        <v/>
      </c>
      <c r="E204" s="53" t="str">
        <f>IF(OR('Data-Qtr5'!E202="",'Data-Qtr5'!R202),"",COUNTIF('Data-Qtr5'!E202,"Yes"))</f>
        <v/>
      </c>
      <c r="F204" s="53" t="str">
        <f>IF(OR('Data-Qtr5'!F202="",'Data-Qtr5'!R202),"",COUNTIF('Data-Qtr5'!F202,"Yes"))</f>
        <v/>
      </c>
      <c r="G204" s="53"/>
      <c r="H204" s="270" t="str">
        <f>IF(OR('Data-Qtr5'!G202="",'Data-Qtr5'!R202),"",COUNTIF('Data-Qtr5'!G202,"Yes"))</f>
        <v/>
      </c>
      <c r="I204" s="55">
        <f>COUNTIF('Data-Qtr5'!C202:G202,"")</f>
        <v>5</v>
      </c>
      <c r="J204" s="125">
        <f>IF('Data-Qtr5'!R202,0,IF((COUNTBLANK(C204)+COUNTBLANK(E204)+COUNTBLANK(F204)+COUNTBLANK(H204))=4,0,1))</f>
        <v>0</v>
      </c>
      <c r="K204" s="125">
        <f t="shared" si="33"/>
        <v>0</v>
      </c>
      <c r="L204" s="125">
        <f t="shared" si="34"/>
        <v>0</v>
      </c>
      <c r="M204" s="1">
        <f t="shared" si="35"/>
        <v>0</v>
      </c>
      <c r="N204" s="125">
        <f t="shared" si="36"/>
        <v>0</v>
      </c>
      <c r="O204" s="126">
        <f t="shared" si="37"/>
        <v>0</v>
      </c>
      <c r="P204" s="125">
        <f t="shared" si="38"/>
        <v>0</v>
      </c>
      <c r="Q204" s="1">
        <f t="shared" si="39"/>
        <v>0</v>
      </c>
      <c r="R204" s="1">
        <f t="shared" si="32"/>
        <v>0</v>
      </c>
      <c r="S204" s="1">
        <f t="shared" si="40"/>
        <v>0</v>
      </c>
      <c r="T204" s="1">
        <f t="shared" si="41"/>
        <v>0</v>
      </c>
      <c r="U204" s="126">
        <f t="shared" si="42"/>
        <v>0</v>
      </c>
    </row>
    <row r="205" spans="2:21" ht="15" thickBot="1" x14ac:dyDescent="0.35">
      <c r="B205" s="127">
        <v>190</v>
      </c>
      <c r="C205" s="35" t="str">
        <f>IF(OR('Data-Qtr5'!C203="",'Data-Qtr5'!R203),"",(COUNTIF('Data-Qtr5'!C203,"Yes")))</f>
        <v/>
      </c>
      <c r="D205" s="271" t="str">
        <f>IF('Data-Qtr5'!D203="","",IF(C205=1,'Data-Qtr5'!D203,""))</f>
        <v/>
      </c>
      <c r="E205" s="36" t="str">
        <f>IF(OR('Data-Qtr5'!E203="",'Data-Qtr5'!R203),"",COUNTIF('Data-Qtr5'!E203,"Yes"))</f>
        <v/>
      </c>
      <c r="F205" s="36" t="str">
        <f>IF(OR('Data-Qtr5'!F203="",'Data-Qtr5'!R203),"",COUNTIF('Data-Qtr5'!F203,"Yes"))</f>
        <v/>
      </c>
      <c r="G205" s="36"/>
      <c r="H205" s="272" t="str">
        <f>IF(OR('Data-Qtr5'!G203="",'Data-Qtr5'!R203),"",COUNTIF('Data-Qtr5'!G203,"Yes"))</f>
        <v/>
      </c>
      <c r="I205" s="56">
        <f>COUNTIF('Data-Qtr5'!C203:G203,"")</f>
        <v>5</v>
      </c>
      <c r="J205" s="125">
        <f>IF('Data-Qtr5'!R203,0,IF((COUNTBLANK(C205)+COUNTBLANK(E205)+COUNTBLANK(F205)+COUNTBLANK(H205))=4,0,1))</f>
        <v>0</v>
      </c>
      <c r="K205" s="125">
        <f t="shared" si="33"/>
        <v>0</v>
      </c>
      <c r="L205" s="125">
        <f t="shared" si="34"/>
        <v>0</v>
      </c>
      <c r="M205" s="1">
        <f t="shared" si="35"/>
        <v>0</v>
      </c>
      <c r="N205" s="125">
        <f t="shared" si="36"/>
        <v>0</v>
      </c>
      <c r="O205" s="126">
        <f t="shared" si="37"/>
        <v>0</v>
      </c>
      <c r="P205" s="125">
        <f t="shared" si="38"/>
        <v>0</v>
      </c>
      <c r="Q205" s="1">
        <f t="shared" si="39"/>
        <v>0</v>
      </c>
      <c r="R205" s="1">
        <f t="shared" si="32"/>
        <v>0</v>
      </c>
      <c r="S205" s="1">
        <f t="shared" si="40"/>
        <v>0</v>
      </c>
      <c r="T205" s="1">
        <f t="shared" si="41"/>
        <v>0</v>
      </c>
      <c r="U205" s="126">
        <f t="shared" si="42"/>
        <v>0</v>
      </c>
    </row>
    <row r="206" spans="2:21" x14ac:dyDescent="0.3">
      <c r="B206" s="125">
        <v>191</v>
      </c>
      <c r="C206" s="32" t="str">
        <f>IF(OR('Data-Qtr5'!C204="",'Data-Qtr5'!R204),"",(COUNTIF('Data-Qtr5'!C204,"Yes")))</f>
        <v/>
      </c>
      <c r="D206" s="268" t="str">
        <f>IF('Data-Qtr5'!D204="","",IF(C206=1,'Data-Qtr5'!D204,""))</f>
        <v/>
      </c>
      <c r="E206" s="33" t="str">
        <f>IF(OR('Data-Qtr5'!E204="",'Data-Qtr5'!R204),"",COUNTIF('Data-Qtr5'!E204,"Yes"))</f>
        <v/>
      </c>
      <c r="F206" s="33" t="str">
        <f>IF(OR('Data-Qtr5'!F204="",'Data-Qtr5'!R204),"",COUNTIF('Data-Qtr5'!F204,"Yes"))</f>
        <v/>
      </c>
      <c r="G206" s="33"/>
      <c r="H206" s="269" t="str">
        <f>IF(OR('Data-Qtr5'!G204="",'Data-Qtr5'!R204),"",COUNTIF('Data-Qtr5'!G204,"Yes"))</f>
        <v/>
      </c>
      <c r="I206" s="54">
        <f>COUNTIF('Data-Qtr5'!C204:G204,"")</f>
        <v>5</v>
      </c>
      <c r="J206" s="125">
        <f>IF('Data-Qtr5'!R204,0,IF((COUNTBLANK(C206)+COUNTBLANK(E206)+COUNTBLANK(F206)+COUNTBLANK(H206))=4,0,1))</f>
        <v>0</v>
      </c>
      <c r="K206" s="125">
        <f t="shared" si="33"/>
        <v>0</v>
      </c>
      <c r="L206" s="125">
        <f t="shared" si="34"/>
        <v>0</v>
      </c>
      <c r="M206" s="1">
        <f t="shared" si="35"/>
        <v>0</v>
      </c>
      <c r="N206" s="125">
        <f t="shared" si="36"/>
        <v>0</v>
      </c>
      <c r="O206" s="126">
        <f t="shared" si="37"/>
        <v>0</v>
      </c>
      <c r="P206" s="125">
        <f t="shared" si="38"/>
        <v>0</v>
      </c>
      <c r="Q206" s="1">
        <f t="shared" si="39"/>
        <v>0</v>
      </c>
      <c r="R206" s="1">
        <f t="shared" si="32"/>
        <v>0</v>
      </c>
      <c r="S206" s="1">
        <f t="shared" si="40"/>
        <v>0</v>
      </c>
      <c r="T206" s="1">
        <f t="shared" si="41"/>
        <v>0</v>
      </c>
      <c r="U206" s="126">
        <f t="shared" si="42"/>
        <v>0</v>
      </c>
    </row>
    <row r="207" spans="2:21" x14ac:dyDescent="0.3">
      <c r="B207" s="125">
        <v>192</v>
      </c>
      <c r="C207" s="34" t="str">
        <f>IF(OR('Data-Qtr5'!C205="",'Data-Qtr5'!R205),"",(COUNTIF('Data-Qtr5'!C205,"Yes")))</f>
        <v/>
      </c>
      <c r="D207" s="267" t="str">
        <f>IF('Data-Qtr5'!D205="","",IF(C207=1,'Data-Qtr5'!D205,""))</f>
        <v/>
      </c>
      <c r="E207" s="53" t="str">
        <f>IF(OR('Data-Qtr5'!E205="",'Data-Qtr5'!R205),"",COUNTIF('Data-Qtr5'!E205,"Yes"))</f>
        <v/>
      </c>
      <c r="F207" s="53" t="str">
        <f>IF(OR('Data-Qtr5'!F205="",'Data-Qtr5'!R205),"",COUNTIF('Data-Qtr5'!F205,"Yes"))</f>
        <v/>
      </c>
      <c r="G207" s="53"/>
      <c r="H207" s="270" t="str">
        <f>IF(OR('Data-Qtr5'!G205="",'Data-Qtr5'!R205),"",COUNTIF('Data-Qtr5'!G205,"Yes"))</f>
        <v/>
      </c>
      <c r="I207" s="55">
        <f>COUNTIF('Data-Qtr5'!C205:G205,"")</f>
        <v>5</v>
      </c>
      <c r="J207" s="125">
        <f>IF('Data-Qtr5'!R205,0,IF((COUNTBLANK(C207)+COUNTBLANK(E207)+COUNTBLANK(F207)+COUNTBLANK(H207))=4,0,1))</f>
        <v>0</v>
      </c>
      <c r="K207" s="125">
        <f t="shared" si="33"/>
        <v>0</v>
      </c>
      <c r="L207" s="125">
        <f t="shared" si="34"/>
        <v>0</v>
      </c>
      <c r="M207" s="1">
        <f t="shared" si="35"/>
        <v>0</v>
      </c>
      <c r="N207" s="125">
        <f t="shared" si="36"/>
        <v>0</v>
      </c>
      <c r="O207" s="126">
        <f t="shared" si="37"/>
        <v>0</v>
      </c>
      <c r="P207" s="125">
        <f t="shared" si="38"/>
        <v>0</v>
      </c>
      <c r="Q207" s="1">
        <f t="shared" si="39"/>
        <v>0</v>
      </c>
      <c r="R207" s="1">
        <f t="shared" si="32"/>
        <v>0</v>
      </c>
      <c r="S207" s="1">
        <f t="shared" si="40"/>
        <v>0</v>
      </c>
      <c r="T207" s="1">
        <f t="shared" si="41"/>
        <v>0</v>
      </c>
      <c r="U207" s="126">
        <f t="shared" si="42"/>
        <v>0</v>
      </c>
    </row>
    <row r="208" spans="2:21" x14ac:dyDescent="0.3">
      <c r="B208" s="125">
        <v>193</v>
      </c>
      <c r="C208" s="34" t="str">
        <f>IF(OR('Data-Qtr5'!C206="",'Data-Qtr5'!R206),"",(COUNTIF('Data-Qtr5'!C206,"Yes")))</f>
        <v/>
      </c>
      <c r="D208" s="267" t="str">
        <f>IF('Data-Qtr5'!D206="","",IF(C208=1,'Data-Qtr5'!D206,""))</f>
        <v/>
      </c>
      <c r="E208" s="53" t="str">
        <f>IF(OR('Data-Qtr5'!E206="",'Data-Qtr5'!R206),"",COUNTIF('Data-Qtr5'!E206,"Yes"))</f>
        <v/>
      </c>
      <c r="F208" s="53" t="str">
        <f>IF(OR('Data-Qtr5'!F206="",'Data-Qtr5'!R206),"",COUNTIF('Data-Qtr5'!F206,"Yes"))</f>
        <v/>
      </c>
      <c r="G208" s="53"/>
      <c r="H208" s="270" t="str">
        <f>IF(OR('Data-Qtr5'!G206="",'Data-Qtr5'!R206),"",COUNTIF('Data-Qtr5'!G206,"Yes"))</f>
        <v/>
      </c>
      <c r="I208" s="55">
        <f>COUNTIF('Data-Qtr5'!C206:G206,"")</f>
        <v>5</v>
      </c>
      <c r="J208" s="125">
        <f>IF('Data-Qtr5'!R206,0,IF((COUNTBLANK(C208)+COUNTBLANK(E208)+COUNTBLANK(F208)+COUNTBLANK(H208))=4,0,1))</f>
        <v>0</v>
      </c>
      <c r="K208" s="125">
        <f t="shared" si="33"/>
        <v>0</v>
      </c>
      <c r="L208" s="125">
        <f t="shared" si="34"/>
        <v>0</v>
      </c>
      <c r="M208" s="1">
        <f t="shared" si="35"/>
        <v>0</v>
      </c>
      <c r="N208" s="125">
        <f t="shared" si="36"/>
        <v>0</v>
      </c>
      <c r="O208" s="126">
        <f t="shared" si="37"/>
        <v>0</v>
      </c>
      <c r="P208" s="125">
        <f t="shared" si="38"/>
        <v>0</v>
      </c>
      <c r="Q208" s="1">
        <f t="shared" si="39"/>
        <v>0</v>
      </c>
      <c r="R208" s="1">
        <f t="shared" ref="R208:R271" si="43">IF(J208=1,IF(D208="","",IF(AND(D208&gt;=beg_date_qtr5,D208&lt;=end_date_qtr5),1,0)),0)</f>
        <v>0</v>
      </c>
      <c r="S208" s="1">
        <f t="shared" si="40"/>
        <v>0</v>
      </c>
      <c r="T208" s="1">
        <f t="shared" si="41"/>
        <v>0</v>
      </c>
      <c r="U208" s="126">
        <f t="shared" si="42"/>
        <v>0</v>
      </c>
    </row>
    <row r="209" spans="2:21" x14ac:dyDescent="0.3">
      <c r="B209" s="125">
        <v>194</v>
      </c>
      <c r="C209" s="34" t="str">
        <f>IF(OR('Data-Qtr5'!C207="",'Data-Qtr5'!R207),"",(COUNTIF('Data-Qtr5'!C207,"Yes")))</f>
        <v/>
      </c>
      <c r="D209" s="267" t="str">
        <f>IF('Data-Qtr5'!D207="","",IF(C209=1,'Data-Qtr5'!D207,""))</f>
        <v/>
      </c>
      <c r="E209" s="53" t="str">
        <f>IF(OR('Data-Qtr5'!E207="",'Data-Qtr5'!R207),"",COUNTIF('Data-Qtr5'!E207,"Yes"))</f>
        <v/>
      </c>
      <c r="F209" s="53" t="str">
        <f>IF(OR('Data-Qtr5'!F207="",'Data-Qtr5'!R207),"",COUNTIF('Data-Qtr5'!F207,"Yes"))</f>
        <v/>
      </c>
      <c r="G209" s="53"/>
      <c r="H209" s="270" t="str">
        <f>IF(OR('Data-Qtr5'!G207="",'Data-Qtr5'!R207),"",COUNTIF('Data-Qtr5'!G207,"Yes"))</f>
        <v/>
      </c>
      <c r="I209" s="55">
        <f>COUNTIF('Data-Qtr5'!C207:G207,"")</f>
        <v>5</v>
      </c>
      <c r="J209" s="125">
        <f>IF('Data-Qtr5'!R207,0,IF((COUNTBLANK(C209)+COUNTBLANK(E209)+COUNTBLANK(F209)+COUNTBLANK(H209))=4,0,1))</f>
        <v>0</v>
      </c>
      <c r="K209" s="125">
        <f t="shared" si="33"/>
        <v>0</v>
      </c>
      <c r="L209" s="125">
        <f t="shared" si="34"/>
        <v>0</v>
      </c>
      <c r="M209" s="1">
        <f t="shared" si="35"/>
        <v>0</v>
      </c>
      <c r="N209" s="125">
        <f t="shared" si="36"/>
        <v>0</v>
      </c>
      <c r="O209" s="126">
        <f t="shared" si="37"/>
        <v>0</v>
      </c>
      <c r="P209" s="125">
        <f t="shared" si="38"/>
        <v>0</v>
      </c>
      <c r="Q209" s="1">
        <f t="shared" si="39"/>
        <v>0</v>
      </c>
      <c r="R209" s="1">
        <f t="shared" si="43"/>
        <v>0</v>
      </c>
      <c r="S209" s="1">
        <f t="shared" si="40"/>
        <v>0</v>
      </c>
      <c r="T209" s="1">
        <f t="shared" si="41"/>
        <v>0</v>
      </c>
      <c r="U209" s="126">
        <f t="shared" si="42"/>
        <v>0</v>
      </c>
    </row>
    <row r="210" spans="2:21" x14ac:dyDescent="0.3">
      <c r="B210" s="125">
        <v>195</v>
      </c>
      <c r="C210" s="34" t="str">
        <f>IF(OR('Data-Qtr5'!C208="",'Data-Qtr5'!R208),"",(COUNTIF('Data-Qtr5'!C208,"Yes")))</f>
        <v/>
      </c>
      <c r="D210" s="267" t="str">
        <f>IF('Data-Qtr5'!D208="","",IF(C210=1,'Data-Qtr5'!D208,""))</f>
        <v/>
      </c>
      <c r="E210" s="53" t="str">
        <f>IF(OR('Data-Qtr5'!E208="",'Data-Qtr5'!R208),"",COUNTIF('Data-Qtr5'!E208,"Yes"))</f>
        <v/>
      </c>
      <c r="F210" s="53" t="str">
        <f>IF(OR('Data-Qtr5'!F208="",'Data-Qtr5'!R208),"",COUNTIF('Data-Qtr5'!F208,"Yes"))</f>
        <v/>
      </c>
      <c r="G210" s="53"/>
      <c r="H210" s="270" t="str">
        <f>IF(OR('Data-Qtr5'!G208="",'Data-Qtr5'!R208),"",COUNTIF('Data-Qtr5'!G208,"Yes"))</f>
        <v/>
      </c>
      <c r="I210" s="55">
        <f>COUNTIF('Data-Qtr5'!C208:G208,"")</f>
        <v>5</v>
      </c>
      <c r="J210" s="125">
        <f>IF('Data-Qtr5'!R208,0,IF((COUNTBLANK(C210)+COUNTBLANK(E210)+COUNTBLANK(F210)+COUNTBLANK(H210))=4,0,1))</f>
        <v>0</v>
      </c>
      <c r="K210" s="125">
        <f t="shared" si="33"/>
        <v>0</v>
      </c>
      <c r="L210" s="125">
        <f t="shared" si="34"/>
        <v>0</v>
      </c>
      <c r="M210" s="1">
        <f t="shared" si="35"/>
        <v>0</v>
      </c>
      <c r="N210" s="125">
        <f t="shared" si="36"/>
        <v>0</v>
      </c>
      <c r="O210" s="126">
        <f t="shared" si="37"/>
        <v>0</v>
      </c>
      <c r="P210" s="125">
        <f t="shared" si="38"/>
        <v>0</v>
      </c>
      <c r="Q210" s="1">
        <f t="shared" si="39"/>
        <v>0</v>
      </c>
      <c r="R210" s="1">
        <f t="shared" si="43"/>
        <v>0</v>
      </c>
      <c r="S210" s="1">
        <f t="shared" si="40"/>
        <v>0</v>
      </c>
      <c r="T210" s="1">
        <f t="shared" si="41"/>
        <v>0</v>
      </c>
      <c r="U210" s="126">
        <f t="shared" si="42"/>
        <v>0</v>
      </c>
    </row>
    <row r="211" spans="2:21" x14ac:dyDescent="0.3">
      <c r="B211" s="125">
        <v>196</v>
      </c>
      <c r="C211" s="34" t="str">
        <f>IF(OR('Data-Qtr5'!C209="",'Data-Qtr5'!R209),"",(COUNTIF('Data-Qtr5'!C209,"Yes")))</f>
        <v/>
      </c>
      <c r="D211" s="267" t="str">
        <f>IF('Data-Qtr5'!D209="","",IF(C211=1,'Data-Qtr5'!D209,""))</f>
        <v/>
      </c>
      <c r="E211" s="53" t="str">
        <f>IF(OR('Data-Qtr5'!E209="",'Data-Qtr5'!R209),"",COUNTIF('Data-Qtr5'!E209,"Yes"))</f>
        <v/>
      </c>
      <c r="F211" s="53" t="str">
        <f>IF(OR('Data-Qtr5'!F209="",'Data-Qtr5'!R209),"",COUNTIF('Data-Qtr5'!F209,"Yes"))</f>
        <v/>
      </c>
      <c r="G211" s="53"/>
      <c r="H211" s="270" t="str">
        <f>IF(OR('Data-Qtr5'!G209="",'Data-Qtr5'!R209),"",COUNTIF('Data-Qtr5'!G209,"Yes"))</f>
        <v/>
      </c>
      <c r="I211" s="55">
        <f>COUNTIF('Data-Qtr5'!C209:G209,"")</f>
        <v>5</v>
      </c>
      <c r="J211" s="125">
        <f>IF('Data-Qtr5'!R209,0,IF((COUNTBLANK(C211)+COUNTBLANK(E211)+COUNTBLANK(F211)+COUNTBLANK(H211))=4,0,1))</f>
        <v>0</v>
      </c>
      <c r="K211" s="125">
        <f t="shared" si="33"/>
        <v>0</v>
      </c>
      <c r="L211" s="125">
        <f t="shared" si="34"/>
        <v>0</v>
      </c>
      <c r="M211" s="1">
        <f t="shared" si="35"/>
        <v>0</v>
      </c>
      <c r="N211" s="125">
        <f t="shared" si="36"/>
        <v>0</v>
      </c>
      <c r="O211" s="126">
        <f t="shared" si="37"/>
        <v>0</v>
      </c>
      <c r="P211" s="125">
        <f t="shared" si="38"/>
        <v>0</v>
      </c>
      <c r="Q211" s="1">
        <f t="shared" si="39"/>
        <v>0</v>
      </c>
      <c r="R211" s="1">
        <f t="shared" si="43"/>
        <v>0</v>
      </c>
      <c r="S211" s="1">
        <f t="shared" si="40"/>
        <v>0</v>
      </c>
      <c r="T211" s="1">
        <f t="shared" si="41"/>
        <v>0</v>
      </c>
      <c r="U211" s="126">
        <f t="shared" si="42"/>
        <v>0</v>
      </c>
    </row>
    <row r="212" spans="2:21" x14ac:dyDescent="0.3">
      <c r="B212" s="125">
        <v>197</v>
      </c>
      <c r="C212" s="34" t="str">
        <f>IF(OR('Data-Qtr5'!C210="",'Data-Qtr5'!R210),"",(COUNTIF('Data-Qtr5'!C210,"Yes")))</f>
        <v/>
      </c>
      <c r="D212" s="267" t="str">
        <f>IF('Data-Qtr5'!D210="","",IF(C212=1,'Data-Qtr5'!D210,""))</f>
        <v/>
      </c>
      <c r="E212" s="53" t="str">
        <f>IF(OR('Data-Qtr5'!E210="",'Data-Qtr5'!R210),"",COUNTIF('Data-Qtr5'!E210,"Yes"))</f>
        <v/>
      </c>
      <c r="F212" s="53" t="str">
        <f>IF(OR('Data-Qtr5'!F210="",'Data-Qtr5'!R210),"",COUNTIF('Data-Qtr5'!F210,"Yes"))</f>
        <v/>
      </c>
      <c r="G212" s="53"/>
      <c r="H212" s="270" t="str">
        <f>IF(OR('Data-Qtr5'!G210="",'Data-Qtr5'!R210),"",COUNTIF('Data-Qtr5'!G210,"Yes"))</f>
        <v/>
      </c>
      <c r="I212" s="55">
        <f>COUNTIF('Data-Qtr5'!C210:G210,"")</f>
        <v>5</v>
      </c>
      <c r="J212" s="125">
        <f>IF('Data-Qtr5'!R210,0,IF((COUNTBLANK(C212)+COUNTBLANK(E212)+COUNTBLANK(F212)+COUNTBLANK(H212))=4,0,1))</f>
        <v>0</v>
      </c>
      <c r="K212" s="125">
        <f t="shared" si="33"/>
        <v>0</v>
      </c>
      <c r="L212" s="125">
        <f t="shared" si="34"/>
        <v>0</v>
      </c>
      <c r="M212" s="1">
        <f t="shared" si="35"/>
        <v>0</v>
      </c>
      <c r="N212" s="125">
        <f t="shared" si="36"/>
        <v>0</v>
      </c>
      <c r="O212" s="126">
        <f t="shared" si="37"/>
        <v>0</v>
      </c>
      <c r="P212" s="125">
        <f t="shared" si="38"/>
        <v>0</v>
      </c>
      <c r="Q212" s="1">
        <f t="shared" si="39"/>
        <v>0</v>
      </c>
      <c r="R212" s="1">
        <f t="shared" si="43"/>
        <v>0</v>
      </c>
      <c r="S212" s="1">
        <f t="shared" si="40"/>
        <v>0</v>
      </c>
      <c r="T212" s="1">
        <f t="shared" si="41"/>
        <v>0</v>
      </c>
      <c r="U212" s="126">
        <f t="shared" si="42"/>
        <v>0</v>
      </c>
    </row>
    <row r="213" spans="2:21" x14ac:dyDescent="0.3">
      <c r="B213" s="125">
        <v>198</v>
      </c>
      <c r="C213" s="34" t="str">
        <f>IF(OR('Data-Qtr5'!C211="",'Data-Qtr5'!R211),"",(COUNTIF('Data-Qtr5'!C211,"Yes")))</f>
        <v/>
      </c>
      <c r="D213" s="267" t="str">
        <f>IF('Data-Qtr5'!D211="","",IF(C213=1,'Data-Qtr5'!D211,""))</f>
        <v/>
      </c>
      <c r="E213" s="53" t="str">
        <f>IF(OR('Data-Qtr5'!E211="",'Data-Qtr5'!R211),"",COUNTIF('Data-Qtr5'!E211,"Yes"))</f>
        <v/>
      </c>
      <c r="F213" s="53" t="str">
        <f>IF(OR('Data-Qtr5'!F211="",'Data-Qtr5'!R211),"",COUNTIF('Data-Qtr5'!F211,"Yes"))</f>
        <v/>
      </c>
      <c r="G213" s="53"/>
      <c r="H213" s="270" t="str">
        <f>IF(OR('Data-Qtr5'!G211="",'Data-Qtr5'!R211),"",COUNTIF('Data-Qtr5'!G211,"Yes"))</f>
        <v/>
      </c>
      <c r="I213" s="55">
        <f>COUNTIF('Data-Qtr5'!C211:G211,"")</f>
        <v>5</v>
      </c>
      <c r="J213" s="125">
        <f>IF('Data-Qtr5'!R211,0,IF((COUNTBLANK(C213)+COUNTBLANK(E213)+COUNTBLANK(F213)+COUNTBLANK(H213))=4,0,1))</f>
        <v>0</v>
      </c>
      <c r="K213" s="125">
        <f t="shared" si="33"/>
        <v>0</v>
      </c>
      <c r="L213" s="125">
        <f t="shared" si="34"/>
        <v>0</v>
      </c>
      <c r="M213" s="1">
        <f t="shared" si="35"/>
        <v>0</v>
      </c>
      <c r="N213" s="125">
        <f t="shared" si="36"/>
        <v>0</v>
      </c>
      <c r="O213" s="126">
        <f t="shared" si="37"/>
        <v>0</v>
      </c>
      <c r="P213" s="125">
        <f t="shared" si="38"/>
        <v>0</v>
      </c>
      <c r="Q213" s="1">
        <f t="shared" si="39"/>
        <v>0</v>
      </c>
      <c r="R213" s="1">
        <f t="shared" si="43"/>
        <v>0</v>
      </c>
      <c r="S213" s="1">
        <f t="shared" si="40"/>
        <v>0</v>
      </c>
      <c r="T213" s="1">
        <f t="shared" si="41"/>
        <v>0</v>
      </c>
      <c r="U213" s="126">
        <f t="shared" si="42"/>
        <v>0</v>
      </c>
    </row>
    <row r="214" spans="2:21" x14ac:dyDescent="0.3">
      <c r="B214" s="125">
        <v>199</v>
      </c>
      <c r="C214" s="34" t="str">
        <f>IF(OR('Data-Qtr5'!C212="",'Data-Qtr5'!R212),"",(COUNTIF('Data-Qtr5'!C212,"Yes")))</f>
        <v/>
      </c>
      <c r="D214" s="267" t="str">
        <f>IF('Data-Qtr5'!D212="","",IF(C214=1,'Data-Qtr5'!D212,""))</f>
        <v/>
      </c>
      <c r="E214" s="53" t="str">
        <f>IF(OR('Data-Qtr5'!E212="",'Data-Qtr5'!R212),"",COUNTIF('Data-Qtr5'!E212,"Yes"))</f>
        <v/>
      </c>
      <c r="F214" s="53" t="str">
        <f>IF(OR('Data-Qtr5'!F212="",'Data-Qtr5'!R212),"",COUNTIF('Data-Qtr5'!F212,"Yes"))</f>
        <v/>
      </c>
      <c r="G214" s="53"/>
      <c r="H214" s="270" t="str">
        <f>IF(OR('Data-Qtr5'!G212="",'Data-Qtr5'!R212),"",COUNTIF('Data-Qtr5'!G212,"Yes"))</f>
        <v/>
      </c>
      <c r="I214" s="55">
        <f>COUNTIF('Data-Qtr5'!C212:G212,"")</f>
        <v>5</v>
      </c>
      <c r="J214" s="125">
        <f>IF('Data-Qtr5'!R212,0,IF((COUNTBLANK(C214)+COUNTBLANK(E214)+COUNTBLANK(F214)+COUNTBLANK(H214))=4,0,1))</f>
        <v>0</v>
      </c>
      <c r="K214" s="125">
        <f t="shared" si="33"/>
        <v>0</v>
      </c>
      <c r="L214" s="125">
        <f t="shared" si="34"/>
        <v>0</v>
      </c>
      <c r="M214" s="1">
        <f t="shared" si="35"/>
        <v>0</v>
      </c>
      <c r="N214" s="125">
        <f t="shared" si="36"/>
        <v>0</v>
      </c>
      <c r="O214" s="126">
        <f t="shared" si="37"/>
        <v>0</v>
      </c>
      <c r="P214" s="125">
        <f t="shared" si="38"/>
        <v>0</v>
      </c>
      <c r="Q214" s="1">
        <f t="shared" si="39"/>
        <v>0</v>
      </c>
      <c r="R214" s="1">
        <f t="shared" si="43"/>
        <v>0</v>
      </c>
      <c r="S214" s="1">
        <f t="shared" si="40"/>
        <v>0</v>
      </c>
      <c r="T214" s="1">
        <f t="shared" si="41"/>
        <v>0</v>
      </c>
      <c r="U214" s="126">
        <f t="shared" si="42"/>
        <v>0</v>
      </c>
    </row>
    <row r="215" spans="2:21" ht="15" thickBot="1" x14ac:dyDescent="0.35">
      <c r="B215" s="125">
        <v>200</v>
      </c>
      <c r="C215" s="35" t="str">
        <f>IF(OR('Data-Qtr5'!C213="",'Data-Qtr5'!R213),"",(COUNTIF('Data-Qtr5'!C213,"Yes")))</f>
        <v/>
      </c>
      <c r="D215" s="271" t="str">
        <f>IF('Data-Qtr5'!D213="","",IF(C215=1,'Data-Qtr5'!D213,""))</f>
        <v/>
      </c>
      <c r="E215" s="36" t="str">
        <f>IF(OR('Data-Qtr5'!E213="",'Data-Qtr5'!R213),"",COUNTIF('Data-Qtr5'!E213,"Yes"))</f>
        <v/>
      </c>
      <c r="F215" s="36" t="str">
        <f>IF(OR('Data-Qtr5'!F213="",'Data-Qtr5'!R213),"",COUNTIF('Data-Qtr5'!F213,"Yes"))</f>
        <v/>
      </c>
      <c r="G215" s="36"/>
      <c r="H215" s="272" t="str">
        <f>IF(OR('Data-Qtr5'!G213="",'Data-Qtr5'!R213),"",COUNTIF('Data-Qtr5'!G213,"Yes"))</f>
        <v/>
      </c>
      <c r="I215" s="55">
        <f>COUNTIF('Data-Qtr5'!C213:G213,"")</f>
        <v>5</v>
      </c>
      <c r="J215" s="125">
        <f>IF('Data-Qtr5'!R213,0,IF((COUNTBLANK(C215)+COUNTBLANK(E215)+COUNTBLANK(F215)+COUNTBLANK(H215))=4,0,1))</f>
        <v>0</v>
      </c>
      <c r="K215" s="125">
        <f t="shared" si="33"/>
        <v>0</v>
      </c>
      <c r="L215" s="125">
        <f t="shared" si="34"/>
        <v>0</v>
      </c>
      <c r="M215" s="1">
        <f t="shared" si="35"/>
        <v>0</v>
      </c>
      <c r="N215" s="125">
        <f t="shared" si="36"/>
        <v>0</v>
      </c>
      <c r="O215" s="126">
        <f t="shared" si="37"/>
        <v>0</v>
      </c>
      <c r="P215" s="125">
        <f t="shared" si="38"/>
        <v>0</v>
      </c>
      <c r="Q215" s="1">
        <f t="shared" si="39"/>
        <v>0</v>
      </c>
      <c r="R215" s="1">
        <f t="shared" si="43"/>
        <v>0</v>
      </c>
      <c r="S215" s="1">
        <f t="shared" si="40"/>
        <v>0</v>
      </c>
      <c r="T215" s="1">
        <f t="shared" si="41"/>
        <v>0</v>
      </c>
      <c r="U215" s="126">
        <f t="shared" si="42"/>
        <v>0</v>
      </c>
    </row>
    <row r="216" spans="2:21" x14ac:dyDescent="0.3">
      <c r="B216" s="125">
        <v>201</v>
      </c>
      <c r="C216" s="32" t="str">
        <f>IF(OR('Data-Qtr5'!C214="",'Data-Qtr5'!R214),"",(COUNTIF('Data-Qtr5'!C214,"Yes")))</f>
        <v/>
      </c>
      <c r="D216" s="268" t="str">
        <f>IF('Data-Qtr5'!D214="","",IF(C216=1,'Data-Qtr5'!D214,""))</f>
        <v/>
      </c>
      <c r="E216" s="33" t="str">
        <f>IF(OR('Data-Qtr5'!E214="",'Data-Qtr5'!R214),"",COUNTIF('Data-Qtr5'!E214,"Yes"))</f>
        <v/>
      </c>
      <c r="F216" s="33" t="str">
        <f>IF(OR('Data-Qtr5'!F214="",'Data-Qtr5'!R214),"",COUNTIF('Data-Qtr5'!F214,"Yes"))</f>
        <v/>
      </c>
      <c r="G216" s="33"/>
      <c r="H216" s="269" t="str">
        <f>IF(OR('Data-Qtr5'!G214="",'Data-Qtr5'!R214),"",COUNTIF('Data-Qtr5'!G214,"Yes"))</f>
        <v/>
      </c>
      <c r="I216" s="54">
        <f>COUNTIF('Data-Qtr5'!C214:G214,"")</f>
        <v>5</v>
      </c>
      <c r="J216" s="125">
        <f>IF('Data-Qtr5'!R214,0,IF((COUNTBLANK(C216)+COUNTBLANK(E216)+COUNTBLANK(F216)+COUNTBLANK(H216))=4,0,1))</f>
        <v>0</v>
      </c>
      <c r="K216" s="125">
        <f t="shared" ref="K216:K279" si="44">IF(J216=1,C216,0)</f>
        <v>0</v>
      </c>
      <c r="L216" s="125">
        <f t="shared" ref="L216:L279" si="45">IF(J216=1,IF((COUNTIF(C216,1)+COUNTIF(E216,1))=2,1,0),0)</f>
        <v>0</v>
      </c>
      <c r="M216" s="1">
        <f t="shared" ref="M216:M279" si="46">IF(J216=1,COUNTIF(E216,1),0)</f>
        <v>0</v>
      </c>
      <c r="N216" s="125">
        <f t="shared" ref="N216:N279" si="47">IF(J216=1,IF((COUNTIF(C216,1)+COUNTIF(F216,1))=2,1,0),0)</f>
        <v>0</v>
      </c>
      <c r="O216" s="126">
        <f t="shared" ref="O216:O279" si="48">IF(J216=1,COUNTIF(F216,1),0)</f>
        <v>0</v>
      </c>
      <c r="P216" s="125">
        <f t="shared" ref="P216:P279" si="49">IF(J216=1,IF((COUNTIF(C216,1)+COUNTIF(H216,1))=2,1,0),0)</f>
        <v>0</v>
      </c>
      <c r="Q216" s="1">
        <f t="shared" ref="Q216:Q279" si="50">IF(J216=1,COUNTIF(H216,1),0)</f>
        <v>0</v>
      </c>
      <c r="R216" s="1">
        <f t="shared" si="43"/>
        <v>0</v>
      </c>
      <c r="S216" s="1">
        <f t="shared" ref="S216:S279" si="51">IF(J216=1,COUNTIF(C216,1),0)</f>
        <v>0</v>
      </c>
      <c r="T216" s="1">
        <f t="shared" ref="T216:T279" si="52">IF(AND(C216=1,F216=1),1,0)</f>
        <v>0</v>
      </c>
      <c r="U216" s="126">
        <f t="shared" ref="U216:U279" si="53">IF(AND(C216=1,H216=1),1,0)</f>
        <v>0</v>
      </c>
    </row>
    <row r="217" spans="2:21" x14ac:dyDescent="0.3">
      <c r="B217" s="125">
        <v>202</v>
      </c>
      <c r="C217" s="34" t="str">
        <f>IF(OR('Data-Qtr5'!C215="",'Data-Qtr5'!R215),"",(COUNTIF('Data-Qtr5'!C215,"Yes")))</f>
        <v/>
      </c>
      <c r="D217" s="267" t="str">
        <f>IF('Data-Qtr5'!D215="","",IF(C217=1,'Data-Qtr5'!D215,""))</f>
        <v/>
      </c>
      <c r="E217" s="53" t="str">
        <f>IF(OR('Data-Qtr5'!E215="",'Data-Qtr5'!R215),"",COUNTIF('Data-Qtr5'!E215,"Yes"))</f>
        <v/>
      </c>
      <c r="F217" s="53" t="str">
        <f>IF(OR('Data-Qtr5'!F215="",'Data-Qtr5'!R215),"",COUNTIF('Data-Qtr5'!F215,"Yes"))</f>
        <v/>
      </c>
      <c r="G217" s="53"/>
      <c r="H217" s="270" t="str">
        <f>IF(OR('Data-Qtr5'!G215="",'Data-Qtr5'!R215),"",COUNTIF('Data-Qtr5'!G215,"Yes"))</f>
        <v/>
      </c>
      <c r="I217" s="55">
        <f>COUNTIF('Data-Qtr5'!C215:G215,"")</f>
        <v>5</v>
      </c>
      <c r="J217" s="125">
        <f>IF('Data-Qtr5'!R215,0,IF((COUNTBLANK(C217)+COUNTBLANK(E217)+COUNTBLANK(F217)+COUNTBLANK(H217))=4,0,1))</f>
        <v>0</v>
      </c>
      <c r="K217" s="125">
        <f t="shared" si="44"/>
        <v>0</v>
      </c>
      <c r="L217" s="125">
        <f t="shared" si="45"/>
        <v>0</v>
      </c>
      <c r="M217" s="1">
        <f t="shared" si="46"/>
        <v>0</v>
      </c>
      <c r="N217" s="125">
        <f t="shared" si="47"/>
        <v>0</v>
      </c>
      <c r="O217" s="126">
        <f t="shared" si="48"/>
        <v>0</v>
      </c>
      <c r="P217" s="125">
        <f t="shared" si="49"/>
        <v>0</v>
      </c>
      <c r="Q217" s="1">
        <f t="shared" si="50"/>
        <v>0</v>
      </c>
      <c r="R217" s="1">
        <f t="shared" si="43"/>
        <v>0</v>
      </c>
      <c r="S217" s="1">
        <f t="shared" si="51"/>
        <v>0</v>
      </c>
      <c r="T217" s="1">
        <f t="shared" si="52"/>
        <v>0</v>
      </c>
      <c r="U217" s="126">
        <f t="shared" si="53"/>
        <v>0</v>
      </c>
    </row>
    <row r="218" spans="2:21" x14ac:dyDescent="0.3">
      <c r="B218" s="125">
        <v>203</v>
      </c>
      <c r="C218" s="34" t="str">
        <f>IF(OR('Data-Qtr5'!C216="",'Data-Qtr5'!R216),"",(COUNTIF('Data-Qtr5'!C216,"Yes")))</f>
        <v/>
      </c>
      <c r="D218" s="267" t="str">
        <f>IF('Data-Qtr5'!D216="","",IF(C218=1,'Data-Qtr5'!D216,""))</f>
        <v/>
      </c>
      <c r="E218" s="53" t="str">
        <f>IF(OR('Data-Qtr5'!E216="",'Data-Qtr5'!R216),"",COUNTIF('Data-Qtr5'!E216,"Yes"))</f>
        <v/>
      </c>
      <c r="F218" s="53" t="str">
        <f>IF(OR('Data-Qtr5'!F216="",'Data-Qtr5'!R216),"",COUNTIF('Data-Qtr5'!F216,"Yes"))</f>
        <v/>
      </c>
      <c r="G218" s="53"/>
      <c r="H218" s="270" t="str">
        <f>IF(OR('Data-Qtr5'!G216="",'Data-Qtr5'!R216),"",COUNTIF('Data-Qtr5'!G216,"Yes"))</f>
        <v/>
      </c>
      <c r="I218" s="55">
        <f>COUNTIF('Data-Qtr5'!C216:G216,"")</f>
        <v>5</v>
      </c>
      <c r="J218" s="125">
        <f>IF('Data-Qtr5'!R216,0,IF((COUNTBLANK(C218)+COUNTBLANK(E218)+COUNTBLANK(F218)+COUNTBLANK(H218))=4,0,1))</f>
        <v>0</v>
      </c>
      <c r="K218" s="125">
        <f t="shared" si="44"/>
        <v>0</v>
      </c>
      <c r="L218" s="125">
        <f t="shared" si="45"/>
        <v>0</v>
      </c>
      <c r="M218" s="1">
        <f t="shared" si="46"/>
        <v>0</v>
      </c>
      <c r="N218" s="125">
        <f t="shared" si="47"/>
        <v>0</v>
      </c>
      <c r="O218" s="126">
        <f t="shared" si="48"/>
        <v>0</v>
      </c>
      <c r="P218" s="125">
        <f t="shared" si="49"/>
        <v>0</v>
      </c>
      <c r="Q218" s="1">
        <f t="shared" si="50"/>
        <v>0</v>
      </c>
      <c r="R218" s="1">
        <f t="shared" si="43"/>
        <v>0</v>
      </c>
      <c r="S218" s="1">
        <f t="shared" si="51"/>
        <v>0</v>
      </c>
      <c r="T218" s="1">
        <f t="shared" si="52"/>
        <v>0</v>
      </c>
      <c r="U218" s="126">
        <f t="shared" si="53"/>
        <v>0</v>
      </c>
    </row>
    <row r="219" spans="2:21" x14ac:dyDescent="0.3">
      <c r="B219" s="125">
        <v>204</v>
      </c>
      <c r="C219" s="34" t="str">
        <f>IF(OR('Data-Qtr5'!C217="",'Data-Qtr5'!R217),"",(COUNTIF('Data-Qtr5'!C217,"Yes")))</f>
        <v/>
      </c>
      <c r="D219" s="267" t="str">
        <f>IF('Data-Qtr5'!D217="","",IF(C219=1,'Data-Qtr5'!D217,""))</f>
        <v/>
      </c>
      <c r="E219" s="53" t="str">
        <f>IF(OR('Data-Qtr5'!E217="",'Data-Qtr5'!R217),"",COUNTIF('Data-Qtr5'!E217,"Yes"))</f>
        <v/>
      </c>
      <c r="F219" s="53" t="str">
        <f>IF(OR('Data-Qtr5'!F217="",'Data-Qtr5'!R217),"",COUNTIF('Data-Qtr5'!F217,"Yes"))</f>
        <v/>
      </c>
      <c r="G219" s="53"/>
      <c r="H219" s="270" t="str">
        <f>IF(OR('Data-Qtr5'!G217="",'Data-Qtr5'!R217),"",COUNTIF('Data-Qtr5'!G217,"Yes"))</f>
        <v/>
      </c>
      <c r="I219" s="55">
        <f>COUNTIF('Data-Qtr5'!C217:G217,"")</f>
        <v>5</v>
      </c>
      <c r="J219" s="125">
        <f>IF('Data-Qtr5'!R217,0,IF((COUNTBLANK(C219)+COUNTBLANK(E219)+COUNTBLANK(F219)+COUNTBLANK(H219))=4,0,1))</f>
        <v>0</v>
      </c>
      <c r="K219" s="125">
        <f t="shared" si="44"/>
        <v>0</v>
      </c>
      <c r="L219" s="125">
        <f t="shared" si="45"/>
        <v>0</v>
      </c>
      <c r="M219" s="1">
        <f t="shared" si="46"/>
        <v>0</v>
      </c>
      <c r="N219" s="125">
        <f t="shared" si="47"/>
        <v>0</v>
      </c>
      <c r="O219" s="126">
        <f t="shared" si="48"/>
        <v>0</v>
      </c>
      <c r="P219" s="125">
        <f t="shared" si="49"/>
        <v>0</v>
      </c>
      <c r="Q219" s="1">
        <f t="shared" si="50"/>
        <v>0</v>
      </c>
      <c r="R219" s="1">
        <f t="shared" si="43"/>
        <v>0</v>
      </c>
      <c r="S219" s="1">
        <f t="shared" si="51"/>
        <v>0</v>
      </c>
      <c r="T219" s="1">
        <f t="shared" si="52"/>
        <v>0</v>
      </c>
      <c r="U219" s="126">
        <f t="shared" si="53"/>
        <v>0</v>
      </c>
    </row>
    <row r="220" spans="2:21" x14ac:dyDescent="0.3">
      <c r="B220" s="125">
        <v>205</v>
      </c>
      <c r="C220" s="34" t="str">
        <f>IF(OR('Data-Qtr5'!C218="",'Data-Qtr5'!R218),"",(COUNTIF('Data-Qtr5'!C218,"Yes")))</f>
        <v/>
      </c>
      <c r="D220" s="267" t="str">
        <f>IF('Data-Qtr5'!D218="","",IF(C220=1,'Data-Qtr5'!D218,""))</f>
        <v/>
      </c>
      <c r="E220" s="53" t="str">
        <f>IF(OR('Data-Qtr5'!E218="",'Data-Qtr5'!R218),"",COUNTIF('Data-Qtr5'!E218,"Yes"))</f>
        <v/>
      </c>
      <c r="F220" s="53" t="str">
        <f>IF(OR('Data-Qtr5'!F218="",'Data-Qtr5'!R218),"",COUNTIF('Data-Qtr5'!F218,"Yes"))</f>
        <v/>
      </c>
      <c r="G220" s="53"/>
      <c r="H220" s="270" t="str">
        <f>IF(OR('Data-Qtr5'!G218="",'Data-Qtr5'!R218),"",COUNTIF('Data-Qtr5'!G218,"Yes"))</f>
        <v/>
      </c>
      <c r="I220" s="55">
        <f>COUNTIF('Data-Qtr5'!C218:G218,"")</f>
        <v>5</v>
      </c>
      <c r="J220" s="125">
        <f>IF('Data-Qtr5'!R218,0,IF((COUNTBLANK(C220)+COUNTBLANK(E220)+COUNTBLANK(F220)+COUNTBLANK(H220))=4,0,1))</f>
        <v>0</v>
      </c>
      <c r="K220" s="125">
        <f t="shared" si="44"/>
        <v>0</v>
      </c>
      <c r="L220" s="125">
        <f t="shared" si="45"/>
        <v>0</v>
      </c>
      <c r="M220" s="1">
        <f t="shared" si="46"/>
        <v>0</v>
      </c>
      <c r="N220" s="125">
        <f t="shared" si="47"/>
        <v>0</v>
      </c>
      <c r="O220" s="126">
        <f t="shared" si="48"/>
        <v>0</v>
      </c>
      <c r="P220" s="125">
        <f t="shared" si="49"/>
        <v>0</v>
      </c>
      <c r="Q220" s="1">
        <f t="shared" si="50"/>
        <v>0</v>
      </c>
      <c r="R220" s="1">
        <f t="shared" si="43"/>
        <v>0</v>
      </c>
      <c r="S220" s="1">
        <f t="shared" si="51"/>
        <v>0</v>
      </c>
      <c r="T220" s="1">
        <f t="shared" si="52"/>
        <v>0</v>
      </c>
      <c r="U220" s="126">
        <f t="shared" si="53"/>
        <v>0</v>
      </c>
    </row>
    <row r="221" spans="2:21" x14ac:dyDescent="0.3">
      <c r="B221" s="125">
        <v>206</v>
      </c>
      <c r="C221" s="34" t="str">
        <f>IF(OR('Data-Qtr5'!C219="",'Data-Qtr5'!R219),"",(COUNTIF('Data-Qtr5'!C219,"Yes")))</f>
        <v/>
      </c>
      <c r="D221" s="267" t="str">
        <f>IF('Data-Qtr5'!D219="","",IF(C221=1,'Data-Qtr5'!D219,""))</f>
        <v/>
      </c>
      <c r="E221" s="53" t="str">
        <f>IF(OR('Data-Qtr5'!E219="",'Data-Qtr5'!R219),"",COUNTIF('Data-Qtr5'!E219,"Yes"))</f>
        <v/>
      </c>
      <c r="F221" s="53" t="str">
        <f>IF(OR('Data-Qtr5'!F219="",'Data-Qtr5'!R219),"",COUNTIF('Data-Qtr5'!F219,"Yes"))</f>
        <v/>
      </c>
      <c r="G221" s="53"/>
      <c r="H221" s="270" t="str">
        <f>IF(OR('Data-Qtr5'!G219="",'Data-Qtr5'!R219),"",COUNTIF('Data-Qtr5'!G219,"Yes"))</f>
        <v/>
      </c>
      <c r="I221" s="55">
        <f>COUNTIF('Data-Qtr5'!C219:G219,"")</f>
        <v>5</v>
      </c>
      <c r="J221" s="125">
        <f>IF('Data-Qtr5'!R219,0,IF((COUNTBLANK(C221)+COUNTBLANK(E221)+COUNTBLANK(F221)+COUNTBLANK(H221))=4,0,1))</f>
        <v>0</v>
      </c>
      <c r="K221" s="125">
        <f t="shared" si="44"/>
        <v>0</v>
      </c>
      <c r="L221" s="125">
        <f t="shared" si="45"/>
        <v>0</v>
      </c>
      <c r="M221" s="1">
        <f t="shared" si="46"/>
        <v>0</v>
      </c>
      <c r="N221" s="125">
        <f t="shared" si="47"/>
        <v>0</v>
      </c>
      <c r="O221" s="126">
        <f t="shared" si="48"/>
        <v>0</v>
      </c>
      <c r="P221" s="125">
        <f t="shared" si="49"/>
        <v>0</v>
      </c>
      <c r="Q221" s="1">
        <f t="shared" si="50"/>
        <v>0</v>
      </c>
      <c r="R221" s="1">
        <f t="shared" si="43"/>
        <v>0</v>
      </c>
      <c r="S221" s="1">
        <f t="shared" si="51"/>
        <v>0</v>
      </c>
      <c r="T221" s="1">
        <f t="shared" si="52"/>
        <v>0</v>
      </c>
      <c r="U221" s="126">
        <f t="shared" si="53"/>
        <v>0</v>
      </c>
    </row>
    <row r="222" spans="2:21" x14ac:dyDescent="0.3">
      <c r="B222" s="125">
        <v>207</v>
      </c>
      <c r="C222" s="34" t="str">
        <f>IF(OR('Data-Qtr5'!C220="",'Data-Qtr5'!R220),"",(COUNTIF('Data-Qtr5'!C220,"Yes")))</f>
        <v/>
      </c>
      <c r="D222" s="267" t="str">
        <f>IF('Data-Qtr5'!D220="","",IF(C222=1,'Data-Qtr5'!D220,""))</f>
        <v/>
      </c>
      <c r="E222" s="53" t="str">
        <f>IF(OR('Data-Qtr5'!E220="",'Data-Qtr5'!R220),"",COUNTIF('Data-Qtr5'!E220,"Yes"))</f>
        <v/>
      </c>
      <c r="F222" s="53" t="str">
        <f>IF(OR('Data-Qtr5'!F220="",'Data-Qtr5'!R220),"",COUNTIF('Data-Qtr5'!F220,"Yes"))</f>
        <v/>
      </c>
      <c r="G222" s="53"/>
      <c r="H222" s="270" t="str">
        <f>IF(OR('Data-Qtr5'!G220="",'Data-Qtr5'!R220),"",COUNTIF('Data-Qtr5'!G220,"Yes"))</f>
        <v/>
      </c>
      <c r="I222" s="55">
        <f>COUNTIF('Data-Qtr5'!C220:G220,"")</f>
        <v>5</v>
      </c>
      <c r="J222" s="125">
        <f>IF('Data-Qtr5'!R220,0,IF((COUNTBLANK(C222)+COUNTBLANK(E222)+COUNTBLANK(F222)+COUNTBLANK(H222))=4,0,1))</f>
        <v>0</v>
      </c>
      <c r="K222" s="125">
        <f t="shared" si="44"/>
        <v>0</v>
      </c>
      <c r="L222" s="125">
        <f t="shared" si="45"/>
        <v>0</v>
      </c>
      <c r="M222" s="1">
        <f t="shared" si="46"/>
        <v>0</v>
      </c>
      <c r="N222" s="125">
        <f t="shared" si="47"/>
        <v>0</v>
      </c>
      <c r="O222" s="126">
        <f t="shared" si="48"/>
        <v>0</v>
      </c>
      <c r="P222" s="125">
        <f t="shared" si="49"/>
        <v>0</v>
      </c>
      <c r="Q222" s="1">
        <f t="shared" si="50"/>
        <v>0</v>
      </c>
      <c r="R222" s="1">
        <f t="shared" si="43"/>
        <v>0</v>
      </c>
      <c r="S222" s="1">
        <f t="shared" si="51"/>
        <v>0</v>
      </c>
      <c r="T222" s="1">
        <f t="shared" si="52"/>
        <v>0</v>
      </c>
      <c r="U222" s="126">
        <f t="shared" si="53"/>
        <v>0</v>
      </c>
    </row>
    <row r="223" spans="2:21" x14ac:dyDescent="0.3">
      <c r="B223" s="125">
        <v>208</v>
      </c>
      <c r="C223" s="34" t="str">
        <f>IF(OR('Data-Qtr5'!C221="",'Data-Qtr5'!R221),"",(COUNTIF('Data-Qtr5'!C221,"Yes")))</f>
        <v/>
      </c>
      <c r="D223" s="267" t="str">
        <f>IF('Data-Qtr5'!D221="","",IF(C223=1,'Data-Qtr5'!D221,""))</f>
        <v/>
      </c>
      <c r="E223" s="53" t="str">
        <f>IF(OR('Data-Qtr5'!E221="",'Data-Qtr5'!R221),"",COUNTIF('Data-Qtr5'!E221,"Yes"))</f>
        <v/>
      </c>
      <c r="F223" s="53" t="str">
        <f>IF(OR('Data-Qtr5'!F221="",'Data-Qtr5'!R221),"",COUNTIF('Data-Qtr5'!F221,"Yes"))</f>
        <v/>
      </c>
      <c r="G223" s="53"/>
      <c r="H223" s="270" t="str">
        <f>IF(OR('Data-Qtr5'!G221="",'Data-Qtr5'!R221),"",COUNTIF('Data-Qtr5'!G221,"Yes"))</f>
        <v/>
      </c>
      <c r="I223" s="55">
        <f>COUNTIF('Data-Qtr5'!C221:G221,"")</f>
        <v>5</v>
      </c>
      <c r="J223" s="125">
        <f>IF('Data-Qtr5'!R221,0,IF((COUNTBLANK(C223)+COUNTBLANK(E223)+COUNTBLANK(F223)+COUNTBLANK(H223))=4,0,1))</f>
        <v>0</v>
      </c>
      <c r="K223" s="125">
        <f t="shared" si="44"/>
        <v>0</v>
      </c>
      <c r="L223" s="125">
        <f t="shared" si="45"/>
        <v>0</v>
      </c>
      <c r="M223" s="1">
        <f t="shared" si="46"/>
        <v>0</v>
      </c>
      <c r="N223" s="125">
        <f t="shared" si="47"/>
        <v>0</v>
      </c>
      <c r="O223" s="126">
        <f t="shared" si="48"/>
        <v>0</v>
      </c>
      <c r="P223" s="125">
        <f t="shared" si="49"/>
        <v>0</v>
      </c>
      <c r="Q223" s="1">
        <f t="shared" si="50"/>
        <v>0</v>
      </c>
      <c r="R223" s="1">
        <f t="shared" si="43"/>
        <v>0</v>
      </c>
      <c r="S223" s="1">
        <f t="shared" si="51"/>
        <v>0</v>
      </c>
      <c r="T223" s="1">
        <f t="shared" si="52"/>
        <v>0</v>
      </c>
      <c r="U223" s="126">
        <f t="shared" si="53"/>
        <v>0</v>
      </c>
    </row>
    <row r="224" spans="2:21" x14ac:dyDescent="0.3">
      <c r="B224" s="125">
        <v>209</v>
      </c>
      <c r="C224" s="34" t="str">
        <f>IF(OR('Data-Qtr5'!C222="",'Data-Qtr5'!R222),"",(COUNTIF('Data-Qtr5'!C222,"Yes")))</f>
        <v/>
      </c>
      <c r="D224" s="267" t="str">
        <f>IF('Data-Qtr5'!D222="","",IF(C224=1,'Data-Qtr5'!D222,""))</f>
        <v/>
      </c>
      <c r="E224" s="53" t="str">
        <f>IF(OR('Data-Qtr5'!E222="",'Data-Qtr5'!R222),"",COUNTIF('Data-Qtr5'!E222,"Yes"))</f>
        <v/>
      </c>
      <c r="F224" s="53" t="str">
        <f>IF(OR('Data-Qtr5'!F222="",'Data-Qtr5'!R222),"",COUNTIF('Data-Qtr5'!F222,"Yes"))</f>
        <v/>
      </c>
      <c r="G224" s="53"/>
      <c r="H224" s="270" t="str">
        <f>IF(OR('Data-Qtr5'!G222="",'Data-Qtr5'!R222),"",COUNTIF('Data-Qtr5'!G222,"Yes"))</f>
        <v/>
      </c>
      <c r="I224" s="55">
        <f>COUNTIF('Data-Qtr5'!C222:G222,"")</f>
        <v>5</v>
      </c>
      <c r="J224" s="125">
        <f>IF('Data-Qtr5'!R222,0,IF((COUNTBLANK(C224)+COUNTBLANK(E224)+COUNTBLANK(F224)+COUNTBLANK(H224))=4,0,1))</f>
        <v>0</v>
      </c>
      <c r="K224" s="125">
        <f t="shared" si="44"/>
        <v>0</v>
      </c>
      <c r="L224" s="125">
        <f t="shared" si="45"/>
        <v>0</v>
      </c>
      <c r="M224" s="1">
        <f t="shared" si="46"/>
        <v>0</v>
      </c>
      <c r="N224" s="125">
        <f t="shared" si="47"/>
        <v>0</v>
      </c>
      <c r="O224" s="126">
        <f t="shared" si="48"/>
        <v>0</v>
      </c>
      <c r="P224" s="125">
        <f t="shared" si="49"/>
        <v>0</v>
      </c>
      <c r="Q224" s="1">
        <f t="shared" si="50"/>
        <v>0</v>
      </c>
      <c r="R224" s="1">
        <f t="shared" si="43"/>
        <v>0</v>
      </c>
      <c r="S224" s="1">
        <f t="shared" si="51"/>
        <v>0</v>
      </c>
      <c r="T224" s="1">
        <f t="shared" si="52"/>
        <v>0</v>
      </c>
      <c r="U224" s="126">
        <f t="shared" si="53"/>
        <v>0</v>
      </c>
    </row>
    <row r="225" spans="2:21" ht="15" thickBot="1" x14ac:dyDescent="0.35">
      <c r="B225" s="127">
        <v>210</v>
      </c>
      <c r="C225" s="35" t="str">
        <f>IF(OR('Data-Qtr5'!C223="",'Data-Qtr5'!R223),"",(COUNTIF('Data-Qtr5'!C223,"Yes")))</f>
        <v/>
      </c>
      <c r="D225" s="271" t="str">
        <f>IF('Data-Qtr5'!D223="","",IF(C225=1,'Data-Qtr5'!D223,""))</f>
        <v/>
      </c>
      <c r="E225" s="36" t="str">
        <f>IF(OR('Data-Qtr5'!E223="",'Data-Qtr5'!R223),"",COUNTIF('Data-Qtr5'!E223,"Yes"))</f>
        <v/>
      </c>
      <c r="F225" s="36" t="str">
        <f>IF(OR('Data-Qtr5'!F223="",'Data-Qtr5'!R223),"",COUNTIF('Data-Qtr5'!F223,"Yes"))</f>
        <v/>
      </c>
      <c r="G225" s="36"/>
      <c r="H225" s="272" t="str">
        <f>IF(OR('Data-Qtr5'!G223="",'Data-Qtr5'!R223),"",COUNTIF('Data-Qtr5'!G223,"Yes"))</f>
        <v/>
      </c>
      <c r="I225" s="56">
        <f>COUNTIF('Data-Qtr5'!C223:G223,"")</f>
        <v>5</v>
      </c>
      <c r="J225" s="125">
        <f>IF('Data-Qtr5'!R223,0,IF((COUNTBLANK(C225)+COUNTBLANK(E225)+COUNTBLANK(F225)+COUNTBLANK(H225))=4,0,1))</f>
        <v>0</v>
      </c>
      <c r="K225" s="125">
        <f t="shared" si="44"/>
        <v>0</v>
      </c>
      <c r="L225" s="125">
        <f t="shared" si="45"/>
        <v>0</v>
      </c>
      <c r="M225" s="1">
        <f t="shared" si="46"/>
        <v>0</v>
      </c>
      <c r="N225" s="125">
        <f t="shared" si="47"/>
        <v>0</v>
      </c>
      <c r="O225" s="126">
        <f t="shared" si="48"/>
        <v>0</v>
      </c>
      <c r="P225" s="125">
        <f t="shared" si="49"/>
        <v>0</v>
      </c>
      <c r="Q225" s="1">
        <f t="shared" si="50"/>
        <v>0</v>
      </c>
      <c r="R225" s="1">
        <f t="shared" si="43"/>
        <v>0</v>
      </c>
      <c r="S225" s="1">
        <f t="shared" si="51"/>
        <v>0</v>
      </c>
      <c r="T225" s="1">
        <f t="shared" si="52"/>
        <v>0</v>
      </c>
      <c r="U225" s="126">
        <f t="shared" si="53"/>
        <v>0</v>
      </c>
    </row>
    <row r="226" spans="2:21" x14ac:dyDescent="0.3">
      <c r="B226" s="125">
        <v>211</v>
      </c>
      <c r="C226" s="32" t="str">
        <f>IF(OR('Data-Qtr5'!C224="",'Data-Qtr5'!R224),"",(COUNTIF('Data-Qtr5'!C224,"Yes")))</f>
        <v/>
      </c>
      <c r="D226" s="268" t="str">
        <f>IF('Data-Qtr5'!D224="","",IF(C226=1,'Data-Qtr5'!D224,""))</f>
        <v/>
      </c>
      <c r="E226" s="33" t="str">
        <f>IF(OR('Data-Qtr5'!E224="",'Data-Qtr5'!R224),"",COUNTIF('Data-Qtr5'!E224,"Yes"))</f>
        <v/>
      </c>
      <c r="F226" s="33" t="str">
        <f>IF(OR('Data-Qtr5'!F224="",'Data-Qtr5'!R224),"",COUNTIF('Data-Qtr5'!F224,"Yes"))</f>
        <v/>
      </c>
      <c r="G226" s="33"/>
      <c r="H226" s="269" t="str">
        <f>IF(OR('Data-Qtr5'!G224="",'Data-Qtr5'!R224),"",COUNTIF('Data-Qtr5'!G224,"Yes"))</f>
        <v/>
      </c>
      <c r="I226" s="54">
        <f>COUNTIF('Data-Qtr5'!C224:G224,"")</f>
        <v>5</v>
      </c>
      <c r="J226" s="125">
        <f>IF('Data-Qtr5'!R224,0,IF((COUNTBLANK(C226)+COUNTBLANK(E226)+COUNTBLANK(F226)+COUNTBLANK(H226))=4,0,1))</f>
        <v>0</v>
      </c>
      <c r="K226" s="125">
        <f t="shared" si="44"/>
        <v>0</v>
      </c>
      <c r="L226" s="125">
        <f t="shared" si="45"/>
        <v>0</v>
      </c>
      <c r="M226" s="1">
        <f t="shared" si="46"/>
        <v>0</v>
      </c>
      <c r="N226" s="125">
        <f t="shared" si="47"/>
        <v>0</v>
      </c>
      <c r="O226" s="126">
        <f t="shared" si="48"/>
        <v>0</v>
      </c>
      <c r="P226" s="125">
        <f t="shared" si="49"/>
        <v>0</v>
      </c>
      <c r="Q226" s="1">
        <f t="shared" si="50"/>
        <v>0</v>
      </c>
      <c r="R226" s="1">
        <f t="shared" si="43"/>
        <v>0</v>
      </c>
      <c r="S226" s="1">
        <f t="shared" si="51"/>
        <v>0</v>
      </c>
      <c r="T226" s="1">
        <f t="shared" si="52"/>
        <v>0</v>
      </c>
      <c r="U226" s="126">
        <f t="shared" si="53"/>
        <v>0</v>
      </c>
    </row>
    <row r="227" spans="2:21" x14ac:dyDescent="0.3">
      <c r="B227" s="125">
        <v>212</v>
      </c>
      <c r="C227" s="34" t="str">
        <f>IF(OR('Data-Qtr5'!C225="",'Data-Qtr5'!R225),"",(COUNTIF('Data-Qtr5'!C225,"Yes")))</f>
        <v/>
      </c>
      <c r="D227" s="267" t="str">
        <f>IF('Data-Qtr5'!D225="","",IF(C227=1,'Data-Qtr5'!D225,""))</f>
        <v/>
      </c>
      <c r="E227" s="53" t="str">
        <f>IF(OR('Data-Qtr5'!E225="",'Data-Qtr5'!R225),"",COUNTIF('Data-Qtr5'!E225,"Yes"))</f>
        <v/>
      </c>
      <c r="F227" s="53" t="str">
        <f>IF(OR('Data-Qtr5'!F225="",'Data-Qtr5'!R225),"",COUNTIF('Data-Qtr5'!F225,"Yes"))</f>
        <v/>
      </c>
      <c r="G227" s="53"/>
      <c r="H227" s="270" t="str">
        <f>IF(OR('Data-Qtr5'!G225="",'Data-Qtr5'!R225),"",COUNTIF('Data-Qtr5'!G225,"Yes"))</f>
        <v/>
      </c>
      <c r="I227" s="55">
        <f>COUNTIF('Data-Qtr5'!C225:G225,"")</f>
        <v>5</v>
      </c>
      <c r="J227" s="125">
        <f>IF('Data-Qtr5'!R225,0,IF((COUNTBLANK(C227)+COUNTBLANK(E227)+COUNTBLANK(F227)+COUNTBLANK(H227))=4,0,1))</f>
        <v>0</v>
      </c>
      <c r="K227" s="125">
        <f t="shared" si="44"/>
        <v>0</v>
      </c>
      <c r="L227" s="125">
        <f t="shared" si="45"/>
        <v>0</v>
      </c>
      <c r="M227" s="1">
        <f t="shared" si="46"/>
        <v>0</v>
      </c>
      <c r="N227" s="125">
        <f t="shared" si="47"/>
        <v>0</v>
      </c>
      <c r="O227" s="126">
        <f t="shared" si="48"/>
        <v>0</v>
      </c>
      <c r="P227" s="125">
        <f t="shared" si="49"/>
        <v>0</v>
      </c>
      <c r="Q227" s="1">
        <f t="shared" si="50"/>
        <v>0</v>
      </c>
      <c r="R227" s="1">
        <f t="shared" si="43"/>
        <v>0</v>
      </c>
      <c r="S227" s="1">
        <f t="shared" si="51"/>
        <v>0</v>
      </c>
      <c r="T227" s="1">
        <f t="shared" si="52"/>
        <v>0</v>
      </c>
      <c r="U227" s="126">
        <f t="shared" si="53"/>
        <v>0</v>
      </c>
    </row>
    <row r="228" spans="2:21" x14ac:dyDescent="0.3">
      <c r="B228" s="125">
        <v>213</v>
      </c>
      <c r="C228" s="34" t="str">
        <f>IF(OR('Data-Qtr5'!C226="",'Data-Qtr5'!R226),"",(COUNTIF('Data-Qtr5'!C226,"Yes")))</f>
        <v/>
      </c>
      <c r="D228" s="267" t="str">
        <f>IF('Data-Qtr5'!D226="","",IF(C228=1,'Data-Qtr5'!D226,""))</f>
        <v/>
      </c>
      <c r="E228" s="53" t="str">
        <f>IF(OR('Data-Qtr5'!E226="",'Data-Qtr5'!R226),"",COUNTIF('Data-Qtr5'!E226,"Yes"))</f>
        <v/>
      </c>
      <c r="F228" s="53" t="str">
        <f>IF(OR('Data-Qtr5'!F226="",'Data-Qtr5'!R226),"",COUNTIF('Data-Qtr5'!F226,"Yes"))</f>
        <v/>
      </c>
      <c r="G228" s="53"/>
      <c r="H228" s="270" t="str">
        <f>IF(OR('Data-Qtr5'!G226="",'Data-Qtr5'!R226),"",COUNTIF('Data-Qtr5'!G226,"Yes"))</f>
        <v/>
      </c>
      <c r="I228" s="55">
        <f>COUNTIF('Data-Qtr5'!C226:G226,"")</f>
        <v>5</v>
      </c>
      <c r="J228" s="125">
        <f>IF('Data-Qtr5'!R226,0,IF((COUNTBLANK(C228)+COUNTBLANK(E228)+COUNTBLANK(F228)+COUNTBLANK(H228))=4,0,1))</f>
        <v>0</v>
      </c>
      <c r="K228" s="125">
        <f t="shared" si="44"/>
        <v>0</v>
      </c>
      <c r="L228" s="125">
        <f t="shared" si="45"/>
        <v>0</v>
      </c>
      <c r="M228" s="1">
        <f t="shared" si="46"/>
        <v>0</v>
      </c>
      <c r="N228" s="125">
        <f t="shared" si="47"/>
        <v>0</v>
      </c>
      <c r="O228" s="126">
        <f t="shared" si="48"/>
        <v>0</v>
      </c>
      <c r="P228" s="125">
        <f t="shared" si="49"/>
        <v>0</v>
      </c>
      <c r="Q228" s="1">
        <f t="shared" si="50"/>
        <v>0</v>
      </c>
      <c r="R228" s="1">
        <f t="shared" si="43"/>
        <v>0</v>
      </c>
      <c r="S228" s="1">
        <f t="shared" si="51"/>
        <v>0</v>
      </c>
      <c r="T228" s="1">
        <f t="shared" si="52"/>
        <v>0</v>
      </c>
      <c r="U228" s="126">
        <f t="shared" si="53"/>
        <v>0</v>
      </c>
    </row>
    <row r="229" spans="2:21" x14ac:dyDescent="0.3">
      <c r="B229" s="125">
        <v>214</v>
      </c>
      <c r="C229" s="34" t="str">
        <f>IF(OR('Data-Qtr5'!C227="",'Data-Qtr5'!R227),"",(COUNTIF('Data-Qtr5'!C227,"Yes")))</f>
        <v/>
      </c>
      <c r="D229" s="267" t="str">
        <f>IF('Data-Qtr5'!D227="","",IF(C229=1,'Data-Qtr5'!D227,""))</f>
        <v/>
      </c>
      <c r="E229" s="53" t="str">
        <f>IF(OR('Data-Qtr5'!E227="",'Data-Qtr5'!R227),"",COUNTIF('Data-Qtr5'!E227,"Yes"))</f>
        <v/>
      </c>
      <c r="F229" s="53" t="str">
        <f>IF(OR('Data-Qtr5'!F227="",'Data-Qtr5'!R227),"",COUNTIF('Data-Qtr5'!F227,"Yes"))</f>
        <v/>
      </c>
      <c r="G229" s="53"/>
      <c r="H229" s="270" t="str">
        <f>IF(OR('Data-Qtr5'!G227="",'Data-Qtr5'!R227),"",COUNTIF('Data-Qtr5'!G227,"Yes"))</f>
        <v/>
      </c>
      <c r="I229" s="55">
        <f>COUNTIF('Data-Qtr5'!C227:G227,"")</f>
        <v>5</v>
      </c>
      <c r="J229" s="125">
        <f>IF('Data-Qtr5'!R227,0,IF((COUNTBLANK(C229)+COUNTBLANK(E229)+COUNTBLANK(F229)+COUNTBLANK(H229))=4,0,1))</f>
        <v>0</v>
      </c>
      <c r="K229" s="125">
        <f t="shared" si="44"/>
        <v>0</v>
      </c>
      <c r="L229" s="125">
        <f t="shared" si="45"/>
        <v>0</v>
      </c>
      <c r="M229" s="1">
        <f t="shared" si="46"/>
        <v>0</v>
      </c>
      <c r="N229" s="125">
        <f t="shared" si="47"/>
        <v>0</v>
      </c>
      <c r="O229" s="126">
        <f t="shared" si="48"/>
        <v>0</v>
      </c>
      <c r="P229" s="125">
        <f t="shared" si="49"/>
        <v>0</v>
      </c>
      <c r="Q229" s="1">
        <f t="shared" si="50"/>
        <v>0</v>
      </c>
      <c r="R229" s="1">
        <f t="shared" si="43"/>
        <v>0</v>
      </c>
      <c r="S229" s="1">
        <f t="shared" si="51"/>
        <v>0</v>
      </c>
      <c r="T229" s="1">
        <f t="shared" si="52"/>
        <v>0</v>
      </c>
      <c r="U229" s="126">
        <f t="shared" si="53"/>
        <v>0</v>
      </c>
    </row>
    <row r="230" spans="2:21" x14ac:dyDescent="0.3">
      <c r="B230" s="125">
        <v>215</v>
      </c>
      <c r="C230" s="34" t="str">
        <f>IF(OR('Data-Qtr5'!C228="",'Data-Qtr5'!R228),"",(COUNTIF('Data-Qtr5'!C228,"Yes")))</f>
        <v/>
      </c>
      <c r="D230" s="267" t="str">
        <f>IF('Data-Qtr5'!D228="","",IF(C230=1,'Data-Qtr5'!D228,""))</f>
        <v/>
      </c>
      <c r="E230" s="53" t="str">
        <f>IF(OR('Data-Qtr5'!E228="",'Data-Qtr5'!R228),"",COUNTIF('Data-Qtr5'!E228,"Yes"))</f>
        <v/>
      </c>
      <c r="F230" s="53" t="str">
        <f>IF(OR('Data-Qtr5'!F228="",'Data-Qtr5'!R228),"",COUNTIF('Data-Qtr5'!F228,"Yes"))</f>
        <v/>
      </c>
      <c r="G230" s="53"/>
      <c r="H230" s="270" t="str">
        <f>IF(OR('Data-Qtr5'!G228="",'Data-Qtr5'!R228),"",COUNTIF('Data-Qtr5'!G228,"Yes"))</f>
        <v/>
      </c>
      <c r="I230" s="55">
        <f>COUNTIF('Data-Qtr5'!C228:G228,"")</f>
        <v>5</v>
      </c>
      <c r="J230" s="125">
        <f>IF('Data-Qtr5'!R228,0,IF((COUNTBLANK(C230)+COUNTBLANK(E230)+COUNTBLANK(F230)+COUNTBLANK(H230))=4,0,1))</f>
        <v>0</v>
      </c>
      <c r="K230" s="125">
        <f t="shared" si="44"/>
        <v>0</v>
      </c>
      <c r="L230" s="125">
        <f t="shared" si="45"/>
        <v>0</v>
      </c>
      <c r="M230" s="1">
        <f t="shared" si="46"/>
        <v>0</v>
      </c>
      <c r="N230" s="125">
        <f t="shared" si="47"/>
        <v>0</v>
      </c>
      <c r="O230" s="126">
        <f t="shared" si="48"/>
        <v>0</v>
      </c>
      <c r="P230" s="125">
        <f t="shared" si="49"/>
        <v>0</v>
      </c>
      <c r="Q230" s="1">
        <f t="shared" si="50"/>
        <v>0</v>
      </c>
      <c r="R230" s="1">
        <f t="shared" si="43"/>
        <v>0</v>
      </c>
      <c r="S230" s="1">
        <f t="shared" si="51"/>
        <v>0</v>
      </c>
      <c r="T230" s="1">
        <f t="shared" si="52"/>
        <v>0</v>
      </c>
      <c r="U230" s="126">
        <f t="shared" si="53"/>
        <v>0</v>
      </c>
    </row>
    <row r="231" spans="2:21" x14ac:dyDescent="0.3">
      <c r="B231" s="125">
        <v>216</v>
      </c>
      <c r="C231" s="34" t="str">
        <f>IF(OR('Data-Qtr5'!C229="",'Data-Qtr5'!R229),"",(COUNTIF('Data-Qtr5'!C229,"Yes")))</f>
        <v/>
      </c>
      <c r="D231" s="267" t="str">
        <f>IF('Data-Qtr5'!D229="","",IF(C231=1,'Data-Qtr5'!D229,""))</f>
        <v/>
      </c>
      <c r="E231" s="53" t="str">
        <f>IF(OR('Data-Qtr5'!E229="",'Data-Qtr5'!R229),"",COUNTIF('Data-Qtr5'!E229,"Yes"))</f>
        <v/>
      </c>
      <c r="F231" s="53" t="str">
        <f>IF(OR('Data-Qtr5'!F229="",'Data-Qtr5'!R229),"",COUNTIF('Data-Qtr5'!F229,"Yes"))</f>
        <v/>
      </c>
      <c r="G231" s="53"/>
      <c r="H231" s="270" t="str">
        <f>IF(OR('Data-Qtr5'!G229="",'Data-Qtr5'!R229),"",COUNTIF('Data-Qtr5'!G229,"Yes"))</f>
        <v/>
      </c>
      <c r="I231" s="55">
        <f>COUNTIF('Data-Qtr5'!C229:G229,"")</f>
        <v>5</v>
      </c>
      <c r="J231" s="125">
        <f>IF('Data-Qtr5'!R229,0,IF((COUNTBLANK(C231)+COUNTBLANK(E231)+COUNTBLANK(F231)+COUNTBLANK(H231))=4,0,1))</f>
        <v>0</v>
      </c>
      <c r="K231" s="125">
        <f t="shared" si="44"/>
        <v>0</v>
      </c>
      <c r="L231" s="125">
        <f t="shared" si="45"/>
        <v>0</v>
      </c>
      <c r="M231" s="1">
        <f t="shared" si="46"/>
        <v>0</v>
      </c>
      <c r="N231" s="125">
        <f t="shared" si="47"/>
        <v>0</v>
      </c>
      <c r="O231" s="126">
        <f t="shared" si="48"/>
        <v>0</v>
      </c>
      <c r="P231" s="125">
        <f t="shared" si="49"/>
        <v>0</v>
      </c>
      <c r="Q231" s="1">
        <f t="shared" si="50"/>
        <v>0</v>
      </c>
      <c r="R231" s="1">
        <f t="shared" si="43"/>
        <v>0</v>
      </c>
      <c r="S231" s="1">
        <f t="shared" si="51"/>
        <v>0</v>
      </c>
      <c r="T231" s="1">
        <f t="shared" si="52"/>
        <v>0</v>
      </c>
      <c r="U231" s="126">
        <f t="shared" si="53"/>
        <v>0</v>
      </c>
    </row>
    <row r="232" spans="2:21" x14ac:dyDescent="0.3">
      <c r="B232" s="125">
        <v>217</v>
      </c>
      <c r="C232" s="34" t="str">
        <f>IF(OR('Data-Qtr5'!C230="",'Data-Qtr5'!R230),"",(COUNTIF('Data-Qtr5'!C230,"Yes")))</f>
        <v/>
      </c>
      <c r="D232" s="267" t="str">
        <f>IF('Data-Qtr5'!D230="","",IF(C232=1,'Data-Qtr5'!D230,""))</f>
        <v/>
      </c>
      <c r="E232" s="53" t="str">
        <f>IF(OR('Data-Qtr5'!E230="",'Data-Qtr5'!R230),"",COUNTIF('Data-Qtr5'!E230,"Yes"))</f>
        <v/>
      </c>
      <c r="F232" s="53" t="str">
        <f>IF(OR('Data-Qtr5'!F230="",'Data-Qtr5'!R230),"",COUNTIF('Data-Qtr5'!F230,"Yes"))</f>
        <v/>
      </c>
      <c r="G232" s="53"/>
      <c r="H232" s="270" t="str">
        <f>IF(OR('Data-Qtr5'!G230="",'Data-Qtr5'!R230),"",COUNTIF('Data-Qtr5'!G230,"Yes"))</f>
        <v/>
      </c>
      <c r="I232" s="55">
        <f>COUNTIF('Data-Qtr5'!C230:G230,"")</f>
        <v>5</v>
      </c>
      <c r="J232" s="125">
        <f>IF('Data-Qtr5'!R230,0,IF((COUNTBLANK(C232)+COUNTBLANK(E232)+COUNTBLANK(F232)+COUNTBLANK(H232))=4,0,1))</f>
        <v>0</v>
      </c>
      <c r="K232" s="125">
        <f t="shared" si="44"/>
        <v>0</v>
      </c>
      <c r="L232" s="125">
        <f t="shared" si="45"/>
        <v>0</v>
      </c>
      <c r="M232" s="1">
        <f t="shared" si="46"/>
        <v>0</v>
      </c>
      <c r="N232" s="125">
        <f t="shared" si="47"/>
        <v>0</v>
      </c>
      <c r="O232" s="126">
        <f t="shared" si="48"/>
        <v>0</v>
      </c>
      <c r="P232" s="125">
        <f t="shared" si="49"/>
        <v>0</v>
      </c>
      <c r="Q232" s="1">
        <f t="shared" si="50"/>
        <v>0</v>
      </c>
      <c r="R232" s="1">
        <f t="shared" si="43"/>
        <v>0</v>
      </c>
      <c r="S232" s="1">
        <f t="shared" si="51"/>
        <v>0</v>
      </c>
      <c r="T232" s="1">
        <f t="shared" si="52"/>
        <v>0</v>
      </c>
      <c r="U232" s="126">
        <f t="shared" si="53"/>
        <v>0</v>
      </c>
    </row>
    <row r="233" spans="2:21" x14ac:dyDescent="0.3">
      <c r="B233" s="125">
        <v>218</v>
      </c>
      <c r="C233" s="34" t="str">
        <f>IF(OR('Data-Qtr5'!C231="",'Data-Qtr5'!R231),"",(COUNTIF('Data-Qtr5'!C231,"Yes")))</f>
        <v/>
      </c>
      <c r="D233" s="267" t="str">
        <f>IF('Data-Qtr5'!D231="","",IF(C233=1,'Data-Qtr5'!D231,""))</f>
        <v/>
      </c>
      <c r="E233" s="53" t="str">
        <f>IF(OR('Data-Qtr5'!E231="",'Data-Qtr5'!R231),"",COUNTIF('Data-Qtr5'!E231,"Yes"))</f>
        <v/>
      </c>
      <c r="F233" s="53" t="str">
        <f>IF(OR('Data-Qtr5'!F231="",'Data-Qtr5'!R231),"",COUNTIF('Data-Qtr5'!F231,"Yes"))</f>
        <v/>
      </c>
      <c r="G233" s="53"/>
      <c r="H233" s="270" t="str">
        <f>IF(OR('Data-Qtr5'!G231="",'Data-Qtr5'!R231),"",COUNTIF('Data-Qtr5'!G231,"Yes"))</f>
        <v/>
      </c>
      <c r="I233" s="55">
        <f>COUNTIF('Data-Qtr5'!C231:G231,"")</f>
        <v>5</v>
      </c>
      <c r="J233" s="125">
        <f>IF('Data-Qtr5'!R231,0,IF((COUNTBLANK(C233)+COUNTBLANK(E233)+COUNTBLANK(F233)+COUNTBLANK(H233))=4,0,1))</f>
        <v>0</v>
      </c>
      <c r="K233" s="125">
        <f t="shared" si="44"/>
        <v>0</v>
      </c>
      <c r="L233" s="125">
        <f t="shared" si="45"/>
        <v>0</v>
      </c>
      <c r="M233" s="1">
        <f t="shared" si="46"/>
        <v>0</v>
      </c>
      <c r="N233" s="125">
        <f t="shared" si="47"/>
        <v>0</v>
      </c>
      <c r="O233" s="126">
        <f t="shared" si="48"/>
        <v>0</v>
      </c>
      <c r="P233" s="125">
        <f t="shared" si="49"/>
        <v>0</v>
      </c>
      <c r="Q233" s="1">
        <f t="shared" si="50"/>
        <v>0</v>
      </c>
      <c r="R233" s="1">
        <f t="shared" si="43"/>
        <v>0</v>
      </c>
      <c r="S233" s="1">
        <f t="shared" si="51"/>
        <v>0</v>
      </c>
      <c r="T233" s="1">
        <f t="shared" si="52"/>
        <v>0</v>
      </c>
      <c r="U233" s="126">
        <f t="shared" si="53"/>
        <v>0</v>
      </c>
    </row>
    <row r="234" spans="2:21" x14ac:dyDescent="0.3">
      <c r="B234" s="125">
        <v>219</v>
      </c>
      <c r="C234" s="34" t="str">
        <f>IF(OR('Data-Qtr5'!C232="",'Data-Qtr5'!R232),"",(COUNTIF('Data-Qtr5'!C232,"Yes")))</f>
        <v/>
      </c>
      <c r="D234" s="267" t="str">
        <f>IF('Data-Qtr5'!D232="","",IF(C234=1,'Data-Qtr5'!D232,""))</f>
        <v/>
      </c>
      <c r="E234" s="53" t="str">
        <f>IF(OR('Data-Qtr5'!E232="",'Data-Qtr5'!R232),"",COUNTIF('Data-Qtr5'!E232,"Yes"))</f>
        <v/>
      </c>
      <c r="F234" s="53" t="str">
        <f>IF(OR('Data-Qtr5'!F232="",'Data-Qtr5'!R232),"",COUNTIF('Data-Qtr5'!F232,"Yes"))</f>
        <v/>
      </c>
      <c r="G234" s="53"/>
      <c r="H234" s="270" t="str">
        <f>IF(OR('Data-Qtr5'!G232="",'Data-Qtr5'!R232),"",COUNTIF('Data-Qtr5'!G232,"Yes"))</f>
        <v/>
      </c>
      <c r="I234" s="55">
        <f>COUNTIF('Data-Qtr5'!C232:G232,"")</f>
        <v>5</v>
      </c>
      <c r="J234" s="125">
        <f>IF('Data-Qtr5'!R232,0,IF((COUNTBLANK(C234)+COUNTBLANK(E234)+COUNTBLANK(F234)+COUNTBLANK(H234))=4,0,1))</f>
        <v>0</v>
      </c>
      <c r="K234" s="125">
        <f t="shared" si="44"/>
        <v>0</v>
      </c>
      <c r="L234" s="125">
        <f t="shared" si="45"/>
        <v>0</v>
      </c>
      <c r="M234" s="1">
        <f t="shared" si="46"/>
        <v>0</v>
      </c>
      <c r="N234" s="125">
        <f t="shared" si="47"/>
        <v>0</v>
      </c>
      <c r="O234" s="126">
        <f t="shared" si="48"/>
        <v>0</v>
      </c>
      <c r="P234" s="125">
        <f t="shared" si="49"/>
        <v>0</v>
      </c>
      <c r="Q234" s="1">
        <f t="shared" si="50"/>
        <v>0</v>
      </c>
      <c r="R234" s="1">
        <f t="shared" si="43"/>
        <v>0</v>
      </c>
      <c r="S234" s="1">
        <f t="shared" si="51"/>
        <v>0</v>
      </c>
      <c r="T234" s="1">
        <f t="shared" si="52"/>
        <v>0</v>
      </c>
      <c r="U234" s="126">
        <f t="shared" si="53"/>
        <v>0</v>
      </c>
    </row>
    <row r="235" spans="2:21" ht="15" thickBot="1" x14ac:dyDescent="0.35">
      <c r="B235" s="125">
        <v>220</v>
      </c>
      <c r="C235" s="35" t="str">
        <f>IF(OR('Data-Qtr5'!C233="",'Data-Qtr5'!R233),"",(COUNTIF('Data-Qtr5'!C233,"Yes")))</f>
        <v/>
      </c>
      <c r="D235" s="271" t="str">
        <f>IF('Data-Qtr5'!D233="","",IF(C235=1,'Data-Qtr5'!D233,""))</f>
        <v/>
      </c>
      <c r="E235" s="36" t="str">
        <f>IF(OR('Data-Qtr5'!E233="",'Data-Qtr5'!R233),"",COUNTIF('Data-Qtr5'!E233,"Yes"))</f>
        <v/>
      </c>
      <c r="F235" s="36" t="str">
        <f>IF(OR('Data-Qtr5'!F233="",'Data-Qtr5'!R233),"",COUNTIF('Data-Qtr5'!F233,"Yes"))</f>
        <v/>
      </c>
      <c r="G235" s="36"/>
      <c r="H235" s="272" t="str">
        <f>IF(OR('Data-Qtr5'!G233="",'Data-Qtr5'!R233),"",COUNTIF('Data-Qtr5'!G233,"Yes"))</f>
        <v/>
      </c>
      <c r="I235" s="55">
        <f>COUNTIF('Data-Qtr5'!C233:G233,"")</f>
        <v>5</v>
      </c>
      <c r="J235" s="125">
        <f>IF('Data-Qtr5'!R233,0,IF((COUNTBLANK(C235)+COUNTBLANK(E235)+COUNTBLANK(F235)+COUNTBLANK(H235))=4,0,1))</f>
        <v>0</v>
      </c>
      <c r="K235" s="125">
        <f t="shared" si="44"/>
        <v>0</v>
      </c>
      <c r="L235" s="125">
        <f t="shared" si="45"/>
        <v>0</v>
      </c>
      <c r="M235" s="1">
        <f t="shared" si="46"/>
        <v>0</v>
      </c>
      <c r="N235" s="125">
        <f t="shared" si="47"/>
        <v>0</v>
      </c>
      <c r="O235" s="126">
        <f t="shared" si="48"/>
        <v>0</v>
      </c>
      <c r="P235" s="125">
        <f t="shared" si="49"/>
        <v>0</v>
      </c>
      <c r="Q235" s="1">
        <f t="shared" si="50"/>
        <v>0</v>
      </c>
      <c r="R235" s="1">
        <f t="shared" si="43"/>
        <v>0</v>
      </c>
      <c r="S235" s="1">
        <f t="shared" si="51"/>
        <v>0</v>
      </c>
      <c r="T235" s="1">
        <f t="shared" si="52"/>
        <v>0</v>
      </c>
      <c r="U235" s="126">
        <f t="shared" si="53"/>
        <v>0</v>
      </c>
    </row>
    <row r="236" spans="2:21" x14ac:dyDescent="0.3">
      <c r="B236" s="125">
        <v>221</v>
      </c>
      <c r="C236" s="32" t="str">
        <f>IF(OR('Data-Qtr5'!C234="",'Data-Qtr5'!R234),"",(COUNTIF('Data-Qtr5'!C234,"Yes")))</f>
        <v/>
      </c>
      <c r="D236" s="268" t="str">
        <f>IF('Data-Qtr5'!D234="","",IF(C236=1,'Data-Qtr5'!D234,""))</f>
        <v/>
      </c>
      <c r="E236" s="33" t="str">
        <f>IF(OR('Data-Qtr5'!E234="",'Data-Qtr5'!R234),"",COUNTIF('Data-Qtr5'!E234,"Yes"))</f>
        <v/>
      </c>
      <c r="F236" s="33" t="str">
        <f>IF(OR('Data-Qtr5'!F234="",'Data-Qtr5'!R234),"",COUNTIF('Data-Qtr5'!F234,"Yes"))</f>
        <v/>
      </c>
      <c r="G236" s="33"/>
      <c r="H236" s="269" t="str">
        <f>IF(OR('Data-Qtr5'!G234="",'Data-Qtr5'!R234),"",COUNTIF('Data-Qtr5'!G234,"Yes"))</f>
        <v/>
      </c>
      <c r="I236" s="54">
        <f>COUNTIF('Data-Qtr5'!C234:G234,"")</f>
        <v>5</v>
      </c>
      <c r="J236" s="125">
        <f>IF('Data-Qtr5'!R234,0,IF((COUNTBLANK(C236)+COUNTBLANK(E236)+COUNTBLANK(F236)+COUNTBLANK(H236))=4,0,1))</f>
        <v>0</v>
      </c>
      <c r="K236" s="125">
        <f t="shared" si="44"/>
        <v>0</v>
      </c>
      <c r="L236" s="125">
        <f t="shared" si="45"/>
        <v>0</v>
      </c>
      <c r="M236" s="1">
        <f t="shared" si="46"/>
        <v>0</v>
      </c>
      <c r="N236" s="125">
        <f t="shared" si="47"/>
        <v>0</v>
      </c>
      <c r="O236" s="126">
        <f t="shared" si="48"/>
        <v>0</v>
      </c>
      <c r="P236" s="125">
        <f t="shared" si="49"/>
        <v>0</v>
      </c>
      <c r="Q236" s="1">
        <f t="shared" si="50"/>
        <v>0</v>
      </c>
      <c r="R236" s="1">
        <f t="shared" si="43"/>
        <v>0</v>
      </c>
      <c r="S236" s="1">
        <f t="shared" si="51"/>
        <v>0</v>
      </c>
      <c r="T236" s="1">
        <f t="shared" si="52"/>
        <v>0</v>
      </c>
      <c r="U236" s="126">
        <f t="shared" si="53"/>
        <v>0</v>
      </c>
    </row>
    <row r="237" spans="2:21" x14ac:dyDescent="0.3">
      <c r="B237" s="125">
        <v>222</v>
      </c>
      <c r="C237" s="34" t="str">
        <f>IF(OR('Data-Qtr5'!C235="",'Data-Qtr5'!R235),"",(COUNTIF('Data-Qtr5'!C235,"Yes")))</f>
        <v/>
      </c>
      <c r="D237" s="267" t="str">
        <f>IF('Data-Qtr5'!D235="","",IF(C237=1,'Data-Qtr5'!D235,""))</f>
        <v/>
      </c>
      <c r="E237" s="53" t="str">
        <f>IF(OR('Data-Qtr5'!E235="",'Data-Qtr5'!R235),"",COUNTIF('Data-Qtr5'!E235,"Yes"))</f>
        <v/>
      </c>
      <c r="F237" s="53" t="str">
        <f>IF(OR('Data-Qtr5'!F235="",'Data-Qtr5'!R235),"",COUNTIF('Data-Qtr5'!F235,"Yes"))</f>
        <v/>
      </c>
      <c r="G237" s="53"/>
      <c r="H237" s="270" t="str">
        <f>IF(OR('Data-Qtr5'!G235="",'Data-Qtr5'!R235),"",COUNTIF('Data-Qtr5'!G235,"Yes"))</f>
        <v/>
      </c>
      <c r="I237" s="55">
        <f>COUNTIF('Data-Qtr5'!C235:G235,"")</f>
        <v>5</v>
      </c>
      <c r="J237" s="125">
        <f>IF('Data-Qtr5'!R235,0,IF((COUNTBLANK(C237)+COUNTBLANK(E237)+COUNTBLANK(F237)+COUNTBLANK(H237))=4,0,1))</f>
        <v>0</v>
      </c>
      <c r="K237" s="125">
        <f t="shared" si="44"/>
        <v>0</v>
      </c>
      <c r="L237" s="125">
        <f t="shared" si="45"/>
        <v>0</v>
      </c>
      <c r="M237" s="1">
        <f t="shared" si="46"/>
        <v>0</v>
      </c>
      <c r="N237" s="125">
        <f t="shared" si="47"/>
        <v>0</v>
      </c>
      <c r="O237" s="126">
        <f t="shared" si="48"/>
        <v>0</v>
      </c>
      <c r="P237" s="125">
        <f t="shared" si="49"/>
        <v>0</v>
      </c>
      <c r="Q237" s="1">
        <f t="shared" si="50"/>
        <v>0</v>
      </c>
      <c r="R237" s="1">
        <f t="shared" si="43"/>
        <v>0</v>
      </c>
      <c r="S237" s="1">
        <f t="shared" si="51"/>
        <v>0</v>
      </c>
      <c r="T237" s="1">
        <f t="shared" si="52"/>
        <v>0</v>
      </c>
      <c r="U237" s="126">
        <f t="shared" si="53"/>
        <v>0</v>
      </c>
    </row>
    <row r="238" spans="2:21" x14ac:dyDescent="0.3">
      <c r="B238" s="125">
        <v>223</v>
      </c>
      <c r="C238" s="34" t="str">
        <f>IF(OR('Data-Qtr5'!C236="",'Data-Qtr5'!R236),"",(COUNTIF('Data-Qtr5'!C236,"Yes")))</f>
        <v/>
      </c>
      <c r="D238" s="267" t="str">
        <f>IF('Data-Qtr5'!D236="","",IF(C238=1,'Data-Qtr5'!D236,""))</f>
        <v/>
      </c>
      <c r="E238" s="53" t="str">
        <f>IF(OR('Data-Qtr5'!E236="",'Data-Qtr5'!R236),"",COUNTIF('Data-Qtr5'!E236,"Yes"))</f>
        <v/>
      </c>
      <c r="F238" s="53" t="str">
        <f>IF(OR('Data-Qtr5'!F236="",'Data-Qtr5'!R236),"",COUNTIF('Data-Qtr5'!F236,"Yes"))</f>
        <v/>
      </c>
      <c r="G238" s="53"/>
      <c r="H238" s="270" t="str">
        <f>IF(OR('Data-Qtr5'!G236="",'Data-Qtr5'!R236),"",COUNTIF('Data-Qtr5'!G236,"Yes"))</f>
        <v/>
      </c>
      <c r="I238" s="55">
        <f>COUNTIF('Data-Qtr5'!C236:G236,"")</f>
        <v>5</v>
      </c>
      <c r="J238" s="125">
        <f>IF('Data-Qtr5'!R236,0,IF((COUNTBLANK(C238)+COUNTBLANK(E238)+COUNTBLANK(F238)+COUNTBLANK(H238))=4,0,1))</f>
        <v>0</v>
      </c>
      <c r="K238" s="125">
        <f t="shared" si="44"/>
        <v>0</v>
      </c>
      <c r="L238" s="125">
        <f t="shared" si="45"/>
        <v>0</v>
      </c>
      <c r="M238" s="1">
        <f t="shared" si="46"/>
        <v>0</v>
      </c>
      <c r="N238" s="125">
        <f t="shared" si="47"/>
        <v>0</v>
      </c>
      <c r="O238" s="126">
        <f t="shared" si="48"/>
        <v>0</v>
      </c>
      <c r="P238" s="125">
        <f t="shared" si="49"/>
        <v>0</v>
      </c>
      <c r="Q238" s="1">
        <f t="shared" si="50"/>
        <v>0</v>
      </c>
      <c r="R238" s="1">
        <f t="shared" si="43"/>
        <v>0</v>
      </c>
      <c r="S238" s="1">
        <f t="shared" si="51"/>
        <v>0</v>
      </c>
      <c r="T238" s="1">
        <f t="shared" si="52"/>
        <v>0</v>
      </c>
      <c r="U238" s="126">
        <f t="shared" si="53"/>
        <v>0</v>
      </c>
    </row>
    <row r="239" spans="2:21" x14ac:dyDescent="0.3">
      <c r="B239" s="125">
        <v>224</v>
      </c>
      <c r="C239" s="34" t="str">
        <f>IF(OR('Data-Qtr5'!C237="",'Data-Qtr5'!R237),"",(COUNTIF('Data-Qtr5'!C237,"Yes")))</f>
        <v/>
      </c>
      <c r="D239" s="267" t="str">
        <f>IF('Data-Qtr5'!D237="","",IF(C239=1,'Data-Qtr5'!D237,""))</f>
        <v/>
      </c>
      <c r="E239" s="53" t="str">
        <f>IF(OR('Data-Qtr5'!E237="",'Data-Qtr5'!R237),"",COUNTIF('Data-Qtr5'!E237,"Yes"))</f>
        <v/>
      </c>
      <c r="F239" s="53" t="str">
        <f>IF(OR('Data-Qtr5'!F237="",'Data-Qtr5'!R237),"",COUNTIF('Data-Qtr5'!F237,"Yes"))</f>
        <v/>
      </c>
      <c r="G239" s="53"/>
      <c r="H239" s="270" t="str">
        <f>IF(OR('Data-Qtr5'!G237="",'Data-Qtr5'!R237),"",COUNTIF('Data-Qtr5'!G237,"Yes"))</f>
        <v/>
      </c>
      <c r="I239" s="55">
        <f>COUNTIF('Data-Qtr5'!C237:G237,"")</f>
        <v>5</v>
      </c>
      <c r="J239" s="125">
        <f>IF('Data-Qtr5'!R237,0,IF((COUNTBLANK(C239)+COUNTBLANK(E239)+COUNTBLANK(F239)+COUNTBLANK(H239))=4,0,1))</f>
        <v>0</v>
      </c>
      <c r="K239" s="125">
        <f t="shared" si="44"/>
        <v>0</v>
      </c>
      <c r="L239" s="125">
        <f t="shared" si="45"/>
        <v>0</v>
      </c>
      <c r="M239" s="1">
        <f t="shared" si="46"/>
        <v>0</v>
      </c>
      <c r="N239" s="125">
        <f t="shared" si="47"/>
        <v>0</v>
      </c>
      <c r="O239" s="126">
        <f t="shared" si="48"/>
        <v>0</v>
      </c>
      <c r="P239" s="125">
        <f t="shared" si="49"/>
        <v>0</v>
      </c>
      <c r="Q239" s="1">
        <f t="shared" si="50"/>
        <v>0</v>
      </c>
      <c r="R239" s="1">
        <f t="shared" si="43"/>
        <v>0</v>
      </c>
      <c r="S239" s="1">
        <f t="shared" si="51"/>
        <v>0</v>
      </c>
      <c r="T239" s="1">
        <f t="shared" si="52"/>
        <v>0</v>
      </c>
      <c r="U239" s="126">
        <f t="shared" si="53"/>
        <v>0</v>
      </c>
    </row>
    <row r="240" spans="2:21" x14ac:dyDescent="0.3">
      <c r="B240" s="125">
        <v>225</v>
      </c>
      <c r="C240" s="34" t="str">
        <f>IF(OR('Data-Qtr5'!C238="",'Data-Qtr5'!R238),"",(COUNTIF('Data-Qtr5'!C238,"Yes")))</f>
        <v/>
      </c>
      <c r="D240" s="267" t="str">
        <f>IF('Data-Qtr5'!D238="","",IF(C240=1,'Data-Qtr5'!D238,""))</f>
        <v/>
      </c>
      <c r="E240" s="53" t="str">
        <f>IF(OR('Data-Qtr5'!E238="",'Data-Qtr5'!R238),"",COUNTIF('Data-Qtr5'!E238,"Yes"))</f>
        <v/>
      </c>
      <c r="F240" s="53" t="str">
        <f>IF(OR('Data-Qtr5'!F238="",'Data-Qtr5'!R238),"",COUNTIF('Data-Qtr5'!F238,"Yes"))</f>
        <v/>
      </c>
      <c r="G240" s="53"/>
      <c r="H240" s="270" t="str">
        <f>IF(OR('Data-Qtr5'!G238="",'Data-Qtr5'!R238),"",COUNTIF('Data-Qtr5'!G238,"Yes"))</f>
        <v/>
      </c>
      <c r="I240" s="55">
        <f>COUNTIF('Data-Qtr5'!C238:G238,"")</f>
        <v>5</v>
      </c>
      <c r="J240" s="125">
        <f>IF('Data-Qtr5'!R238,0,IF((COUNTBLANK(C240)+COUNTBLANK(E240)+COUNTBLANK(F240)+COUNTBLANK(H240))=4,0,1))</f>
        <v>0</v>
      </c>
      <c r="K240" s="125">
        <f t="shared" si="44"/>
        <v>0</v>
      </c>
      <c r="L240" s="125">
        <f t="shared" si="45"/>
        <v>0</v>
      </c>
      <c r="M240" s="1">
        <f t="shared" si="46"/>
        <v>0</v>
      </c>
      <c r="N240" s="125">
        <f t="shared" si="47"/>
        <v>0</v>
      </c>
      <c r="O240" s="126">
        <f t="shared" si="48"/>
        <v>0</v>
      </c>
      <c r="P240" s="125">
        <f t="shared" si="49"/>
        <v>0</v>
      </c>
      <c r="Q240" s="1">
        <f t="shared" si="50"/>
        <v>0</v>
      </c>
      <c r="R240" s="1">
        <f t="shared" si="43"/>
        <v>0</v>
      </c>
      <c r="S240" s="1">
        <f t="shared" si="51"/>
        <v>0</v>
      </c>
      <c r="T240" s="1">
        <f t="shared" si="52"/>
        <v>0</v>
      </c>
      <c r="U240" s="126">
        <f t="shared" si="53"/>
        <v>0</v>
      </c>
    </row>
    <row r="241" spans="2:21" x14ac:dyDescent="0.3">
      <c r="B241" s="125">
        <v>226</v>
      </c>
      <c r="C241" s="34" t="str">
        <f>IF(OR('Data-Qtr5'!C239="",'Data-Qtr5'!R239),"",(COUNTIF('Data-Qtr5'!C239,"Yes")))</f>
        <v/>
      </c>
      <c r="D241" s="267" t="str">
        <f>IF('Data-Qtr5'!D239="","",IF(C241=1,'Data-Qtr5'!D239,""))</f>
        <v/>
      </c>
      <c r="E241" s="53" t="str">
        <f>IF(OR('Data-Qtr5'!E239="",'Data-Qtr5'!R239),"",COUNTIF('Data-Qtr5'!E239,"Yes"))</f>
        <v/>
      </c>
      <c r="F241" s="53" t="str">
        <f>IF(OR('Data-Qtr5'!F239="",'Data-Qtr5'!R239),"",COUNTIF('Data-Qtr5'!F239,"Yes"))</f>
        <v/>
      </c>
      <c r="G241" s="53"/>
      <c r="H241" s="270" t="str">
        <f>IF(OR('Data-Qtr5'!G239="",'Data-Qtr5'!R239),"",COUNTIF('Data-Qtr5'!G239,"Yes"))</f>
        <v/>
      </c>
      <c r="I241" s="55">
        <f>COUNTIF('Data-Qtr5'!C239:G239,"")</f>
        <v>5</v>
      </c>
      <c r="J241" s="125">
        <f>IF('Data-Qtr5'!R239,0,IF((COUNTBLANK(C241)+COUNTBLANK(E241)+COUNTBLANK(F241)+COUNTBLANK(H241))=4,0,1))</f>
        <v>0</v>
      </c>
      <c r="K241" s="125">
        <f t="shared" si="44"/>
        <v>0</v>
      </c>
      <c r="L241" s="125">
        <f t="shared" si="45"/>
        <v>0</v>
      </c>
      <c r="M241" s="1">
        <f t="shared" si="46"/>
        <v>0</v>
      </c>
      <c r="N241" s="125">
        <f t="shared" si="47"/>
        <v>0</v>
      </c>
      <c r="O241" s="126">
        <f t="shared" si="48"/>
        <v>0</v>
      </c>
      <c r="P241" s="125">
        <f t="shared" si="49"/>
        <v>0</v>
      </c>
      <c r="Q241" s="1">
        <f t="shared" si="50"/>
        <v>0</v>
      </c>
      <c r="R241" s="1">
        <f t="shared" si="43"/>
        <v>0</v>
      </c>
      <c r="S241" s="1">
        <f t="shared" si="51"/>
        <v>0</v>
      </c>
      <c r="T241" s="1">
        <f t="shared" si="52"/>
        <v>0</v>
      </c>
      <c r="U241" s="126">
        <f t="shared" si="53"/>
        <v>0</v>
      </c>
    </row>
    <row r="242" spans="2:21" x14ac:dyDescent="0.3">
      <c r="B242" s="125">
        <v>227</v>
      </c>
      <c r="C242" s="34" t="str">
        <f>IF(OR('Data-Qtr5'!C240="",'Data-Qtr5'!R240),"",(COUNTIF('Data-Qtr5'!C240,"Yes")))</f>
        <v/>
      </c>
      <c r="D242" s="267" t="str">
        <f>IF('Data-Qtr5'!D240="","",IF(C242=1,'Data-Qtr5'!D240,""))</f>
        <v/>
      </c>
      <c r="E242" s="53" t="str">
        <f>IF(OR('Data-Qtr5'!E240="",'Data-Qtr5'!R240),"",COUNTIF('Data-Qtr5'!E240,"Yes"))</f>
        <v/>
      </c>
      <c r="F242" s="53" t="str">
        <f>IF(OR('Data-Qtr5'!F240="",'Data-Qtr5'!R240),"",COUNTIF('Data-Qtr5'!F240,"Yes"))</f>
        <v/>
      </c>
      <c r="G242" s="53"/>
      <c r="H242" s="270" t="str">
        <f>IF(OR('Data-Qtr5'!G240="",'Data-Qtr5'!R240),"",COUNTIF('Data-Qtr5'!G240,"Yes"))</f>
        <v/>
      </c>
      <c r="I242" s="55">
        <f>COUNTIF('Data-Qtr5'!C240:G240,"")</f>
        <v>5</v>
      </c>
      <c r="J242" s="125">
        <f>IF('Data-Qtr5'!R240,0,IF((COUNTBLANK(C242)+COUNTBLANK(E242)+COUNTBLANK(F242)+COUNTBLANK(H242))=4,0,1))</f>
        <v>0</v>
      </c>
      <c r="K242" s="125">
        <f t="shared" si="44"/>
        <v>0</v>
      </c>
      <c r="L242" s="125">
        <f t="shared" si="45"/>
        <v>0</v>
      </c>
      <c r="M242" s="1">
        <f t="shared" si="46"/>
        <v>0</v>
      </c>
      <c r="N242" s="125">
        <f t="shared" si="47"/>
        <v>0</v>
      </c>
      <c r="O242" s="126">
        <f t="shared" si="48"/>
        <v>0</v>
      </c>
      <c r="P242" s="125">
        <f t="shared" si="49"/>
        <v>0</v>
      </c>
      <c r="Q242" s="1">
        <f t="shared" si="50"/>
        <v>0</v>
      </c>
      <c r="R242" s="1">
        <f t="shared" si="43"/>
        <v>0</v>
      </c>
      <c r="S242" s="1">
        <f t="shared" si="51"/>
        <v>0</v>
      </c>
      <c r="T242" s="1">
        <f t="shared" si="52"/>
        <v>0</v>
      </c>
      <c r="U242" s="126">
        <f t="shared" si="53"/>
        <v>0</v>
      </c>
    </row>
    <row r="243" spans="2:21" x14ac:dyDescent="0.3">
      <c r="B243" s="125">
        <v>228</v>
      </c>
      <c r="C243" s="34" t="str">
        <f>IF(OR('Data-Qtr5'!C241="",'Data-Qtr5'!R241),"",(COUNTIF('Data-Qtr5'!C241,"Yes")))</f>
        <v/>
      </c>
      <c r="D243" s="267" t="str">
        <f>IF('Data-Qtr5'!D241="","",IF(C243=1,'Data-Qtr5'!D241,""))</f>
        <v/>
      </c>
      <c r="E243" s="53" t="str">
        <f>IF(OR('Data-Qtr5'!E241="",'Data-Qtr5'!R241),"",COUNTIF('Data-Qtr5'!E241,"Yes"))</f>
        <v/>
      </c>
      <c r="F243" s="53" t="str">
        <f>IF(OR('Data-Qtr5'!F241="",'Data-Qtr5'!R241),"",COUNTIF('Data-Qtr5'!F241,"Yes"))</f>
        <v/>
      </c>
      <c r="G243" s="53"/>
      <c r="H243" s="270" t="str">
        <f>IF(OR('Data-Qtr5'!G241="",'Data-Qtr5'!R241),"",COUNTIF('Data-Qtr5'!G241,"Yes"))</f>
        <v/>
      </c>
      <c r="I243" s="55">
        <f>COUNTIF('Data-Qtr5'!C241:G241,"")</f>
        <v>5</v>
      </c>
      <c r="J243" s="125">
        <f>IF('Data-Qtr5'!R241,0,IF((COUNTBLANK(C243)+COUNTBLANK(E243)+COUNTBLANK(F243)+COUNTBLANK(H243))=4,0,1))</f>
        <v>0</v>
      </c>
      <c r="K243" s="125">
        <f t="shared" si="44"/>
        <v>0</v>
      </c>
      <c r="L243" s="125">
        <f t="shared" si="45"/>
        <v>0</v>
      </c>
      <c r="M243" s="1">
        <f t="shared" si="46"/>
        <v>0</v>
      </c>
      <c r="N243" s="125">
        <f t="shared" si="47"/>
        <v>0</v>
      </c>
      <c r="O243" s="126">
        <f t="shared" si="48"/>
        <v>0</v>
      </c>
      <c r="P243" s="125">
        <f t="shared" si="49"/>
        <v>0</v>
      </c>
      <c r="Q243" s="1">
        <f t="shared" si="50"/>
        <v>0</v>
      </c>
      <c r="R243" s="1">
        <f t="shared" si="43"/>
        <v>0</v>
      </c>
      <c r="S243" s="1">
        <f t="shared" si="51"/>
        <v>0</v>
      </c>
      <c r="T243" s="1">
        <f t="shared" si="52"/>
        <v>0</v>
      </c>
      <c r="U243" s="126">
        <f t="shared" si="53"/>
        <v>0</v>
      </c>
    </row>
    <row r="244" spans="2:21" x14ac:dyDescent="0.3">
      <c r="B244" s="125">
        <v>229</v>
      </c>
      <c r="C244" s="34" t="str">
        <f>IF(OR('Data-Qtr5'!C242="",'Data-Qtr5'!R242),"",(COUNTIF('Data-Qtr5'!C242,"Yes")))</f>
        <v/>
      </c>
      <c r="D244" s="267" t="str">
        <f>IF('Data-Qtr5'!D242="","",IF(C244=1,'Data-Qtr5'!D242,""))</f>
        <v/>
      </c>
      <c r="E244" s="53" t="str">
        <f>IF(OR('Data-Qtr5'!E242="",'Data-Qtr5'!R242),"",COUNTIF('Data-Qtr5'!E242,"Yes"))</f>
        <v/>
      </c>
      <c r="F244" s="53" t="str">
        <f>IF(OR('Data-Qtr5'!F242="",'Data-Qtr5'!R242),"",COUNTIF('Data-Qtr5'!F242,"Yes"))</f>
        <v/>
      </c>
      <c r="G244" s="53"/>
      <c r="H244" s="270" t="str">
        <f>IF(OR('Data-Qtr5'!G242="",'Data-Qtr5'!R242),"",COUNTIF('Data-Qtr5'!G242,"Yes"))</f>
        <v/>
      </c>
      <c r="I244" s="55">
        <f>COUNTIF('Data-Qtr5'!C242:G242,"")</f>
        <v>5</v>
      </c>
      <c r="J244" s="125">
        <f>IF('Data-Qtr5'!R242,0,IF((COUNTBLANK(C244)+COUNTBLANK(E244)+COUNTBLANK(F244)+COUNTBLANK(H244))=4,0,1))</f>
        <v>0</v>
      </c>
      <c r="K244" s="125">
        <f t="shared" si="44"/>
        <v>0</v>
      </c>
      <c r="L244" s="125">
        <f t="shared" si="45"/>
        <v>0</v>
      </c>
      <c r="M244" s="1">
        <f t="shared" si="46"/>
        <v>0</v>
      </c>
      <c r="N244" s="125">
        <f t="shared" si="47"/>
        <v>0</v>
      </c>
      <c r="O244" s="126">
        <f t="shared" si="48"/>
        <v>0</v>
      </c>
      <c r="P244" s="125">
        <f t="shared" si="49"/>
        <v>0</v>
      </c>
      <c r="Q244" s="1">
        <f t="shared" si="50"/>
        <v>0</v>
      </c>
      <c r="R244" s="1">
        <f t="shared" si="43"/>
        <v>0</v>
      </c>
      <c r="S244" s="1">
        <f t="shared" si="51"/>
        <v>0</v>
      </c>
      <c r="T244" s="1">
        <f t="shared" si="52"/>
        <v>0</v>
      </c>
      <c r="U244" s="126">
        <f t="shared" si="53"/>
        <v>0</v>
      </c>
    </row>
    <row r="245" spans="2:21" ht="15" thickBot="1" x14ac:dyDescent="0.35">
      <c r="B245" s="127">
        <v>230</v>
      </c>
      <c r="C245" s="35" t="str">
        <f>IF(OR('Data-Qtr5'!C243="",'Data-Qtr5'!R243),"",(COUNTIF('Data-Qtr5'!C243,"Yes")))</f>
        <v/>
      </c>
      <c r="D245" s="271" t="str">
        <f>IF('Data-Qtr5'!D243="","",IF(C245=1,'Data-Qtr5'!D243,""))</f>
        <v/>
      </c>
      <c r="E245" s="36" t="str">
        <f>IF(OR('Data-Qtr5'!E243="",'Data-Qtr5'!R243),"",COUNTIF('Data-Qtr5'!E243,"Yes"))</f>
        <v/>
      </c>
      <c r="F245" s="36" t="str">
        <f>IF(OR('Data-Qtr5'!F243="",'Data-Qtr5'!R243),"",COUNTIF('Data-Qtr5'!F243,"Yes"))</f>
        <v/>
      </c>
      <c r="G245" s="36"/>
      <c r="H245" s="272" t="str">
        <f>IF(OR('Data-Qtr5'!G243="",'Data-Qtr5'!R243),"",COUNTIF('Data-Qtr5'!G243,"Yes"))</f>
        <v/>
      </c>
      <c r="I245" s="56">
        <f>COUNTIF('Data-Qtr5'!C243:G243,"")</f>
        <v>5</v>
      </c>
      <c r="J245" s="125">
        <f>IF('Data-Qtr5'!R243,0,IF((COUNTBLANK(C245)+COUNTBLANK(E245)+COUNTBLANK(F245)+COUNTBLANK(H245))=4,0,1))</f>
        <v>0</v>
      </c>
      <c r="K245" s="125">
        <f t="shared" si="44"/>
        <v>0</v>
      </c>
      <c r="L245" s="125">
        <f t="shared" si="45"/>
        <v>0</v>
      </c>
      <c r="M245" s="1">
        <f t="shared" si="46"/>
        <v>0</v>
      </c>
      <c r="N245" s="125">
        <f t="shared" si="47"/>
        <v>0</v>
      </c>
      <c r="O245" s="126">
        <f t="shared" si="48"/>
        <v>0</v>
      </c>
      <c r="P245" s="125">
        <f t="shared" si="49"/>
        <v>0</v>
      </c>
      <c r="Q245" s="1">
        <f t="shared" si="50"/>
        <v>0</v>
      </c>
      <c r="R245" s="1">
        <f t="shared" si="43"/>
        <v>0</v>
      </c>
      <c r="S245" s="1">
        <f t="shared" si="51"/>
        <v>0</v>
      </c>
      <c r="T245" s="1">
        <f t="shared" si="52"/>
        <v>0</v>
      </c>
      <c r="U245" s="126">
        <f t="shared" si="53"/>
        <v>0</v>
      </c>
    </row>
    <row r="246" spans="2:21" x14ac:dyDescent="0.3">
      <c r="B246" s="125">
        <v>231</v>
      </c>
      <c r="C246" s="32" t="str">
        <f>IF(OR('Data-Qtr5'!C244="",'Data-Qtr5'!R244),"",(COUNTIF('Data-Qtr5'!C244,"Yes")))</f>
        <v/>
      </c>
      <c r="D246" s="268" t="str">
        <f>IF('Data-Qtr5'!D244="","",IF(C246=1,'Data-Qtr5'!D244,""))</f>
        <v/>
      </c>
      <c r="E246" s="33" t="str">
        <f>IF(OR('Data-Qtr5'!E244="",'Data-Qtr5'!R244),"",COUNTIF('Data-Qtr5'!E244,"Yes"))</f>
        <v/>
      </c>
      <c r="F246" s="33" t="str">
        <f>IF(OR('Data-Qtr5'!F244="",'Data-Qtr5'!R244),"",COUNTIF('Data-Qtr5'!F244,"Yes"))</f>
        <v/>
      </c>
      <c r="G246" s="33"/>
      <c r="H246" s="269" t="str">
        <f>IF(OR('Data-Qtr5'!G244="",'Data-Qtr5'!R244),"",COUNTIF('Data-Qtr5'!G244,"Yes"))</f>
        <v/>
      </c>
      <c r="I246" s="54">
        <f>COUNTIF('Data-Qtr5'!C244:G244,"")</f>
        <v>5</v>
      </c>
      <c r="J246" s="125">
        <f>IF('Data-Qtr5'!R244,0,IF((COUNTBLANK(C246)+COUNTBLANK(E246)+COUNTBLANK(F246)+COUNTBLANK(H246))=4,0,1))</f>
        <v>0</v>
      </c>
      <c r="K246" s="125">
        <f t="shared" si="44"/>
        <v>0</v>
      </c>
      <c r="L246" s="125">
        <f t="shared" si="45"/>
        <v>0</v>
      </c>
      <c r="M246" s="1">
        <f t="shared" si="46"/>
        <v>0</v>
      </c>
      <c r="N246" s="125">
        <f t="shared" si="47"/>
        <v>0</v>
      </c>
      <c r="O246" s="126">
        <f t="shared" si="48"/>
        <v>0</v>
      </c>
      <c r="P246" s="125">
        <f t="shared" si="49"/>
        <v>0</v>
      </c>
      <c r="Q246" s="1">
        <f t="shared" si="50"/>
        <v>0</v>
      </c>
      <c r="R246" s="1">
        <f t="shared" si="43"/>
        <v>0</v>
      </c>
      <c r="S246" s="1">
        <f t="shared" si="51"/>
        <v>0</v>
      </c>
      <c r="T246" s="1">
        <f t="shared" si="52"/>
        <v>0</v>
      </c>
      <c r="U246" s="126">
        <f t="shared" si="53"/>
        <v>0</v>
      </c>
    </row>
    <row r="247" spans="2:21" x14ac:dyDescent="0.3">
      <c r="B247" s="125">
        <v>232</v>
      </c>
      <c r="C247" s="34" t="str">
        <f>IF(OR('Data-Qtr5'!C245="",'Data-Qtr5'!R245),"",(COUNTIF('Data-Qtr5'!C245,"Yes")))</f>
        <v/>
      </c>
      <c r="D247" s="267" t="str">
        <f>IF('Data-Qtr5'!D245="","",IF(C247=1,'Data-Qtr5'!D245,""))</f>
        <v/>
      </c>
      <c r="E247" s="53" t="str">
        <f>IF(OR('Data-Qtr5'!E245="",'Data-Qtr5'!R245),"",COUNTIF('Data-Qtr5'!E245,"Yes"))</f>
        <v/>
      </c>
      <c r="F247" s="53" t="str">
        <f>IF(OR('Data-Qtr5'!F245="",'Data-Qtr5'!R245),"",COUNTIF('Data-Qtr5'!F245,"Yes"))</f>
        <v/>
      </c>
      <c r="G247" s="53"/>
      <c r="H247" s="270" t="str">
        <f>IF(OR('Data-Qtr5'!G245="",'Data-Qtr5'!R245),"",COUNTIF('Data-Qtr5'!G245,"Yes"))</f>
        <v/>
      </c>
      <c r="I247" s="55">
        <f>COUNTIF('Data-Qtr5'!C245:G245,"")</f>
        <v>5</v>
      </c>
      <c r="J247" s="125">
        <f>IF('Data-Qtr5'!R245,0,IF((COUNTBLANK(C247)+COUNTBLANK(E247)+COUNTBLANK(F247)+COUNTBLANK(H247))=4,0,1))</f>
        <v>0</v>
      </c>
      <c r="K247" s="125">
        <f t="shared" si="44"/>
        <v>0</v>
      </c>
      <c r="L247" s="125">
        <f t="shared" si="45"/>
        <v>0</v>
      </c>
      <c r="M247" s="1">
        <f t="shared" si="46"/>
        <v>0</v>
      </c>
      <c r="N247" s="125">
        <f t="shared" si="47"/>
        <v>0</v>
      </c>
      <c r="O247" s="126">
        <f t="shared" si="48"/>
        <v>0</v>
      </c>
      <c r="P247" s="125">
        <f t="shared" si="49"/>
        <v>0</v>
      </c>
      <c r="Q247" s="1">
        <f t="shared" si="50"/>
        <v>0</v>
      </c>
      <c r="R247" s="1">
        <f t="shared" si="43"/>
        <v>0</v>
      </c>
      <c r="S247" s="1">
        <f t="shared" si="51"/>
        <v>0</v>
      </c>
      <c r="T247" s="1">
        <f t="shared" si="52"/>
        <v>0</v>
      </c>
      <c r="U247" s="126">
        <f t="shared" si="53"/>
        <v>0</v>
      </c>
    </row>
    <row r="248" spans="2:21" x14ac:dyDescent="0.3">
      <c r="B248" s="125">
        <v>233</v>
      </c>
      <c r="C248" s="34" t="str">
        <f>IF(OR('Data-Qtr5'!C246="",'Data-Qtr5'!R246),"",(COUNTIF('Data-Qtr5'!C246,"Yes")))</f>
        <v/>
      </c>
      <c r="D248" s="267" t="str">
        <f>IF('Data-Qtr5'!D246="","",IF(C248=1,'Data-Qtr5'!D246,""))</f>
        <v/>
      </c>
      <c r="E248" s="53" t="str">
        <f>IF(OR('Data-Qtr5'!E246="",'Data-Qtr5'!R246),"",COUNTIF('Data-Qtr5'!E246,"Yes"))</f>
        <v/>
      </c>
      <c r="F248" s="53" t="str">
        <f>IF(OR('Data-Qtr5'!F246="",'Data-Qtr5'!R246),"",COUNTIF('Data-Qtr5'!F246,"Yes"))</f>
        <v/>
      </c>
      <c r="G248" s="53"/>
      <c r="H248" s="270" t="str">
        <f>IF(OR('Data-Qtr5'!G246="",'Data-Qtr5'!R246),"",COUNTIF('Data-Qtr5'!G246,"Yes"))</f>
        <v/>
      </c>
      <c r="I248" s="55">
        <f>COUNTIF('Data-Qtr5'!C246:G246,"")</f>
        <v>5</v>
      </c>
      <c r="J248" s="125">
        <f>IF('Data-Qtr5'!R246,0,IF((COUNTBLANK(C248)+COUNTBLANK(E248)+COUNTBLANK(F248)+COUNTBLANK(H248))=4,0,1))</f>
        <v>0</v>
      </c>
      <c r="K248" s="125">
        <f t="shared" si="44"/>
        <v>0</v>
      </c>
      <c r="L248" s="125">
        <f t="shared" si="45"/>
        <v>0</v>
      </c>
      <c r="M248" s="1">
        <f t="shared" si="46"/>
        <v>0</v>
      </c>
      <c r="N248" s="125">
        <f t="shared" si="47"/>
        <v>0</v>
      </c>
      <c r="O248" s="126">
        <f t="shared" si="48"/>
        <v>0</v>
      </c>
      <c r="P248" s="125">
        <f t="shared" si="49"/>
        <v>0</v>
      </c>
      <c r="Q248" s="1">
        <f t="shared" si="50"/>
        <v>0</v>
      </c>
      <c r="R248" s="1">
        <f t="shared" si="43"/>
        <v>0</v>
      </c>
      <c r="S248" s="1">
        <f t="shared" si="51"/>
        <v>0</v>
      </c>
      <c r="T248" s="1">
        <f t="shared" si="52"/>
        <v>0</v>
      </c>
      <c r="U248" s="126">
        <f t="shared" si="53"/>
        <v>0</v>
      </c>
    </row>
    <row r="249" spans="2:21" x14ac:dyDescent="0.3">
      <c r="B249" s="125">
        <v>234</v>
      </c>
      <c r="C249" s="34" t="str">
        <f>IF(OR('Data-Qtr5'!C247="",'Data-Qtr5'!R247),"",(COUNTIF('Data-Qtr5'!C247,"Yes")))</f>
        <v/>
      </c>
      <c r="D249" s="267" t="str">
        <f>IF('Data-Qtr5'!D247="","",IF(C249=1,'Data-Qtr5'!D247,""))</f>
        <v/>
      </c>
      <c r="E249" s="53" t="str">
        <f>IF(OR('Data-Qtr5'!E247="",'Data-Qtr5'!R247),"",COUNTIF('Data-Qtr5'!E247,"Yes"))</f>
        <v/>
      </c>
      <c r="F249" s="53" t="str">
        <f>IF(OR('Data-Qtr5'!F247="",'Data-Qtr5'!R247),"",COUNTIF('Data-Qtr5'!F247,"Yes"))</f>
        <v/>
      </c>
      <c r="G249" s="53"/>
      <c r="H249" s="270" t="str">
        <f>IF(OR('Data-Qtr5'!G247="",'Data-Qtr5'!R247),"",COUNTIF('Data-Qtr5'!G247,"Yes"))</f>
        <v/>
      </c>
      <c r="I249" s="55">
        <f>COUNTIF('Data-Qtr5'!C247:G247,"")</f>
        <v>5</v>
      </c>
      <c r="J249" s="125">
        <f>IF('Data-Qtr5'!R247,0,IF((COUNTBLANK(C249)+COUNTBLANK(E249)+COUNTBLANK(F249)+COUNTBLANK(H249))=4,0,1))</f>
        <v>0</v>
      </c>
      <c r="K249" s="125">
        <f t="shared" si="44"/>
        <v>0</v>
      </c>
      <c r="L249" s="125">
        <f t="shared" si="45"/>
        <v>0</v>
      </c>
      <c r="M249" s="1">
        <f t="shared" si="46"/>
        <v>0</v>
      </c>
      <c r="N249" s="125">
        <f t="shared" si="47"/>
        <v>0</v>
      </c>
      <c r="O249" s="126">
        <f t="shared" si="48"/>
        <v>0</v>
      </c>
      <c r="P249" s="125">
        <f t="shared" si="49"/>
        <v>0</v>
      </c>
      <c r="Q249" s="1">
        <f t="shared" si="50"/>
        <v>0</v>
      </c>
      <c r="R249" s="1">
        <f t="shared" si="43"/>
        <v>0</v>
      </c>
      <c r="S249" s="1">
        <f t="shared" si="51"/>
        <v>0</v>
      </c>
      <c r="T249" s="1">
        <f t="shared" si="52"/>
        <v>0</v>
      </c>
      <c r="U249" s="126">
        <f t="shared" si="53"/>
        <v>0</v>
      </c>
    </row>
    <row r="250" spans="2:21" x14ac:dyDescent="0.3">
      <c r="B250" s="125">
        <v>235</v>
      </c>
      <c r="C250" s="34" t="str">
        <f>IF(OR('Data-Qtr5'!C248="",'Data-Qtr5'!R248),"",(COUNTIF('Data-Qtr5'!C248,"Yes")))</f>
        <v/>
      </c>
      <c r="D250" s="267" t="str">
        <f>IF('Data-Qtr5'!D248="","",IF(C250=1,'Data-Qtr5'!D248,""))</f>
        <v/>
      </c>
      <c r="E250" s="53" t="str">
        <f>IF(OR('Data-Qtr5'!E248="",'Data-Qtr5'!R248),"",COUNTIF('Data-Qtr5'!E248,"Yes"))</f>
        <v/>
      </c>
      <c r="F250" s="53" t="str">
        <f>IF(OR('Data-Qtr5'!F248="",'Data-Qtr5'!R248),"",COUNTIF('Data-Qtr5'!F248,"Yes"))</f>
        <v/>
      </c>
      <c r="G250" s="53"/>
      <c r="H250" s="270" t="str">
        <f>IF(OR('Data-Qtr5'!G248="",'Data-Qtr5'!R248),"",COUNTIF('Data-Qtr5'!G248,"Yes"))</f>
        <v/>
      </c>
      <c r="I250" s="55">
        <f>COUNTIF('Data-Qtr5'!C248:G248,"")</f>
        <v>5</v>
      </c>
      <c r="J250" s="125">
        <f>IF('Data-Qtr5'!R248,0,IF((COUNTBLANK(C250)+COUNTBLANK(E250)+COUNTBLANK(F250)+COUNTBLANK(H250))=4,0,1))</f>
        <v>0</v>
      </c>
      <c r="K250" s="125">
        <f t="shared" si="44"/>
        <v>0</v>
      </c>
      <c r="L250" s="125">
        <f t="shared" si="45"/>
        <v>0</v>
      </c>
      <c r="M250" s="1">
        <f t="shared" si="46"/>
        <v>0</v>
      </c>
      <c r="N250" s="125">
        <f t="shared" si="47"/>
        <v>0</v>
      </c>
      <c r="O250" s="126">
        <f t="shared" si="48"/>
        <v>0</v>
      </c>
      <c r="P250" s="125">
        <f t="shared" si="49"/>
        <v>0</v>
      </c>
      <c r="Q250" s="1">
        <f t="shared" si="50"/>
        <v>0</v>
      </c>
      <c r="R250" s="1">
        <f t="shared" si="43"/>
        <v>0</v>
      </c>
      <c r="S250" s="1">
        <f t="shared" si="51"/>
        <v>0</v>
      </c>
      <c r="T250" s="1">
        <f t="shared" si="52"/>
        <v>0</v>
      </c>
      <c r="U250" s="126">
        <f t="shared" si="53"/>
        <v>0</v>
      </c>
    </row>
    <row r="251" spans="2:21" x14ac:dyDescent="0.3">
      <c r="B251" s="125">
        <v>236</v>
      </c>
      <c r="C251" s="34" t="str">
        <f>IF(OR('Data-Qtr5'!C249="",'Data-Qtr5'!R249),"",(COUNTIF('Data-Qtr5'!C249,"Yes")))</f>
        <v/>
      </c>
      <c r="D251" s="267" t="str">
        <f>IF('Data-Qtr5'!D249="","",IF(C251=1,'Data-Qtr5'!D249,""))</f>
        <v/>
      </c>
      <c r="E251" s="53" t="str">
        <f>IF(OR('Data-Qtr5'!E249="",'Data-Qtr5'!R249),"",COUNTIF('Data-Qtr5'!E249,"Yes"))</f>
        <v/>
      </c>
      <c r="F251" s="53" t="str">
        <f>IF(OR('Data-Qtr5'!F249="",'Data-Qtr5'!R249),"",COUNTIF('Data-Qtr5'!F249,"Yes"))</f>
        <v/>
      </c>
      <c r="G251" s="53"/>
      <c r="H251" s="270" t="str">
        <f>IF(OR('Data-Qtr5'!G249="",'Data-Qtr5'!R249),"",COUNTIF('Data-Qtr5'!G249,"Yes"))</f>
        <v/>
      </c>
      <c r="I251" s="55">
        <f>COUNTIF('Data-Qtr5'!C249:G249,"")</f>
        <v>5</v>
      </c>
      <c r="J251" s="125">
        <f>IF('Data-Qtr5'!R249,0,IF((COUNTBLANK(C251)+COUNTBLANK(E251)+COUNTBLANK(F251)+COUNTBLANK(H251))=4,0,1))</f>
        <v>0</v>
      </c>
      <c r="K251" s="125">
        <f t="shared" si="44"/>
        <v>0</v>
      </c>
      <c r="L251" s="125">
        <f t="shared" si="45"/>
        <v>0</v>
      </c>
      <c r="M251" s="1">
        <f t="shared" si="46"/>
        <v>0</v>
      </c>
      <c r="N251" s="125">
        <f t="shared" si="47"/>
        <v>0</v>
      </c>
      <c r="O251" s="126">
        <f t="shared" si="48"/>
        <v>0</v>
      </c>
      <c r="P251" s="125">
        <f t="shared" si="49"/>
        <v>0</v>
      </c>
      <c r="Q251" s="1">
        <f t="shared" si="50"/>
        <v>0</v>
      </c>
      <c r="R251" s="1">
        <f t="shared" si="43"/>
        <v>0</v>
      </c>
      <c r="S251" s="1">
        <f t="shared" si="51"/>
        <v>0</v>
      </c>
      <c r="T251" s="1">
        <f t="shared" si="52"/>
        <v>0</v>
      </c>
      <c r="U251" s="126">
        <f t="shared" si="53"/>
        <v>0</v>
      </c>
    </row>
    <row r="252" spans="2:21" x14ac:dyDescent="0.3">
      <c r="B252" s="125">
        <v>237</v>
      </c>
      <c r="C252" s="34" t="str">
        <f>IF(OR('Data-Qtr5'!C250="",'Data-Qtr5'!R250),"",(COUNTIF('Data-Qtr5'!C250,"Yes")))</f>
        <v/>
      </c>
      <c r="D252" s="267" t="str">
        <f>IF('Data-Qtr5'!D250="","",IF(C252=1,'Data-Qtr5'!D250,""))</f>
        <v/>
      </c>
      <c r="E252" s="53" t="str">
        <f>IF(OR('Data-Qtr5'!E250="",'Data-Qtr5'!R250),"",COUNTIF('Data-Qtr5'!E250,"Yes"))</f>
        <v/>
      </c>
      <c r="F252" s="53" t="str">
        <f>IF(OR('Data-Qtr5'!F250="",'Data-Qtr5'!R250),"",COUNTIF('Data-Qtr5'!F250,"Yes"))</f>
        <v/>
      </c>
      <c r="G252" s="53"/>
      <c r="H252" s="270" t="str">
        <f>IF(OR('Data-Qtr5'!G250="",'Data-Qtr5'!R250),"",COUNTIF('Data-Qtr5'!G250,"Yes"))</f>
        <v/>
      </c>
      <c r="I252" s="55">
        <f>COUNTIF('Data-Qtr5'!C250:G250,"")</f>
        <v>5</v>
      </c>
      <c r="J252" s="125">
        <f>IF('Data-Qtr5'!R250,0,IF((COUNTBLANK(C252)+COUNTBLANK(E252)+COUNTBLANK(F252)+COUNTBLANK(H252))=4,0,1))</f>
        <v>0</v>
      </c>
      <c r="K252" s="125">
        <f t="shared" si="44"/>
        <v>0</v>
      </c>
      <c r="L252" s="125">
        <f t="shared" si="45"/>
        <v>0</v>
      </c>
      <c r="M252" s="1">
        <f t="shared" si="46"/>
        <v>0</v>
      </c>
      <c r="N252" s="125">
        <f t="shared" si="47"/>
        <v>0</v>
      </c>
      <c r="O252" s="126">
        <f t="shared" si="48"/>
        <v>0</v>
      </c>
      <c r="P252" s="125">
        <f t="shared" si="49"/>
        <v>0</v>
      </c>
      <c r="Q252" s="1">
        <f t="shared" si="50"/>
        <v>0</v>
      </c>
      <c r="R252" s="1">
        <f t="shared" si="43"/>
        <v>0</v>
      </c>
      <c r="S252" s="1">
        <f t="shared" si="51"/>
        <v>0</v>
      </c>
      <c r="T252" s="1">
        <f t="shared" si="52"/>
        <v>0</v>
      </c>
      <c r="U252" s="126">
        <f t="shared" si="53"/>
        <v>0</v>
      </c>
    </row>
    <row r="253" spans="2:21" x14ac:dyDescent="0.3">
      <c r="B253" s="125">
        <v>238</v>
      </c>
      <c r="C253" s="34" t="str">
        <f>IF(OR('Data-Qtr5'!C251="",'Data-Qtr5'!R251),"",(COUNTIF('Data-Qtr5'!C251,"Yes")))</f>
        <v/>
      </c>
      <c r="D253" s="267" t="str">
        <f>IF('Data-Qtr5'!D251="","",IF(C253=1,'Data-Qtr5'!D251,""))</f>
        <v/>
      </c>
      <c r="E253" s="53" t="str">
        <f>IF(OR('Data-Qtr5'!E251="",'Data-Qtr5'!R251),"",COUNTIF('Data-Qtr5'!E251,"Yes"))</f>
        <v/>
      </c>
      <c r="F253" s="53" t="str">
        <f>IF(OR('Data-Qtr5'!F251="",'Data-Qtr5'!R251),"",COUNTIF('Data-Qtr5'!F251,"Yes"))</f>
        <v/>
      </c>
      <c r="G253" s="53"/>
      <c r="H253" s="270" t="str">
        <f>IF(OR('Data-Qtr5'!G251="",'Data-Qtr5'!R251),"",COUNTIF('Data-Qtr5'!G251,"Yes"))</f>
        <v/>
      </c>
      <c r="I253" s="55">
        <f>COUNTIF('Data-Qtr5'!C251:G251,"")</f>
        <v>5</v>
      </c>
      <c r="J253" s="125">
        <f>IF('Data-Qtr5'!R251,0,IF((COUNTBLANK(C253)+COUNTBLANK(E253)+COUNTBLANK(F253)+COUNTBLANK(H253))=4,0,1))</f>
        <v>0</v>
      </c>
      <c r="K253" s="125">
        <f t="shared" si="44"/>
        <v>0</v>
      </c>
      <c r="L253" s="125">
        <f t="shared" si="45"/>
        <v>0</v>
      </c>
      <c r="M253" s="1">
        <f t="shared" si="46"/>
        <v>0</v>
      </c>
      <c r="N253" s="125">
        <f t="shared" si="47"/>
        <v>0</v>
      </c>
      <c r="O253" s="126">
        <f t="shared" si="48"/>
        <v>0</v>
      </c>
      <c r="P253" s="125">
        <f t="shared" si="49"/>
        <v>0</v>
      </c>
      <c r="Q253" s="1">
        <f t="shared" si="50"/>
        <v>0</v>
      </c>
      <c r="R253" s="1">
        <f t="shared" si="43"/>
        <v>0</v>
      </c>
      <c r="S253" s="1">
        <f t="shared" si="51"/>
        <v>0</v>
      </c>
      <c r="T253" s="1">
        <f t="shared" si="52"/>
        <v>0</v>
      </c>
      <c r="U253" s="126">
        <f t="shared" si="53"/>
        <v>0</v>
      </c>
    </row>
    <row r="254" spans="2:21" x14ac:dyDescent="0.3">
      <c r="B254" s="125">
        <v>239</v>
      </c>
      <c r="C254" s="34" t="str">
        <f>IF(OR('Data-Qtr5'!C252="",'Data-Qtr5'!R252),"",(COUNTIF('Data-Qtr5'!C252,"Yes")))</f>
        <v/>
      </c>
      <c r="D254" s="267" t="str">
        <f>IF('Data-Qtr5'!D252="","",IF(C254=1,'Data-Qtr5'!D252,""))</f>
        <v/>
      </c>
      <c r="E254" s="53" t="str">
        <f>IF(OR('Data-Qtr5'!E252="",'Data-Qtr5'!R252),"",COUNTIF('Data-Qtr5'!E252,"Yes"))</f>
        <v/>
      </c>
      <c r="F254" s="53" t="str">
        <f>IF(OR('Data-Qtr5'!F252="",'Data-Qtr5'!R252),"",COUNTIF('Data-Qtr5'!F252,"Yes"))</f>
        <v/>
      </c>
      <c r="G254" s="53"/>
      <c r="H254" s="270" t="str">
        <f>IF(OR('Data-Qtr5'!G252="",'Data-Qtr5'!R252),"",COUNTIF('Data-Qtr5'!G252,"Yes"))</f>
        <v/>
      </c>
      <c r="I254" s="55">
        <f>COUNTIF('Data-Qtr5'!C252:G252,"")</f>
        <v>5</v>
      </c>
      <c r="J254" s="125">
        <f>IF('Data-Qtr5'!R252,0,IF((COUNTBLANK(C254)+COUNTBLANK(E254)+COUNTBLANK(F254)+COUNTBLANK(H254))=4,0,1))</f>
        <v>0</v>
      </c>
      <c r="K254" s="125">
        <f t="shared" si="44"/>
        <v>0</v>
      </c>
      <c r="L254" s="125">
        <f t="shared" si="45"/>
        <v>0</v>
      </c>
      <c r="M254" s="1">
        <f t="shared" si="46"/>
        <v>0</v>
      </c>
      <c r="N254" s="125">
        <f t="shared" si="47"/>
        <v>0</v>
      </c>
      <c r="O254" s="126">
        <f t="shared" si="48"/>
        <v>0</v>
      </c>
      <c r="P254" s="125">
        <f t="shared" si="49"/>
        <v>0</v>
      </c>
      <c r="Q254" s="1">
        <f t="shared" si="50"/>
        <v>0</v>
      </c>
      <c r="R254" s="1">
        <f t="shared" si="43"/>
        <v>0</v>
      </c>
      <c r="S254" s="1">
        <f t="shared" si="51"/>
        <v>0</v>
      </c>
      <c r="T254" s="1">
        <f t="shared" si="52"/>
        <v>0</v>
      </c>
      <c r="U254" s="126">
        <f t="shared" si="53"/>
        <v>0</v>
      </c>
    </row>
    <row r="255" spans="2:21" ht="15" thickBot="1" x14ac:dyDescent="0.35">
      <c r="B255" s="125">
        <v>240</v>
      </c>
      <c r="C255" s="35" t="str">
        <f>IF(OR('Data-Qtr5'!C253="",'Data-Qtr5'!R253),"",(COUNTIF('Data-Qtr5'!C253,"Yes")))</f>
        <v/>
      </c>
      <c r="D255" s="271" t="str">
        <f>IF('Data-Qtr5'!D253="","",IF(C255=1,'Data-Qtr5'!D253,""))</f>
        <v/>
      </c>
      <c r="E255" s="36" t="str">
        <f>IF(OR('Data-Qtr5'!E253="",'Data-Qtr5'!R253),"",COUNTIF('Data-Qtr5'!E253,"Yes"))</f>
        <v/>
      </c>
      <c r="F255" s="36" t="str">
        <f>IF(OR('Data-Qtr5'!F253="",'Data-Qtr5'!R253),"",COUNTIF('Data-Qtr5'!F253,"Yes"))</f>
        <v/>
      </c>
      <c r="G255" s="36"/>
      <c r="H255" s="272" t="str">
        <f>IF(OR('Data-Qtr5'!G253="",'Data-Qtr5'!R253),"",COUNTIF('Data-Qtr5'!G253,"Yes"))</f>
        <v/>
      </c>
      <c r="I255" s="55">
        <f>COUNTIF('Data-Qtr5'!C253:G253,"")</f>
        <v>5</v>
      </c>
      <c r="J255" s="125">
        <f>IF('Data-Qtr5'!R253,0,IF((COUNTBLANK(C255)+COUNTBLANK(E255)+COUNTBLANK(F255)+COUNTBLANK(H255))=4,0,1))</f>
        <v>0</v>
      </c>
      <c r="K255" s="125">
        <f t="shared" si="44"/>
        <v>0</v>
      </c>
      <c r="L255" s="125">
        <f t="shared" si="45"/>
        <v>0</v>
      </c>
      <c r="M255" s="1">
        <f t="shared" si="46"/>
        <v>0</v>
      </c>
      <c r="N255" s="125">
        <f t="shared" si="47"/>
        <v>0</v>
      </c>
      <c r="O255" s="126">
        <f t="shared" si="48"/>
        <v>0</v>
      </c>
      <c r="P255" s="125">
        <f t="shared" si="49"/>
        <v>0</v>
      </c>
      <c r="Q255" s="1">
        <f t="shared" si="50"/>
        <v>0</v>
      </c>
      <c r="R255" s="1">
        <f t="shared" si="43"/>
        <v>0</v>
      </c>
      <c r="S255" s="1">
        <f t="shared" si="51"/>
        <v>0</v>
      </c>
      <c r="T255" s="1">
        <f t="shared" si="52"/>
        <v>0</v>
      </c>
      <c r="U255" s="126">
        <f t="shared" si="53"/>
        <v>0</v>
      </c>
    </row>
    <row r="256" spans="2:21" x14ac:dyDescent="0.3">
      <c r="B256" s="125">
        <v>241</v>
      </c>
      <c r="C256" s="32" t="str">
        <f>IF(OR('Data-Qtr5'!C254="",'Data-Qtr5'!R254),"",(COUNTIF('Data-Qtr5'!C254,"Yes")))</f>
        <v/>
      </c>
      <c r="D256" s="268" t="str">
        <f>IF('Data-Qtr5'!D254="","",IF(C256=1,'Data-Qtr5'!D254,""))</f>
        <v/>
      </c>
      <c r="E256" s="33" t="str">
        <f>IF(OR('Data-Qtr5'!E254="",'Data-Qtr5'!R254),"",COUNTIF('Data-Qtr5'!E254,"Yes"))</f>
        <v/>
      </c>
      <c r="F256" s="33" t="str">
        <f>IF(OR('Data-Qtr5'!F254="",'Data-Qtr5'!R254),"",COUNTIF('Data-Qtr5'!F254,"Yes"))</f>
        <v/>
      </c>
      <c r="G256" s="33"/>
      <c r="H256" s="269" t="str">
        <f>IF(OR('Data-Qtr5'!G254="",'Data-Qtr5'!R254),"",COUNTIF('Data-Qtr5'!G254,"Yes"))</f>
        <v/>
      </c>
      <c r="I256" s="54">
        <f>COUNTIF('Data-Qtr5'!C254:G254,"")</f>
        <v>5</v>
      </c>
      <c r="J256" s="125">
        <f>IF('Data-Qtr5'!R254,0,IF((COUNTBLANK(C256)+COUNTBLANK(E256)+COUNTBLANK(F256)+COUNTBLANK(H256))=4,0,1))</f>
        <v>0</v>
      </c>
      <c r="K256" s="125">
        <f t="shared" si="44"/>
        <v>0</v>
      </c>
      <c r="L256" s="125">
        <f t="shared" si="45"/>
        <v>0</v>
      </c>
      <c r="M256" s="1">
        <f t="shared" si="46"/>
        <v>0</v>
      </c>
      <c r="N256" s="125">
        <f t="shared" si="47"/>
        <v>0</v>
      </c>
      <c r="O256" s="126">
        <f t="shared" si="48"/>
        <v>0</v>
      </c>
      <c r="P256" s="125">
        <f t="shared" si="49"/>
        <v>0</v>
      </c>
      <c r="Q256" s="1">
        <f t="shared" si="50"/>
        <v>0</v>
      </c>
      <c r="R256" s="1">
        <f t="shared" si="43"/>
        <v>0</v>
      </c>
      <c r="S256" s="1">
        <f t="shared" si="51"/>
        <v>0</v>
      </c>
      <c r="T256" s="1">
        <f t="shared" si="52"/>
        <v>0</v>
      </c>
      <c r="U256" s="126">
        <f t="shared" si="53"/>
        <v>0</v>
      </c>
    </row>
    <row r="257" spans="2:21" x14ac:dyDescent="0.3">
      <c r="B257" s="125">
        <v>242</v>
      </c>
      <c r="C257" s="34" t="str">
        <f>IF(OR('Data-Qtr5'!C255="",'Data-Qtr5'!R255),"",(COUNTIF('Data-Qtr5'!C255,"Yes")))</f>
        <v/>
      </c>
      <c r="D257" s="267" t="str">
        <f>IF('Data-Qtr5'!D255="","",IF(C257=1,'Data-Qtr5'!D255,""))</f>
        <v/>
      </c>
      <c r="E257" s="53" t="str">
        <f>IF(OR('Data-Qtr5'!E255="",'Data-Qtr5'!R255),"",COUNTIF('Data-Qtr5'!E255,"Yes"))</f>
        <v/>
      </c>
      <c r="F257" s="53" t="str">
        <f>IF(OR('Data-Qtr5'!F255="",'Data-Qtr5'!R255),"",COUNTIF('Data-Qtr5'!F255,"Yes"))</f>
        <v/>
      </c>
      <c r="G257" s="53"/>
      <c r="H257" s="270" t="str">
        <f>IF(OR('Data-Qtr5'!G255="",'Data-Qtr5'!R255),"",COUNTIF('Data-Qtr5'!G255,"Yes"))</f>
        <v/>
      </c>
      <c r="I257" s="55">
        <f>COUNTIF('Data-Qtr5'!C255:G255,"")</f>
        <v>5</v>
      </c>
      <c r="J257" s="125">
        <f>IF('Data-Qtr5'!R255,0,IF((COUNTBLANK(C257)+COUNTBLANK(E257)+COUNTBLANK(F257)+COUNTBLANK(H257))=4,0,1))</f>
        <v>0</v>
      </c>
      <c r="K257" s="125">
        <f t="shared" si="44"/>
        <v>0</v>
      </c>
      <c r="L257" s="125">
        <f t="shared" si="45"/>
        <v>0</v>
      </c>
      <c r="M257" s="1">
        <f t="shared" si="46"/>
        <v>0</v>
      </c>
      <c r="N257" s="125">
        <f t="shared" si="47"/>
        <v>0</v>
      </c>
      <c r="O257" s="126">
        <f t="shared" si="48"/>
        <v>0</v>
      </c>
      <c r="P257" s="125">
        <f t="shared" si="49"/>
        <v>0</v>
      </c>
      <c r="Q257" s="1">
        <f t="shared" si="50"/>
        <v>0</v>
      </c>
      <c r="R257" s="1">
        <f t="shared" si="43"/>
        <v>0</v>
      </c>
      <c r="S257" s="1">
        <f t="shared" si="51"/>
        <v>0</v>
      </c>
      <c r="T257" s="1">
        <f t="shared" si="52"/>
        <v>0</v>
      </c>
      <c r="U257" s="126">
        <f t="shared" si="53"/>
        <v>0</v>
      </c>
    </row>
    <row r="258" spans="2:21" x14ac:dyDescent="0.3">
      <c r="B258" s="125">
        <v>243</v>
      </c>
      <c r="C258" s="34" t="str">
        <f>IF(OR('Data-Qtr5'!C256="",'Data-Qtr5'!R256),"",(COUNTIF('Data-Qtr5'!C256,"Yes")))</f>
        <v/>
      </c>
      <c r="D258" s="267" t="str">
        <f>IF('Data-Qtr5'!D256="","",IF(C258=1,'Data-Qtr5'!D256,""))</f>
        <v/>
      </c>
      <c r="E258" s="53" t="str">
        <f>IF(OR('Data-Qtr5'!E256="",'Data-Qtr5'!R256),"",COUNTIF('Data-Qtr5'!E256,"Yes"))</f>
        <v/>
      </c>
      <c r="F258" s="53" t="str">
        <f>IF(OR('Data-Qtr5'!F256="",'Data-Qtr5'!R256),"",COUNTIF('Data-Qtr5'!F256,"Yes"))</f>
        <v/>
      </c>
      <c r="G258" s="53"/>
      <c r="H258" s="270" t="str">
        <f>IF(OR('Data-Qtr5'!G256="",'Data-Qtr5'!R256),"",COUNTIF('Data-Qtr5'!G256,"Yes"))</f>
        <v/>
      </c>
      <c r="I258" s="55">
        <f>COUNTIF('Data-Qtr5'!C256:G256,"")</f>
        <v>5</v>
      </c>
      <c r="J258" s="125">
        <f>IF('Data-Qtr5'!R256,0,IF((COUNTBLANK(C258)+COUNTBLANK(E258)+COUNTBLANK(F258)+COUNTBLANK(H258))=4,0,1))</f>
        <v>0</v>
      </c>
      <c r="K258" s="125">
        <f t="shared" si="44"/>
        <v>0</v>
      </c>
      <c r="L258" s="125">
        <f t="shared" si="45"/>
        <v>0</v>
      </c>
      <c r="M258" s="1">
        <f t="shared" si="46"/>
        <v>0</v>
      </c>
      <c r="N258" s="125">
        <f t="shared" si="47"/>
        <v>0</v>
      </c>
      <c r="O258" s="126">
        <f t="shared" si="48"/>
        <v>0</v>
      </c>
      <c r="P258" s="125">
        <f t="shared" si="49"/>
        <v>0</v>
      </c>
      <c r="Q258" s="1">
        <f t="shared" si="50"/>
        <v>0</v>
      </c>
      <c r="R258" s="1">
        <f t="shared" si="43"/>
        <v>0</v>
      </c>
      <c r="S258" s="1">
        <f t="shared" si="51"/>
        <v>0</v>
      </c>
      <c r="T258" s="1">
        <f t="shared" si="52"/>
        <v>0</v>
      </c>
      <c r="U258" s="126">
        <f t="shared" si="53"/>
        <v>0</v>
      </c>
    </row>
    <row r="259" spans="2:21" x14ac:dyDescent="0.3">
      <c r="B259" s="125">
        <v>244</v>
      </c>
      <c r="C259" s="34" t="str">
        <f>IF(OR('Data-Qtr5'!C257="",'Data-Qtr5'!R257),"",(COUNTIF('Data-Qtr5'!C257,"Yes")))</f>
        <v/>
      </c>
      <c r="D259" s="267" t="str">
        <f>IF('Data-Qtr5'!D257="","",IF(C259=1,'Data-Qtr5'!D257,""))</f>
        <v/>
      </c>
      <c r="E259" s="53" t="str">
        <f>IF(OR('Data-Qtr5'!E257="",'Data-Qtr5'!R257),"",COUNTIF('Data-Qtr5'!E257,"Yes"))</f>
        <v/>
      </c>
      <c r="F259" s="53" t="str">
        <f>IF(OR('Data-Qtr5'!F257="",'Data-Qtr5'!R257),"",COUNTIF('Data-Qtr5'!F257,"Yes"))</f>
        <v/>
      </c>
      <c r="G259" s="53"/>
      <c r="H259" s="270" t="str">
        <f>IF(OR('Data-Qtr5'!G257="",'Data-Qtr5'!R257),"",COUNTIF('Data-Qtr5'!G257,"Yes"))</f>
        <v/>
      </c>
      <c r="I259" s="55">
        <f>COUNTIF('Data-Qtr5'!C257:G257,"")</f>
        <v>5</v>
      </c>
      <c r="J259" s="125">
        <f>IF('Data-Qtr5'!R257,0,IF((COUNTBLANK(C259)+COUNTBLANK(E259)+COUNTBLANK(F259)+COUNTBLANK(H259))=4,0,1))</f>
        <v>0</v>
      </c>
      <c r="K259" s="125">
        <f t="shared" si="44"/>
        <v>0</v>
      </c>
      <c r="L259" s="125">
        <f t="shared" si="45"/>
        <v>0</v>
      </c>
      <c r="M259" s="1">
        <f t="shared" si="46"/>
        <v>0</v>
      </c>
      <c r="N259" s="125">
        <f t="shared" si="47"/>
        <v>0</v>
      </c>
      <c r="O259" s="126">
        <f t="shared" si="48"/>
        <v>0</v>
      </c>
      <c r="P259" s="125">
        <f t="shared" si="49"/>
        <v>0</v>
      </c>
      <c r="Q259" s="1">
        <f t="shared" si="50"/>
        <v>0</v>
      </c>
      <c r="R259" s="1">
        <f t="shared" si="43"/>
        <v>0</v>
      </c>
      <c r="S259" s="1">
        <f t="shared" si="51"/>
        <v>0</v>
      </c>
      <c r="T259" s="1">
        <f t="shared" si="52"/>
        <v>0</v>
      </c>
      <c r="U259" s="126">
        <f t="shared" si="53"/>
        <v>0</v>
      </c>
    </row>
    <row r="260" spans="2:21" x14ac:dyDescent="0.3">
      <c r="B260" s="125">
        <v>245</v>
      </c>
      <c r="C260" s="34" t="str">
        <f>IF(OR('Data-Qtr5'!C258="",'Data-Qtr5'!R258),"",(COUNTIF('Data-Qtr5'!C258,"Yes")))</f>
        <v/>
      </c>
      <c r="D260" s="267" t="str">
        <f>IF('Data-Qtr5'!D258="","",IF(C260=1,'Data-Qtr5'!D258,""))</f>
        <v/>
      </c>
      <c r="E260" s="53" t="str">
        <f>IF(OR('Data-Qtr5'!E258="",'Data-Qtr5'!R258),"",COUNTIF('Data-Qtr5'!E258,"Yes"))</f>
        <v/>
      </c>
      <c r="F260" s="53" t="str">
        <f>IF(OR('Data-Qtr5'!F258="",'Data-Qtr5'!R258),"",COUNTIF('Data-Qtr5'!F258,"Yes"))</f>
        <v/>
      </c>
      <c r="G260" s="53"/>
      <c r="H260" s="270" t="str">
        <f>IF(OR('Data-Qtr5'!G258="",'Data-Qtr5'!R258),"",COUNTIF('Data-Qtr5'!G258,"Yes"))</f>
        <v/>
      </c>
      <c r="I260" s="55">
        <f>COUNTIF('Data-Qtr5'!C258:G258,"")</f>
        <v>5</v>
      </c>
      <c r="J260" s="125">
        <f>IF('Data-Qtr5'!R258,0,IF((COUNTBLANK(C260)+COUNTBLANK(E260)+COUNTBLANK(F260)+COUNTBLANK(H260))=4,0,1))</f>
        <v>0</v>
      </c>
      <c r="K260" s="125">
        <f t="shared" si="44"/>
        <v>0</v>
      </c>
      <c r="L260" s="125">
        <f t="shared" si="45"/>
        <v>0</v>
      </c>
      <c r="M260" s="1">
        <f t="shared" si="46"/>
        <v>0</v>
      </c>
      <c r="N260" s="125">
        <f t="shared" si="47"/>
        <v>0</v>
      </c>
      <c r="O260" s="126">
        <f t="shared" si="48"/>
        <v>0</v>
      </c>
      <c r="P260" s="125">
        <f t="shared" si="49"/>
        <v>0</v>
      </c>
      <c r="Q260" s="1">
        <f t="shared" si="50"/>
        <v>0</v>
      </c>
      <c r="R260" s="1">
        <f t="shared" si="43"/>
        <v>0</v>
      </c>
      <c r="S260" s="1">
        <f t="shared" si="51"/>
        <v>0</v>
      </c>
      <c r="T260" s="1">
        <f t="shared" si="52"/>
        <v>0</v>
      </c>
      <c r="U260" s="126">
        <f t="shared" si="53"/>
        <v>0</v>
      </c>
    </row>
    <row r="261" spans="2:21" x14ac:dyDescent="0.3">
      <c r="B261" s="125">
        <v>246</v>
      </c>
      <c r="C261" s="34" t="str">
        <f>IF(OR('Data-Qtr5'!C259="",'Data-Qtr5'!R259),"",(COUNTIF('Data-Qtr5'!C259,"Yes")))</f>
        <v/>
      </c>
      <c r="D261" s="267" t="str">
        <f>IF('Data-Qtr5'!D259="","",IF(C261=1,'Data-Qtr5'!D259,""))</f>
        <v/>
      </c>
      <c r="E261" s="53" t="str">
        <f>IF(OR('Data-Qtr5'!E259="",'Data-Qtr5'!R259),"",COUNTIF('Data-Qtr5'!E259,"Yes"))</f>
        <v/>
      </c>
      <c r="F261" s="53" t="str">
        <f>IF(OR('Data-Qtr5'!F259="",'Data-Qtr5'!R259),"",COUNTIF('Data-Qtr5'!F259,"Yes"))</f>
        <v/>
      </c>
      <c r="G261" s="53"/>
      <c r="H261" s="270" t="str">
        <f>IF(OR('Data-Qtr5'!G259="",'Data-Qtr5'!R259),"",COUNTIF('Data-Qtr5'!G259,"Yes"))</f>
        <v/>
      </c>
      <c r="I261" s="55">
        <f>COUNTIF('Data-Qtr5'!C259:G259,"")</f>
        <v>5</v>
      </c>
      <c r="J261" s="125">
        <f>IF('Data-Qtr5'!R259,0,IF((COUNTBLANK(C261)+COUNTBLANK(E261)+COUNTBLANK(F261)+COUNTBLANK(H261))=4,0,1))</f>
        <v>0</v>
      </c>
      <c r="K261" s="125">
        <f t="shared" si="44"/>
        <v>0</v>
      </c>
      <c r="L261" s="125">
        <f t="shared" si="45"/>
        <v>0</v>
      </c>
      <c r="M261" s="1">
        <f t="shared" si="46"/>
        <v>0</v>
      </c>
      <c r="N261" s="125">
        <f t="shared" si="47"/>
        <v>0</v>
      </c>
      <c r="O261" s="126">
        <f t="shared" si="48"/>
        <v>0</v>
      </c>
      <c r="P261" s="125">
        <f t="shared" si="49"/>
        <v>0</v>
      </c>
      <c r="Q261" s="1">
        <f t="shared" si="50"/>
        <v>0</v>
      </c>
      <c r="R261" s="1">
        <f t="shared" si="43"/>
        <v>0</v>
      </c>
      <c r="S261" s="1">
        <f t="shared" si="51"/>
        <v>0</v>
      </c>
      <c r="T261" s="1">
        <f t="shared" si="52"/>
        <v>0</v>
      </c>
      <c r="U261" s="126">
        <f t="shared" si="53"/>
        <v>0</v>
      </c>
    </row>
    <row r="262" spans="2:21" x14ac:dyDescent="0.3">
      <c r="B262" s="125">
        <v>247</v>
      </c>
      <c r="C262" s="34" t="str">
        <f>IF(OR('Data-Qtr5'!C260="",'Data-Qtr5'!R260),"",(COUNTIF('Data-Qtr5'!C260,"Yes")))</f>
        <v/>
      </c>
      <c r="D262" s="267" t="str">
        <f>IF('Data-Qtr5'!D260="","",IF(C262=1,'Data-Qtr5'!D260,""))</f>
        <v/>
      </c>
      <c r="E262" s="53" t="str">
        <f>IF(OR('Data-Qtr5'!E260="",'Data-Qtr5'!R260),"",COUNTIF('Data-Qtr5'!E260,"Yes"))</f>
        <v/>
      </c>
      <c r="F262" s="53" t="str">
        <f>IF(OR('Data-Qtr5'!F260="",'Data-Qtr5'!R260),"",COUNTIF('Data-Qtr5'!F260,"Yes"))</f>
        <v/>
      </c>
      <c r="G262" s="53"/>
      <c r="H262" s="270" t="str">
        <f>IF(OR('Data-Qtr5'!G260="",'Data-Qtr5'!R260),"",COUNTIF('Data-Qtr5'!G260,"Yes"))</f>
        <v/>
      </c>
      <c r="I262" s="55">
        <f>COUNTIF('Data-Qtr5'!C260:G260,"")</f>
        <v>5</v>
      </c>
      <c r="J262" s="125">
        <f>IF('Data-Qtr5'!R260,0,IF((COUNTBLANK(C262)+COUNTBLANK(E262)+COUNTBLANK(F262)+COUNTBLANK(H262))=4,0,1))</f>
        <v>0</v>
      </c>
      <c r="K262" s="125">
        <f t="shared" si="44"/>
        <v>0</v>
      </c>
      <c r="L262" s="125">
        <f t="shared" si="45"/>
        <v>0</v>
      </c>
      <c r="M262" s="1">
        <f t="shared" si="46"/>
        <v>0</v>
      </c>
      <c r="N262" s="125">
        <f t="shared" si="47"/>
        <v>0</v>
      </c>
      <c r="O262" s="126">
        <f t="shared" si="48"/>
        <v>0</v>
      </c>
      <c r="P262" s="125">
        <f t="shared" si="49"/>
        <v>0</v>
      </c>
      <c r="Q262" s="1">
        <f t="shared" si="50"/>
        <v>0</v>
      </c>
      <c r="R262" s="1">
        <f t="shared" si="43"/>
        <v>0</v>
      </c>
      <c r="S262" s="1">
        <f t="shared" si="51"/>
        <v>0</v>
      </c>
      <c r="T262" s="1">
        <f t="shared" si="52"/>
        <v>0</v>
      </c>
      <c r="U262" s="126">
        <f t="shared" si="53"/>
        <v>0</v>
      </c>
    </row>
    <row r="263" spans="2:21" x14ac:dyDescent="0.3">
      <c r="B263" s="125">
        <v>248</v>
      </c>
      <c r="C263" s="34" t="str">
        <f>IF(OR('Data-Qtr5'!C261="",'Data-Qtr5'!R261),"",(COUNTIF('Data-Qtr5'!C261,"Yes")))</f>
        <v/>
      </c>
      <c r="D263" s="267" t="str">
        <f>IF('Data-Qtr5'!D261="","",IF(C263=1,'Data-Qtr5'!D261,""))</f>
        <v/>
      </c>
      <c r="E263" s="53" t="str">
        <f>IF(OR('Data-Qtr5'!E261="",'Data-Qtr5'!R261),"",COUNTIF('Data-Qtr5'!E261,"Yes"))</f>
        <v/>
      </c>
      <c r="F263" s="53" t="str">
        <f>IF(OR('Data-Qtr5'!F261="",'Data-Qtr5'!R261),"",COUNTIF('Data-Qtr5'!F261,"Yes"))</f>
        <v/>
      </c>
      <c r="G263" s="53"/>
      <c r="H263" s="270" t="str">
        <f>IF(OR('Data-Qtr5'!G261="",'Data-Qtr5'!R261),"",COUNTIF('Data-Qtr5'!G261,"Yes"))</f>
        <v/>
      </c>
      <c r="I263" s="55">
        <f>COUNTIF('Data-Qtr5'!C261:G261,"")</f>
        <v>5</v>
      </c>
      <c r="J263" s="125">
        <f>IF('Data-Qtr5'!R261,0,IF((COUNTBLANK(C263)+COUNTBLANK(E263)+COUNTBLANK(F263)+COUNTBLANK(H263))=4,0,1))</f>
        <v>0</v>
      </c>
      <c r="K263" s="125">
        <f t="shared" si="44"/>
        <v>0</v>
      </c>
      <c r="L263" s="125">
        <f t="shared" si="45"/>
        <v>0</v>
      </c>
      <c r="M263" s="1">
        <f t="shared" si="46"/>
        <v>0</v>
      </c>
      <c r="N263" s="125">
        <f t="shared" si="47"/>
        <v>0</v>
      </c>
      <c r="O263" s="126">
        <f t="shared" si="48"/>
        <v>0</v>
      </c>
      <c r="P263" s="125">
        <f t="shared" si="49"/>
        <v>0</v>
      </c>
      <c r="Q263" s="1">
        <f t="shared" si="50"/>
        <v>0</v>
      </c>
      <c r="R263" s="1">
        <f t="shared" si="43"/>
        <v>0</v>
      </c>
      <c r="S263" s="1">
        <f t="shared" si="51"/>
        <v>0</v>
      </c>
      <c r="T263" s="1">
        <f t="shared" si="52"/>
        <v>0</v>
      </c>
      <c r="U263" s="126">
        <f t="shared" si="53"/>
        <v>0</v>
      </c>
    </row>
    <row r="264" spans="2:21" x14ac:dyDescent="0.3">
      <c r="B264" s="125">
        <v>249</v>
      </c>
      <c r="C264" s="34" t="str">
        <f>IF(OR('Data-Qtr5'!C262="",'Data-Qtr5'!R262),"",(COUNTIF('Data-Qtr5'!C262,"Yes")))</f>
        <v/>
      </c>
      <c r="D264" s="267" t="str">
        <f>IF('Data-Qtr5'!D262="","",IF(C264=1,'Data-Qtr5'!D262,""))</f>
        <v/>
      </c>
      <c r="E264" s="53" t="str">
        <f>IF(OR('Data-Qtr5'!E262="",'Data-Qtr5'!R262),"",COUNTIF('Data-Qtr5'!E262,"Yes"))</f>
        <v/>
      </c>
      <c r="F264" s="53" t="str">
        <f>IF(OR('Data-Qtr5'!F262="",'Data-Qtr5'!R262),"",COUNTIF('Data-Qtr5'!F262,"Yes"))</f>
        <v/>
      </c>
      <c r="G264" s="53"/>
      <c r="H264" s="270" t="str">
        <f>IF(OR('Data-Qtr5'!G262="",'Data-Qtr5'!R262),"",COUNTIF('Data-Qtr5'!G262,"Yes"))</f>
        <v/>
      </c>
      <c r="I264" s="55">
        <f>COUNTIF('Data-Qtr5'!C262:G262,"")</f>
        <v>5</v>
      </c>
      <c r="J264" s="125">
        <f>IF('Data-Qtr5'!R262,0,IF((COUNTBLANK(C264)+COUNTBLANK(E264)+COUNTBLANK(F264)+COUNTBLANK(H264))=4,0,1))</f>
        <v>0</v>
      </c>
      <c r="K264" s="125">
        <f t="shared" si="44"/>
        <v>0</v>
      </c>
      <c r="L264" s="125">
        <f t="shared" si="45"/>
        <v>0</v>
      </c>
      <c r="M264" s="1">
        <f t="shared" si="46"/>
        <v>0</v>
      </c>
      <c r="N264" s="125">
        <f t="shared" si="47"/>
        <v>0</v>
      </c>
      <c r="O264" s="126">
        <f t="shared" si="48"/>
        <v>0</v>
      </c>
      <c r="P264" s="125">
        <f t="shared" si="49"/>
        <v>0</v>
      </c>
      <c r="Q264" s="1">
        <f t="shared" si="50"/>
        <v>0</v>
      </c>
      <c r="R264" s="1">
        <f t="shared" si="43"/>
        <v>0</v>
      </c>
      <c r="S264" s="1">
        <f t="shared" si="51"/>
        <v>0</v>
      </c>
      <c r="T264" s="1">
        <f t="shared" si="52"/>
        <v>0</v>
      </c>
      <c r="U264" s="126">
        <f t="shared" si="53"/>
        <v>0</v>
      </c>
    </row>
    <row r="265" spans="2:21" ht="15" thickBot="1" x14ac:dyDescent="0.35">
      <c r="B265" s="127">
        <v>250</v>
      </c>
      <c r="C265" s="35" t="str">
        <f>IF(OR('Data-Qtr5'!C263="",'Data-Qtr5'!R263),"",(COUNTIF('Data-Qtr5'!C263,"Yes")))</f>
        <v/>
      </c>
      <c r="D265" s="271" t="str">
        <f>IF('Data-Qtr5'!D263="","",IF(C265=1,'Data-Qtr5'!D263,""))</f>
        <v/>
      </c>
      <c r="E265" s="36" t="str">
        <f>IF(OR('Data-Qtr5'!E263="",'Data-Qtr5'!R263),"",COUNTIF('Data-Qtr5'!E263,"Yes"))</f>
        <v/>
      </c>
      <c r="F265" s="36" t="str">
        <f>IF(OR('Data-Qtr5'!F263="",'Data-Qtr5'!R263),"",COUNTIF('Data-Qtr5'!F263,"Yes"))</f>
        <v/>
      </c>
      <c r="G265" s="36"/>
      <c r="H265" s="272" t="str">
        <f>IF(OR('Data-Qtr5'!G263="",'Data-Qtr5'!R263),"",COUNTIF('Data-Qtr5'!G263,"Yes"))</f>
        <v/>
      </c>
      <c r="I265" s="56">
        <f>COUNTIF('Data-Qtr5'!C263:G263,"")</f>
        <v>5</v>
      </c>
      <c r="J265" s="125">
        <f>IF('Data-Qtr5'!R263,0,IF((COUNTBLANK(C265)+COUNTBLANK(E265)+COUNTBLANK(F265)+COUNTBLANK(H265))=4,0,1))</f>
        <v>0</v>
      </c>
      <c r="K265" s="125">
        <f t="shared" si="44"/>
        <v>0</v>
      </c>
      <c r="L265" s="125">
        <f t="shared" si="45"/>
        <v>0</v>
      </c>
      <c r="M265" s="1">
        <f t="shared" si="46"/>
        <v>0</v>
      </c>
      <c r="N265" s="125">
        <f t="shared" si="47"/>
        <v>0</v>
      </c>
      <c r="O265" s="126">
        <f t="shared" si="48"/>
        <v>0</v>
      </c>
      <c r="P265" s="125">
        <f t="shared" si="49"/>
        <v>0</v>
      </c>
      <c r="Q265" s="1">
        <f t="shared" si="50"/>
        <v>0</v>
      </c>
      <c r="R265" s="1">
        <f t="shared" si="43"/>
        <v>0</v>
      </c>
      <c r="S265" s="1">
        <f t="shared" si="51"/>
        <v>0</v>
      </c>
      <c r="T265" s="1">
        <f t="shared" si="52"/>
        <v>0</v>
      </c>
      <c r="U265" s="126">
        <f t="shared" si="53"/>
        <v>0</v>
      </c>
    </row>
    <row r="266" spans="2:21" x14ac:dyDescent="0.3">
      <c r="B266" s="125">
        <v>251</v>
      </c>
      <c r="C266" s="32" t="str">
        <f>IF(OR('Data-Qtr5'!C264="",'Data-Qtr5'!R264),"",(COUNTIF('Data-Qtr5'!C264,"Yes")))</f>
        <v/>
      </c>
      <c r="D266" s="268" t="str">
        <f>IF('Data-Qtr5'!D264="","",IF(C266=1,'Data-Qtr5'!D264,""))</f>
        <v/>
      </c>
      <c r="E266" s="33" t="str">
        <f>IF(OR('Data-Qtr5'!E264="",'Data-Qtr5'!R264),"",COUNTIF('Data-Qtr5'!E264,"Yes"))</f>
        <v/>
      </c>
      <c r="F266" s="33" t="str">
        <f>IF(OR('Data-Qtr5'!F264="",'Data-Qtr5'!R264),"",COUNTIF('Data-Qtr5'!F264,"Yes"))</f>
        <v/>
      </c>
      <c r="G266" s="33"/>
      <c r="H266" s="269" t="str">
        <f>IF(OR('Data-Qtr5'!G264="",'Data-Qtr5'!R264),"",COUNTIF('Data-Qtr5'!G264,"Yes"))</f>
        <v/>
      </c>
      <c r="I266" s="54">
        <f>COUNTIF('Data-Qtr5'!C264:G264,"")</f>
        <v>5</v>
      </c>
      <c r="J266" s="125">
        <f>IF('Data-Qtr5'!R264,0,IF((COUNTBLANK(C266)+COUNTBLANK(E266)+COUNTBLANK(F266)+COUNTBLANK(H266))=4,0,1))</f>
        <v>0</v>
      </c>
      <c r="K266" s="125">
        <f t="shared" si="44"/>
        <v>0</v>
      </c>
      <c r="L266" s="125">
        <f t="shared" si="45"/>
        <v>0</v>
      </c>
      <c r="M266" s="1">
        <f t="shared" si="46"/>
        <v>0</v>
      </c>
      <c r="N266" s="125">
        <f t="shared" si="47"/>
        <v>0</v>
      </c>
      <c r="O266" s="126">
        <f t="shared" si="48"/>
        <v>0</v>
      </c>
      <c r="P266" s="125">
        <f t="shared" si="49"/>
        <v>0</v>
      </c>
      <c r="Q266" s="1">
        <f t="shared" si="50"/>
        <v>0</v>
      </c>
      <c r="R266" s="1">
        <f t="shared" si="43"/>
        <v>0</v>
      </c>
      <c r="S266" s="1">
        <f t="shared" si="51"/>
        <v>0</v>
      </c>
      <c r="T266" s="1">
        <f t="shared" si="52"/>
        <v>0</v>
      </c>
      <c r="U266" s="126">
        <f t="shared" si="53"/>
        <v>0</v>
      </c>
    </row>
    <row r="267" spans="2:21" x14ac:dyDescent="0.3">
      <c r="B267" s="125">
        <v>252</v>
      </c>
      <c r="C267" s="34" t="str">
        <f>IF(OR('Data-Qtr5'!C265="",'Data-Qtr5'!R265),"",(COUNTIF('Data-Qtr5'!C265,"Yes")))</f>
        <v/>
      </c>
      <c r="D267" s="267" t="str">
        <f>IF('Data-Qtr5'!D265="","",IF(C267=1,'Data-Qtr5'!D265,""))</f>
        <v/>
      </c>
      <c r="E267" s="53" t="str">
        <f>IF(OR('Data-Qtr5'!E265="",'Data-Qtr5'!R265),"",COUNTIF('Data-Qtr5'!E265,"Yes"))</f>
        <v/>
      </c>
      <c r="F267" s="53" t="str">
        <f>IF(OR('Data-Qtr5'!F265="",'Data-Qtr5'!R265),"",COUNTIF('Data-Qtr5'!F265,"Yes"))</f>
        <v/>
      </c>
      <c r="G267" s="53"/>
      <c r="H267" s="270" t="str">
        <f>IF(OR('Data-Qtr5'!G265="",'Data-Qtr5'!R265),"",COUNTIF('Data-Qtr5'!G265,"Yes"))</f>
        <v/>
      </c>
      <c r="I267" s="55">
        <f>COUNTIF('Data-Qtr5'!C265:G265,"")</f>
        <v>5</v>
      </c>
      <c r="J267" s="125">
        <f>IF('Data-Qtr5'!R265,0,IF((COUNTBLANK(C267)+COUNTBLANK(E267)+COUNTBLANK(F267)+COUNTBLANK(H267))=4,0,1))</f>
        <v>0</v>
      </c>
      <c r="K267" s="125">
        <f t="shared" si="44"/>
        <v>0</v>
      </c>
      <c r="L267" s="125">
        <f t="shared" si="45"/>
        <v>0</v>
      </c>
      <c r="M267" s="1">
        <f t="shared" si="46"/>
        <v>0</v>
      </c>
      <c r="N267" s="125">
        <f t="shared" si="47"/>
        <v>0</v>
      </c>
      <c r="O267" s="126">
        <f t="shared" si="48"/>
        <v>0</v>
      </c>
      <c r="P267" s="125">
        <f t="shared" si="49"/>
        <v>0</v>
      </c>
      <c r="Q267" s="1">
        <f t="shared" si="50"/>
        <v>0</v>
      </c>
      <c r="R267" s="1">
        <f t="shared" si="43"/>
        <v>0</v>
      </c>
      <c r="S267" s="1">
        <f t="shared" si="51"/>
        <v>0</v>
      </c>
      <c r="T267" s="1">
        <f t="shared" si="52"/>
        <v>0</v>
      </c>
      <c r="U267" s="126">
        <f t="shared" si="53"/>
        <v>0</v>
      </c>
    </row>
    <row r="268" spans="2:21" x14ac:dyDescent="0.3">
      <c r="B268" s="125">
        <v>253</v>
      </c>
      <c r="C268" s="34" t="str">
        <f>IF(OR('Data-Qtr5'!C266="",'Data-Qtr5'!R266),"",(COUNTIF('Data-Qtr5'!C266,"Yes")))</f>
        <v/>
      </c>
      <c r="D268" s="267" t="str">
        <f>IF('Data-Qtr5'!D266="","",IF(C268=1,'Data-Qtr5'!D266,""))</f>
        <v/>
      </c>
      <c r="E268" s="53" t="str">
        <f>IF(OR('Data-Qtr5'!E266="",'Data-Qtr5'!R266),"",COUNTIF('Data-Qtr5'!E266,"Yes"))</f>
        <v/>
      </c>
      <c r="F268" s="53" t="str">
        <f>IF(OR('Data-Qtr5'!F266="",'Data-Qtr5'!R266),"",COUNTIF('Data-Qtr5'!F266,"Yes"))</f>
        <v/>
      </c>
      <c r="G268" s="53"/>
      <c r="H268" s="270" t="str">
        <f>IF(OR('Data-Qtr5'!G266="",'Data-Qtr5'!R266),"",COUNTIF('Data-Qtr5'!G266,"Yes"))</f>
        <v/>
      </c>
      <c r="I268" s="55">
        <f>COUNTIF('Data-Qtr5'!C266:G266,"")</f>
        <v>5</v>
      </c>
      <c r="J268" s="125">
        <f>IF('Data-Qtr5'!R266,0,IF((COUNTBLANK(C268)+COUNTBLANK(E268)+COUNTBLANK(F268)+COUNTBLANK(H268))=4,0,1))</f>
        <v>0</v>
      </c>
      <c r="K268" s="125">
        <f t="shared" si="44"/>
        <v>0</v>
      </c>
      <c r="L268" s="125">
        <f t="shared" si="45"/>
        <v>0</v>
      </c>
      <c r="M268" s="1">
        <f t="shared" si="46"/>
        <v>0</v>
      </c>
      <c r="N268" s="125">
        <f t="shared" si="47"/>
        <v>0</v>
      </c>
      <c r="O268" s="126">
        <f t="shared" si="48"/>
        <v>0</v>
      </c>
      <c r="P268" s="125">
        <f t="shared" si="49"/>
        <v>0</v>
      </c>
      <c r="Q268" s="1">
        <f t="shared" si="50"/>
        <v>0</v>
      </c>
      <c r="R268" s="1">
        <f t="shared" si="43"/>
        <v>0</v>
      </c>
      <c r="S268" s="1">
        <f t="shared" si="51"/>
        <v>0</v>
      </c>
      <c r="T268" s="1">
        <f t="shared" si="52"/>
        <v>0</v>
      </c>
      <c r="U268" s="126">
        <f t="shared" si="53"/>
        <v>0</v>
      </c>
    </row>
    <row r="269" spans="2:21" x14ac:dyDescent="0.3">
      <c r="B269" s="125">
        <v>254</v>
      </c>
      <c r="C269" s="34" t="str">
        <f>IF(OR('Data-Qtr5'!C267="",'Data-Qtr5'!R267),"",(COUNTIF('Data-Qtr5'!C267,"Yes")))</f>
        <v/>
      </c>
      <c r="D269" s="267" t="str">
        <f>IF('Data-Qtr5'!D267="","",IF(C269=1,'Data-Qtr5'!D267,""))</f>
        <v/>
      </c>
      <c r="E269" s="53" t="str">
        <f>IF(OR('Data-Qtr5'!E267="",'Data-Qtr5'!R267),"",COUNTIF('Data-Qtr5'!E267,"Yes"))</f>
        <v/>
      </c>
      <c r="F269" s="53" t="str">
        <f>IF(OR('Data-Qtr5'!F267="",'Data-Qtr5'!R267),"",COUNTIF('Data-Qtr5'!F267,"Yes"))</f>
        <v/>
      </c>
      <c r="G269" s="53"/>
      <c r="H269" s="270" t="str">
        <f>IF(OR('Data-Qtr5'!G267="",'Data-Qtr5'!R267),"",COUNTIF('Data-Qtr5'!G267,"Yes"))</f>
        <v/>
      </c>
      <c r="I269" s="55">
        <f>COUNTIF('Data-Qtr5'!C267:G267,"")</f>
        <v>5</v>
      </c>
      <c r="J269" s="125">
        <f>IF('Data-Qtr5'!R267,0,IF((COUNTBLANK(C269)+COUNTBLANK(E269)+COUNTBLANK(F269)+COUNTBLANK(H269))=4,0,1))</f>
        <v>0</v>
      </c>
      <c r="K269" s="125">
        <f t="shared" si="44"/>
        <v>0</v>
      </c>
      <c r="L269" s="125">
        <f t="shared" si="45"/>
        <v>0</v>
      </c>
      <c r="M269" s="1">
        <f t="shared" si="46"/>
        <v>0</v>
      </c>
      <c r="N269" s="125">
        <f t="shared" si="47"/>
        <v>0</v>
      </c>
      <c r="O269" s="126">
        <f t="shared" si="48"/>
        <v>0</v>
      </c>
      <c r="P269" s="125">
        <f t="shared" si="49"/>
        <v>0</v>
      </c>
      <c r="Q269" s="1">
        <f t="shared" si="50"/>
        <v>0</v>
      </c>
      <c r="R269" s="1">
        <f t="shared" si="43"/>
        <v>0</v>
      </c>
      <c r="S269" s="1">
        <f t="shared" si="51"/>
        <v>0</v>
      </c>
      <c r="T269" s="1">
        <f t="shared" si="52"/>
        <v>0</v>
      </c>
      <c r="U269" s="126">
        <f t="shared" si="53"/>
        <v>0</v>
      </c>
    </row>
    <row r="270" spans="2:21" x14ac:dyDescent="0.3">
      <c r="B270" s="125">
        <v>255</v>
      </c>
      <c r="C270" s="34" t="str">
        <f>IF(OR('Data-Qtr5'!C268="",'Data-Qtr5'!R268),"",(COUNTIF('Data-Qtr5'!C268,"Yes")))</f>
        <v/>
      </c>
      <c r="D270" s="267" t="str">
        <f>IF('Data-Qtr5'!D268="","",IF(C270=1,'Data-Qtr5'!D268,""))</f>
        <v/>
      </c>
      <c r="E270" s="53" t="str">
        <f>IF(OR('Data-Qtr5'!E268="",'Data-Qtr5'!R268),"",COUNTIF('Data-Qtr5'!E268,"Yes"))</f>
        <v/>
      </c>
      <c r="F270" s="53" t="str">
        <f>IF(OR('Data-Qtr5'!F268="",'Data-Qtr5'!R268),"",COUNTIF('Data-Qtr5'!F268,"Yes"))</f>
        <v/>
      </c>
      <c r="G270" s="53"/>
      <c r="H270" s="270" t="str">
        <f>IF(OR('Data-Qtr5'!G268="",'Data-Qtr5'!R268),"",COUNTIF('Data-Qtr5'!G268,"Yes"))</f>
        <v/>
      </c>
      <c r="I270" s="55">
        <f>COUNTIF('Data-Qtr5'!C268:G268,"")</f>
        <v>5</v>
      </c>
      <c r="J270" s="125">
        <f>IF('Data-Qtr5'!R268,0,IF((COUNTBLANK(C270)+COUNTBLANK(E270)+COUNTBLANK(F270)+COUNTBLANK(H270))=4,0,1))</f>
        <v>0</v>
      </c>
      <c r="K270" s="125">
        <f t="shared" si="44"/>
        <v>0</v>
      </c>
      <c r="L270" s="125">
        <f t="shared" si="45"/>
        <v>0</v>
      </c>
      <c r="M270" s="1">
        <f t="shared" si="46"/>
        <v>0</v>
      </c>
      <c r="N270" s="125">
        <f t="shared" si="47"/>
        <v>0</v>
      </c>
      <c r="O270" s="126">
        <f t="shared" si="48"/>
        <v>0</v>
      </c>
      <c r="P270" s="125">
        <f t="shared" si="49"/>
        <v>0</v>
      </c>
      <c r="Q270" s="1">
        <f t="shared" si="50"/>
        <v>0</v>
      </c>
      <c r="R270" s="1">
        <f t="shared" si="43"/>
        <v>0</v>
      </c>
      <c r="S270" s="1">
        <f t="shared" si="51"/>
        <v>0</v>
      </c>
      <c r="T270" s="1">
        <f t="shared" si="52"/>
        <v>0</v>
      </c>
      <c r="U270" s="126">
        <f t="shared" si="53"/>
        <v>0</v>
      </c>
    </row>
    <row r="271" spans="2:21" x14ac:dyDescent="0.3">
      <c r="B271" s="125">
        <v>256</v>
      </c>
      <c r="C271" s="34" t="str">
        <f>IF(OR('Data-Qtr5'!C269="",'Data-Qtr5'!R269),"",(COUNTIF('Data-Qtr5'!C269,"Yes")))</f>
        <v/>
      </c>
      <c r="D271" s="267" t="str">
        <f>IF('Data-Qtr5'!D269="","",IF(C271=1,'Data-Qtr5'!D269,""))</f>
        <v/>
      </c>
      <c r="E271" s="53" t="str">
        <f>IF(OR('Data-Qtr5'!E269="",'Data-Qtr5'!R269),"",COUNTIF('Data-Qtr5'!E269,"Yes"))</f>
        <v/>
      </c>
      <c r="F271" s="53" t="str">
        <f>IF(OR('Data-Qtr5'!F269="",'Data-Qtr5'!R269),"",COUNTIF('Data-Qtr5'!F269,"Yes"))</f>
        <v/>
      </c>
      <c r="G271" s="53"/>
      <c r="H271" s="270" t="str">
        <f>IF(OR('Data-Qtr5'!G269="",'Data-Qtr5'!R269),"",COUNTIF('Data-Qtr5'!G269,"Yes"))</f>
        <v/>
      </c>
      <c r="I271" s="55">
        <f>COUNTIF('Data-Qtr5'!C269:G269,"")</f>
        <v>5</v>
      </c>
      <c r="J271" s="125">
        <f>IF('Data-Qtr5'!R269,0,IF((COUNTBLANK(C271)+COUNTBLANK(E271)+COUNTBLANK(F271)+COUNTBLANK(H271))=4,0,1))</f>
        <v>0</v>
      </c>
      <c r="K271" s="125">
        <f t="shared" si="44"/>
        <v>0</v>
      </c>
      <c r="L271" s="125">
        <f t="shared" si="45"/>
        <v>0</v>
      </c>
      <c r="M271" s="1">
        <f t="shared" si="46"/>
        <v>0</v>
      </c>
      <c r="N271" s="125">
        <f t="shared" si="47"/>
        <v>0</v>
      </c>
      <c r="O271" s="126">
        <f t="shared" si="48"/>
        <v>0</v>
      </c>
      <c r="P271" s="125">
        <f t="shared" si="49"/>
        <v>0</v>
      </c>
      <c r="Q271" s="1">
        <f t="shared" si="50"/>
        <v>0</v>
      </c>
      <c r="R271" s="1">
        <f t="shared" si="43"/>
        <v>0</v>
      </c>
      <c r="S271" s="1">
        <f t="shared" si="51"/>
        <v>0</v>
      </c>
      <c r="T271" s="1">
        <f t="shared" si="52"/>
        <v>0</v>
      </c>
      <c r="U271" s="126">
        <f t="shared" si="53"/>
        <v>0</v>
      </c>
    </row>
    <row r="272" spans="2:21" x14ac:dyDescent="0.3">
      <c r="B272" s="125">
        <v>257</v>
      </c>
      <c r="C272" s="34" t="str">
        <f>IF(OR('Data-Qtr5'!C270="",'Data-Qtr5'!R270),"",(COUNTIF('Data-Qtr5'!C270,"Yes")))</f>
        <v/>
      </c>
      <c r="D272" s="267" t="str">
        <f>IF('Data-Qtr5'!D270="","",IF(C272=1,'Data-Qtr5'!D270,""))</f>
        <v/>
      </c>
      <c r="E272" s="53" t="str">
        <f>IF(OR('Data-Qtr5'!E270="",'Data-Qtr5'!R270),"",COUNTIF('Data-Qtr5'!E270,"Yes"))</f>
        <v/>
      </c>
      <c r="F272" s="53" t="str">
        <f>IF(OR('Data-Qtr5'!F270="",'Data-Qtr5'!R270),"",COUNTIF('Data-Qtr5'!F270,"Yes"))</f>
        <v/>
      </c>
      <c r="G272" s="53"/>
      <c r="H272" s="270" t="str">
        <f>IF(OR('Data-Qtr5'!G270="",'Data-Qtr5'!R270),"",COUNTIF('Data-Qtr5'!G270,"Yes"))</f>
        <v/>
      </c>
      <c r="I272" s="55">
        <f>COUNTIF('Data-Qtr5'!C270:G270,"")</f>
        <v>5</v>
      </c>
      <c r="J272" s="125">
        <f>IF('Data-Qtr5'!R270,0,IF((COUNTBLANK(C272)+COUNTBLANK(E272)+COUNTBLANK(F272)+COUNTBLANK(H272))=4,0,1))</f>
        <v>0</v>
      </c>
      <c r="K272" s="125">
        <f t="shared" si="44"/>
        <v>0</v>
      </c>
      <c r="L272" s="125">
        <f t="shared" si="45"/>
        <v>0</v>
      </c>
      <c r="M272" s="1">
        <f t="shared" si="46"/>
        <v>0</v>
      </c>
      <c r="N272" s="125">
        <f t="shared" si="47"/>
        <v>0</v>
      </c>
      <c r="O272" s="126">
        <f t="shared" si="48"/>
        <v>0</v>
      </c>
      <c r="P272" s="125">
        <f t="shared" si="49"/>
        <v>0</v>
      </c>
      <c r="Q272" s="1">
        <f t="shared" si="50"/>
        <v>0</v>
      </c>
      <c r="R272" s="1">
        <f t="shared" ref="R272:R315" si="54">IF(J272=1,IF(D272="","",IF(AND(D272&gt;=beg_date_qtr5,D272&lt;=end_date_qtr5),1,0)),0)</f>
        <v>0</v>
      </c>
      <c r="S272" s="1">
        <f t="shared" si="51"/>
        <v>0</v>
      </c>
      <c r="T272" s="1">
        <f t="shared" si="52"/>
        <v>0</v>
      </c>
      <c r="U272" s="126">
        <f t="shared" si="53"/>
        <v>0</v>
      </c>
    </row>
    <row r="273" spans="2:21" x14ac:dyDescent="0.3">
      <c r="B273" s="125">
        <v>258</v>
      </c>
      <c r="C273" s="34" t="str">
        <f>IF(OR('Data-Qtr5'!C271="",'Data-Qtr5'!R271),"",(COUNTIF('Data-Qtr5'!C271,"Yes")))</f>
        <v/>
      </c>
      <c r="D273" s="267" t="str">
        <f>IF('Data-Qtr5'!D271="","",IF(C273=1,'Data-Qtr5'!D271,""))</f>
        <v/>
      </c>
      <c r="E273" s="53" t="str">
        <f>IF(OR('Data-Qtr5'!E271="",'Data-Qtr5'!R271),"",COUNTIF('Data-Qtr5'!E271,"Yes"))</f>
        <v/>
      </c>
      <c r="F273" s="53" t="str">
        <f>IF(OR('Data-Qtr5'!F271="",'Data-Qtr5'!R271),"",COUNTIF('Data-Qtr5'!F271,"Yes"))</f>
        <v/>
      </c>
      <c r="G273" s="53"/>
      <c r="H273" s="270" t="str">
        <f>IF(OR('Data-Qtr5'!G271="",'Data-Qtr5'!R271),"",COUNTIF('Data-Qtr5'!G271,"Yes"))</f>
        <v/>
      </c>
      <c r="I273" s="55">
        <f>COUNTIF('Data-Qtr5'!C271:G271,"")</f>
        <v>5</v>
      </c>
      <c r="J273" s="125">
        <f>IF('Data-Qtr5'!R271,0,IF((COUNTBLANK(C273)+COUNTBLANK(E273)+COUNTBLANK(F273)+COUNTBLANK(H273))=4,0,1))</f>
        <v>0</v>
      </c>
      <c r="K273" s="125">
        <f t="shared" si="44"/>
        <v>0</v>
      </c>
      <c r="L273" s="125">
        <f t="shared" si="45"/>
        <v>0</v>
      </c>
      <c r="M273" s="1">
        <f t="shared" si="46"/>
        <v>0</v>
      </c>
      <c r="N273" s="125">
        <f t="shared" si="47"/>
        <v>0</v>
      </c>
      <c r="O273" s="126">
        <f t="shared" si="48"/>
        <v>0</v>
      </c>
      <c r="P273" s="125">
        <f t="shared" si="49"/>
        <v>0</v>
      </c>
      <c r="Q273" s="1">
        <f t="shared" si="50"/>
        <v>0</v>
      </c>
      <c r="R273" s="1">
        <f t="shared" si="54"/>
        <v>0</v>
      </c>
      <c r="S273" s="1">
        <f t="shared" si="51"/>
        <v>0</v>
      </c>
      <c r="T273" s="1">
        <f t="shared" si="52"/>
        <v>0</v>
      </c>
      <c r="U273" s="126">
        <f t="shared" si="53"/>
        <v>0</v>
      </c>
    </row>
    <row r="274" spans="2:21" x14ac:dyDescent="0.3">
      <c r="B274" s="125">
        <v>259</v>
      </c>
      <c r="C274" s="34" t="str">
        <f>IF(OR('Data-Qtr5'!C272="",'Data-Qtr5'!R272),"",(COUNTIF('Data-Qtr5'!C272,"Yes")))</f>
        <v/>
      </c>
      <c r="D274" s="267" t="str">
        <f>IF('Data-Qtr5'!D272="","",IF(C274=1,'Data-Qtr5'!D272,""))</f>
        <v/>
      </c>
      <c r="E274" s="53" t="str">
        <f>IF(OR('Data-Qtr5'!E272="",'Data-Qtr5'!R272),"",COUNTIF('Data-Qtr5'!E272,"Yes"))</f>
        <v/>
      </c>
      <c r="F274" s="53" t="str">
        <f>IF(OR('Data-Qtr5'!F272="",'Data-Qtr5'!R272),"",COUNTIF('Data-Qtr5'!F272,"Yes"))</f>
        <v/>
      </c>
      <c r="G274" s="53"/>
      <c r="H274" s="270" t="str">
        <f>IF(OR('Data-Qtr5'!G272="",'Data-Qtr5'!R272),"",COUNTIF('Data-Qtr5'!G272,"Yes"))</f>
        <v/>
      </c>
      <c r="I274" s="55">
        <f>COUNTIF('Data-Qtr5'!C272:G272,"")</f>
        <v>5</v>
      </c>
      <c r="J274" s="125">
        <f>IF('Data-Qtr5'!R272,0,IF((COUNTBLANK(C274)+COUNTBLANK(E274)+COUNTBLANK(F274)+COUNTBLANK(H274))=4,0,1))</f>
        <v>0</v>
      </c>
      <c r="K274" s="125">
        <f t="shared" si="44"/>
        <v>0</v>
      </c>
      <c r="L274" s="125">
        <f t="shared" si="45"/>
        <v>0</v>
      </c>
      <c r="M274" s="1">
        <f t="shared" si="46"/>
        <v>0</v>
      </c>
      <c r="N274" s="125">
        <f t="shared" si="47"/>
        <v>0</v>
      </c>
      <c r="O274" s="126">
        <f t="shared" si="48"/>
        <v>0</v>
      </c>
      <c r="P274" s="125">
        <f t="shared" si="49"/>
        <v>0</v>
      </c>
      <c r="Q274" s="1">
        <f t="shared" si="50"/>
        <v>0</v>
      </c>
      <c r="R274" s="1">
        <f t="shared" si="54"/>
        <v>0</v>
      </c>
      <c r="S274" s="1">
        <f t="shared" si="51"/>
        <v>0</v>
      </c>
      <c r="T274" s="1">
        <f t="shared" si="52"/>
        <v>0</v>
      </c>
      <c r="U274" s="126">
        <f t="shared" si="53"/>
        <v>0</v>
      </c>
    </row>
    <row r="275" spans="2:21" ht="15" thickBot="1" x14ac:dyDescent="0.35">
      <c r="B275" s="125">
        <v>260</v>
      </c>
      <c r="C275" s="35" t="str">
        <f>IF(OR('Data-Qtr5'!C273="",'Data-Qtr5'!R273),"",(COUNTIF('Data-Qtr5'!C273,"Yes")))</f>
        <v/>
      </c>
      <c r="D275" s="271" t="str">
        <f>IF('Data-Qtr5'!D273="","",IF(C275=1,'Data-Qtr5'!D273,""))</f>
        <v/>
      </c>
      <c r="E275" s="36" t="str">
        <f>IF(OR('Data-Qtr5'!E273="",'Data-Qtr5'!R273),"",COUNTIF('Data-Qtr5'!E273,"Yes"))</f>
        <v/>
      </c>
      <c r="F275" s="36" t="str">
        <f>IF(OR('Data-Qtr5'!F273="",'Data-Qtr5'!R273),"",COUNTIF('Data-Qtr5'!F273,"Yes"))</f>
        <v/>
      </c>
      <c r="G275" s="36"/>
      <c r="H275" s="272" t="str">
        <f>IF(OR('Data-Qtr5'!G273="",'Data-Qtr5'!R273),"",COUNTIF('Data-Qtr5'!G273,"Yes"))</f>
        <v/>
      </c>
      <c r="I275" s="55">
        <f>COUNTIF('Data-Qtr5'!C273:G273,"")</f>
        <v>5</v>
      </c>
      <c r="J275" s="125">
        <f>IF('Data-Qtr5'!R273,0,IF((COUNTBLANK(C275)+COUNTBLANK(E275)+COUNTBLANK(F275)+COUNTBLANK(H275))=4,0,1))</f>
        <v>0</v>
      </c>
      <c r="K275" s="125">
        <f t="shared" si="44"/>
        <v>0</v>
      </c>
      <c r="L275" s="125">
        <f t="shared" si="45"/>
        <v>0</v>
      </c>
      <c r="M275" s="1">
        <f t="shared" si="46"/>
        <v>0</v>
      </c>
      <c r="N275" s="125">
        <f t="shared" si="47"/>
        <v>0</v>
      </c>
      <c r="O275" s="126">
        <f t="shared" si="48"/>
        <v>0</v>
      </c>
      <c r="P275" s="125">
        <f t="shared" si="49"/>
        <v>0</v>
      </c>
      <c r="Q275" s="1">
        <f t="shared" si="50"/>
        <v>0</v>
      </c>
      <c r="R275" s="1">
        <f t="shared" si="54"/>
        <v>0</v>
      </c>
      <c r="S275" s="1">
        <f t="shared" si="51"/>
        <v>0</v>
      </c>
      <c r="T275" s="1">
        <f t="shared" si="52"/>
        <v>0</v>
      </c>
      <c r="U275" s="126">
        <f t="shared" si="53"/>
        <v>0</v>
      </c>
    </row>
    <row r="276" spans="2:21" x14ac:dyDescent="0.3">
      <c r="B276" s="125">
        <v>261</v>
      </c>
      <c r="C276" s="32" t="str">
        <f>IF(OR('Data-Qtr5'!C274="",'Data-Qtr5'!R274),"",(COUNTIF('Data-Qtr5'!C274,"Yes")))</f>
        <v/>
      </c>
      <c r="D276" s="268" t="str">
        <f>IF('Data-Qtr5'!D274="","",IF(C276=1,'Data-Qtr5'!D274,""))</f>
        <v/>
      </c>
      <c r="E276" s="33" t="str">
        <f>IF(OR('Data-Qtr5'!E274="",'Data-Qtr5'!R274),"",COUNTIF('Data-Qtr5'!E274,"Yes"))</f>
        <v/>
      </c>
      <c r="F276" s="33" t="str">
        <f>IF(OR('Data-Qtr5'!F274="",'Data-Qtr5'!R274),"",COUNTIF('Data-Qtr5'!F274,"Yes"))</f>
        <v/>
      </c>
      <c r="G276" s="33"/>
      <c r="H276" s="269" t="str">
        <f>IF(OR('Data-Qtr5'!G274="",'Data-Qtr5'!R274),"",COUNTIF('Data-Qtr5'!G274,"Yes"))</f>
        <v/>
      </c>
      <c r="I276" s="54">
        <f>COUNTIF('Data-Qtr5'!C274:G274,"")</f>
        <v>5</v>
      </c>
      <c r="J276" s="125">
        <f>IF('Data-Qtr5'!R274,0,IF((COUNTBLANK(C276)+COUNTBLANK(E276)+COUNTBLANK(F276)+COUNTBLANK(H276))=4,0,1))</f>
        <v>0</v>
      </c>
      <c r="K276" s="125">
        <f t="shared" si="44"/>
        <v>0</v>
      </c>
      <c r="L276" s="125">
        <f t="shared" si="45"/>
        <v>0</v>
      </c>
      <c r="M276" s="1">
        <f t="shared" si="46"/>
        <v>0</v>
      </c>
      <c r="N276" s="125">
        <f t="shared" si="47"/>
        <v>0</v>
      </c>
      <c r="O276" s="126">
        <f t="shared" si="48"/>
        <v>0</v>
      </c>
      <c r="P276" s="125">
        <f t="shared" si="49"/>
        <v>0</v>
      </c>
      <c r="Q276" s="1">
        <f t="shared" si="50"/>
        <v>0</v>
      </c>
      <c r="R276" s="1">
        <f t="shared" si="54"/>
        <v>0</v>
      </c>
      <c r="S276" s="1">
        <f t="shared" si="51"/>
        <v>0</v>
      </c>
      <c r="T276" s="1">
        <f t="shared" si="52"/>
        <v>0</v>
      </c>
      <c r="U276" s="126">
        <f t="shared" si="53"/>
        <v>0</v>
      </c>
    </row>
    <row r="277" spans="2:21" x14ac:dyDescent="0.3">
      <c r="B277" s="125">
        <v>262</v>
      </c>
      <c r="C277" s="34" t="str">
        <f>IF(OR('Data-Qtr5'!C275="",'Data-Qtr5'!R275),"",(COUNTIF('Data-Qtr5'!C275,"Yes")))</f>
        <v/>
      </c>
      <c r="D277" s="267" t="str">
        <f>IF('Data-Qtr5'!D275="","",IF(C277=1,'Data-Qtr5'!D275,""))</f>
        <v/>
      </c>
      <c r="E277" s="53" t="str">
        <f>IF(OR('Data-Qtr5'!E275="",'Data-Qtr5'!R275),"",COUNTIF('Data-Qtr5'!E275,"Yes"))</f>
        <v/>
      </c>
      <c r="F277" s="53" t="str">
        <f>IF(OR('Data-Qtr5'!F275="",'Data-Qtr5'!R275),"",COUNTIF('Data-Qtr5'!F275,"Yes"))</f>
        <v/>
      </c>
      <c r="G277" s="53"/>
      <c r="H277" s="270" t="str">
        <f>IF(OR('Data-Qtr5'!G275="",'Data-Qtr5'!R275),"",COUNTIF('Data-Qtr5'!G275,"Yes"))</f>
        <v/>
      </c>
      <c r="I277" s="55">
        <f>COUNTIF('Data-Qtr5'!C275:G275,"")</f>
        <v>5</v>
      </c>
      <c r="J277" s="125">
        <f>IF('Data-Qtr5'!R275,0,IF((COUNTBLANK(C277)+COUNTBLANK(E277)+COUNTBLANK(F277)+COUNTBLANK(H277))=4,0,1))</f>
        <v>0</v>
      </c>
      <c r="K277" s="125">
        <f t="shared" si="44"/>
        <v>0</v>
      </c>
      <c r="L277" s="125">
        <f t="shared" si="45"/>
        <v>0</v>
      </c>
      <c r="M277" s="1">
        <f t="shared" si="46"/>
        <v>0</v>
      </c>
      <c r="N277" s="125">
        <f t="shared" si="47"/>
        <v>0</v>
      </c>
      <c r="O277" s="126">
        <f t="shared" si="48"/>
        <v>0</v>
      </c>
      <c r="P277" s="125">
        <f t="shared" si="49"/>
        <v>0</v>
      </c>
      <c r="Q277" s="1">
        <f t="shared" si="50"/>
        <v>0</v>
      </c>
      <c r="R277" s="1">
        <f t="shared" si="54"/>
        <v>0</v>
      </c>
      <c r="S277" s="1">
        <f t="shared" si="51"/>
        <v>0</v>
      </c>
      <c r="T277" s="1">
        <f t="shared" si="52"/>
        <v>0</v>
      </c>
      <c r="U277" s="126">
        <f t="shared" si="53"/>
        <v>0</v>
      </c>
    </row>
    <row r="278" spans="2:21" x14ac:dyDescent="0.3">
      <c r="B278" s="125">
        <v>263</v>
      </c>
      <c r="C278" s="34" t="str">
        <f>IF(OR('Data-Qtr5'!C276="",'Data-Qtr5'!R276),"",(COUNTIF('Data-Qtr5'!C276,"Yes")))</f>
        <v/>
      </c>
      <c r="D278" s="267" t="str">
        <f>IF('Data-Qtr5'!D276="","",IF(C278=1,'Data-Qtr5'!D276,""))</f>
        <v/>
      </c>
      <c r="E278" s="53" t="str">
        <f>IF(OR('Data-Qtr5'!E276="",'Data-Qtr5'!R276),"",COUNTIF('Data-Qtr5'!E276,"Yes"))</f>
        <v/>
      </c>
      <c r="F278" s="53" t="str">
        <f>IF(OR('Data-Qtr5'!F276="",'Data-Qtr5'!R276),"",COUNTIF('Data-Qtr5'!F276,"Yes"))</f>
        <v/>
      </c>
      <c r="G278" s="53"/>
      <c r="H278" s="270" t="str">
        <f>IF(OR('Data-Qtr5'!G276="",'Data-Qtr5'!R276),"",COUNTIF('Data-Qtr5'!G276,"Yes"))</f>
        <v/>
      </c>
      <c r="I278" s="55">
        <f>COUNTIF('Data-Qtr5'!C276:G276,"")</f>
        <v>5</v>
      </c>
      <c r="J278" s="125">
        <f>IF('Data-Qtr5'!R276,0,IF((COUNTBLANK(C278)+COUNTBLANK(E278)+COUNTBLANK(F278)+COUNTBLANK(H278))=4,0,1))</f>
        <v>0</v>
      </c>
      <c r="K278" s="125">
        <f t="shared" si="44"/>
        <v>0</v>
      </c>
      <c r="L278" s="125">
        <f t="shared" si="45"/>
        <v>0</v>
      </c>
      <c r="M278" s="1">
        <f t="shared" si="46"/>
        <v>0</v>
      </c>
      <c r="N278" s="125">
        <f t="shared" si="47"/>
        <v>0</v>
      </c>
      <c r="O278" s="126">
        <f t="shared" si="48"/>
        <v>0</v>
      </c>
      <c r="P278" s="125">
        <f t="shared" si="49"/>
        <v>0</v>
      </c>
      <c r="Q278" s="1">
        <f t="shared" si="50"/>
        <v>0</v>
      </c>
      <c r="R278" s="1">
        <f t="shared" si="54"/>
        <v>0</v>
      </c>
      <c r="S278" s="1">
        <f t="shared" si="51"/>
        <v>0</v>
      </c>
      <c r="T278" s="1">
        <f t="shared" si="52"/>
        <v>0</v>
      </c>
      <c r="U278" s="126">
        <f t="shared" si="53"/>
        <v>0</v>
      </c>
    </row>
    <row r="279" spans="2:21" x14ac:dyDescent="0.3">
      <c r="B279" s="125">
        <v>264</v>
      </c>
      <c r="C279" s="34" t="str">
        <f>IF(OR('Data-Qtr5'!C277="",'Data-Qtr5'!R277),"",(COUNTIF('Data-Qtr5'!C277,"Yes")))</f>
        <v/>
      </c>
      <c r="D279" s="267" t="str">
        <f>IF('Data-Qtr5'!D277="","",IF(C279=1,'Data-Qtr5'!D277,""))</f>
        <v/>
      </c>
      <c r="E279" s="53" t="str">
        <f>IF(OR('Data-Qtr5'!E277="",'Data-Qtr5'!R277),"",COUNTIF('Data-Qtr5'!E277,"Yes"))</f>
        <v/>
      </c>
      <c r="F279" s="53" t="str">
        <f>IF(OR('Data-Qtr5'!F277="",'Data-Qtr5'!R277),"",COUNTIF('Data-Qtr5'!F277,"Yes"))</f>
        <v/>
      </c>
      <c r="G279" s="53"/>
      <c r="H279" s="270" t="str">
        <f>IF(OR('Data-Qtr5'!G277="",'Data-Qtr5'!R277),"",COUNTIF('Data-Qtr5'!G277,"Yes"))</f>
        <v/>
      </c>
      <c r="I279" s="55">
        <f>COUNTIF('Data-Qtr5'!C277:G277,"")</f>
        <v>5</v>
      </c>
      <c r="J279" s="125">
        <f>IF('Data-Qtr5'!R277,0,IF((COUNTBLANK(C279)+COUNTBLANK(E279)+COUNTBLANK(F279)+COUNTBLANK(H279))=4,0,1))</f>
        <v>0</v>
      </c>
      <c r="K279" s="125">
        <f t="shared" si="44"/>
        <v>0</v>
      </c>
      <c r="L279" s="125">
        <f t="shared" si="45"/>
        <v>0</v>
      </c>
      <c r="M279" s="1">
        <f t="shared" si="46"/>
        <v>0</v>
      </c>
      <c r="N279" s="125">
        <f t="shared" si="47"/>
        <v>0</v>
      </c>
      <c r="O279" s="126">
        <f t="shared" si="48"/>
        <v>0</v>
      </c>
      <c r="P279" s="125">
        <f t="shared" si="49"/>
        <v>0</v>
      </c>
      <c r="Q279" s="1">
        <f t="shared" si="50"/>
        <v>0</v>
      </c>
      <c r="R279" s="1">
        <f t="shared" si="54"/>
        <v>0</v>
      </c>
      <c r="S279" s="1">
        <f t="shared" si="51"/>
        <v>0</v>
      </c>
      <c r="T279" s="1">
        <f t="shared" si="52"/>
        <v>0</v>
      </c>
      <c r="U279" s="126">
        <f t="shared" si="53"/>
        <v>0</v>
      </c>
    </row>
    <row r="280" spans="2:21" x14ac:dyDescent="0.3">
      <c r="B280" s="125">
        <v>265</v>
      </c>
      <c r="C280" s="34" t="str">
        <f>IF(OR('Data-Qtr5'!C278="",'Data-Qtr5'!R278),"",(COUNTIF('Data-Qtr5'!C278,"Yes")))</f>
        <v/>
      </c>
      <c r="D280" s="267" t="str">
        <f>IF('Data-Qtr5'!D278="","",IF(C280=1,'Data-Qtr5'!D278,""))</f>
        <v/>
      </c>
      <c r="E280" s="53" t="str">
        <f>IF(OR('Data-Qtr5'!E278="",'Data-Qtr5'!R278),"",COUNTIF('Data-Qtr5'!E278,"Yes"))</f>
        <v/>
      </c>
      <c r="F280" s="53" t="str">
        <f>IF(OR('Data-Qtr5'!F278="",'Data-Qtr5'!R278),"",COUNTIF('Data-Qtr5'!F278,"Yes"))</f>
        <v/>
      </c>
      <c r="G280" s="53"/>
      <c r="H280" s="270" t="str">
        <f>IF(OR('Data-Qtr5'!G278="",'Data-Qtr5'!R278),"",COUNTIF('Data-Qtr5'!G278,"Yes"))</f>
        <v/>
      </c>
      <c r="I280" s="55">
        <f>COUNTIF('Data-Qtr5'!C278:G278,"")</f>
        <v>5</v>
      </c>
      <c r="J280" s="125">
        <f>IF('Data-Qtr5'!R278,0,IF((COUNTBLANK(C280)+COUNTBLANK(E280)+COUNTBLANK(F280)+COUNTBLANK(H280))=4,0,1))</f>
        <v>0</v>
      </c>
      <c r="K280" s="125">
        <f t="shared" ref="K280:K315" si="55">IF(J280=1,C280,0)</f>
        <v>0</v>
      </c>
      <c r="L280" s="125">
        <f t="shared" ref="L280:L315" si="56">IF(J280=1,IF((COUNTIF(C280,1)+COUNTIF(E280,1))=2,1,0),0)</f>
        <v>0</v>
      </c>
      <c r="M280" s="1">
        <f t="shared" ref="M280:M315" si="57">IF(J280=1,COUNTIF(E280,1),0)</f>
        <v>0</v>
      </c>
      <c r="N280" s="125">
        <f t="shared" ref="N280:N315" si="58">IF(J280=1,IF((COUNTIF(C280,1)+COUNTIF(F280,1))=2,1,0),0)</f>
        <v>0</v>
      </c>
      <c r="O280" s="126">
        <f t="shared" ref="O280:O315" si="59">IF(J280=1,COUNTIF(F280,1),0)</f>
        <v>0</v>
      </c>
      <c r="P280" s="125">
        <f t="shared" ref="P280:P315" si="60">IF(J280=1,IF((COUNTIF(C280,1)+COUNTIF(H280,1))=2,1,0),0)</f>
        <v>0</v>
      </c>
      <c r="Q280" s="1">
        <f t="shared" ref="Q280:Q315" si="61">IF(J280=1,COUNTIF(H280,1),0)</f>
        <v>0</v>
      </c>
      <c r="R280" s="1">
        <f t="shared" si="54"/>
        <v>0</v>
      </c>
      <c r="S280" s="1">
        <f t="shared" ref="S280:S315" si="62">IF(J280=1,COUNTIF(C280,1),0)</f>
        <v>0</v>
      </c>
      <c r="T280" s="1">
        <f t="shared" ref="T280:T315" si="63">IF(AND(C280=1,F280=1),1,0)</f>
        <v>0</v>
      </c>
      <c r="U280" s="126">
        <f t="shared" ref="U280:U315" si="64">IF(AND(C280=1,H280=1),1,0)</f>
        <v>0</v>
      </c>
    </row>
    <row r="281" spans="2:21" x14ac:dyDescent="0.3">
      <c r="B281" s="125">
        <v>266</v>
      </c>
      <c r="C281" s="34" t="str">
        <f>IF(OR('Data-Qtr5'!C279="",'Data-Qtr5'!R279),"",(COUNTIF('Data-Qtr5'!C279,"Yes")))</f>
        <v/>
      </c>
      <c r="D281" s="267" t="str">
        <f>IF('Data-Qtr5'!D279="","",IF(C281=1,'Data-Qtr5'!D279,""))</f>
        <v/>
      </c>
      <c r="E281" s="53" t="str">
        <f>IF(OR('Data-Qtr5'!E279="",'Data-Qtr5'!R279),"",COUNTIF('Data-Qtr5'!E279,"Yes"))</f>
        <v/>
      </c>
      <c r="F281" s="53" t="str">
        <f>IF(OR('Data-Qtr5'!F279="",'Data-Qtr5'!R279),"",COUNTIF('Data-Qtr5'!F279,"Yes"))</f>
        <v/>
      </c>
      <c r="G281" s="53"/>
      <c r="H281" s="270" t="str">
        <f>IF(OR('Data-Qtr5'!G279="",'Data-Qtr5'!R279),"",COUNTIF('Data-Qtr5'!G279,"Yes"))</f>
        <v/>
      </c>
      <c r="I281" s="55">
        <f>COUNTIF('Data-Qtr5'!C279:G279,"")</f>
        <v>5</v>
      </c>
      <c r="J281" s="125">
        <f>IF('Data-Qtr5'!R279,0,IF((COUNTBLANK(C281)+COUNTBLANK(E281)+COUNTBLANK(F281)+COUNTBLANK(H281))=4,0,1))</f>
        <v>0</v>
      </c>
      <c r="K281" s="125">
        <f t="shared" si="55"/>
        <v>0</v>
      </c>
      <c r="L281" s="125">
        <f t="shared" si="56"/>
        <v>0</v>
      </c>
      <c r="M281" s="1">
        <f t="shared" si="57"/>
        <v>0</v>
      </c>
      <c r="N281" s="125">
        <f t="shared" si="58"/>
        <v>0</v>
      </c>
      <c r="O281" s="126">
        <f t="shared" si="59"/>
        <v>0</v>
      </c>
      <c r="P281" s="125">
        <f t="shared" si="60"/>
        <v>0</v>
      </c>
      <c r="Q281" s="1">
        <f t="shared" si="61"/>
        <v>0</v>
      </c>
      <c r="R281" s="1">
        <f t="shared" si="54"/>
        <v>0</v>
      </c>
      <c r="S281" s="1">
        <f t="shared" si="62"/>
        <v>0</v>
      </c>
      <c r="T281" s="1">
        <f t="shared" si="63"/>
        <v>0</v>
      </c>
      <c r="U281" s="126">
        <f t="shared" si="64"/>
        <v>0</v>
      </c>
    </row>
    <row r="282" spans="2:21" x14ac:dyDescent="0.3">
      <c r="B282" s="125">
        <v>267</v>
      </c>
      <c r="C282" s="34" t="str">
        <f>IF(OR('Data-Qtr5'!C280="",'Data-Qtr5'!R280),"",(COUNTIF('Data-Qtr5'!C280,"Yes")))</f>
        <v/>
      </c>
      <c r="D282" s="267" t="str">
        <f>IF('Data-Qtr5'!D280="","",IF(C282=1,'Data-Qtr5'!D280,""))</f>
        <v/>
      </c>
      <c r="E282" s="53" t="str">
        <f>IF(OR('Data-Qtr5'!E280="",'Data-Qtr5'!R280),"",COUNTIF('Data-Qtr5'!E280,"Yes"))</f>
        <v/>
      </c>
      <c r="F282" s="53" t="str">
        <f>IF(OR('Data-Qtr5'!F280="",'Data-Qtr5'!R280),"",COUNTIF('Data-Qtr5'!F280,"Yes"))</f>
        <v/>
      </c>
      <c r="G282" s="53"/>
      <c r="H282" s="270" t="str">
        <f>IF(OR('Data-Qtr5'!G280="",'Data-Qtr5'!R280),"",COUNTIF('Data-Qtr5'!G280,"Yes"))</f>
        <v/>
      </c>
      <c r="I282" s="55">
        <f>COUNTIF('Data-Qtr5'!C280:G280,"")</f>
        <v>5</v>
      </c>
      <c r="J282" s="125">
        <f>IF('Data-Qtr5'!R280,0,IF((COUNTBLANK(C282)+COUNTBLANK(E282)+COUNTBLANK(F282)+COUNTBLANK(H282))=4,0,1))</f>
        <v>0</v>
      </c>
      <c r="K282" s="125">
        <f t="shared" si="55"/>
        <v>0</v>
      </c>
      <c r="L282" s="125">
        <f t="shared" si="56"/>
        <v>0</v>
      </c>
      <c r="M282" s="1">
        <f t="shared" si="57"/>
        <v>0</v>
      </c>
      <c r="N282" s="125">
        <f t="shared" si="58"/>
        <v>0</v>
      </c>
      <c r="O282" s="126">
        <f t="shared" si="59"/>
        <v>0</v>
      </c>
      <c r="P282" s="125">
        <f t="shared" si="60"/>
        <v>0</v>
      </c>
      <c r="Q282" s="1">
        <f t="shared" si="61"/>
        <v>0</v>
      </c>
      <c r="R282" s="1">
        <f t="shared" si="54"/>
        <v>0</v>
      </c>
      <c r="S282" s="1">
        <f t="shared" si="62"/>
        <v>0</v>
      </c>
      <c r="T282" s="1">
        <f t="shared" si="63"/>
        <v>0</v>
      </c>
      <c r="U282" s="126">
        <f t="shared" si="64"/>
        <v>0</v>
      </c>
    </row>
    <row r="283" spans="2:21" x14ac:dyDescent="0.3">
      <c r="B283" s="125">
        <v>268</v>
      </c>
      <c r="C283" s="34" t="str">
        <f>IF(OR('Data-Qtr5'!C281="",'Data-Qtr5'!R281),"",(COUNTIF('Data-Qtr5'!C281,"Yes")))</f>
        <v/>
      </c>
      <c r="D283" s="267" t="str">
        <f>IF('Data-Qtr5'!D281="","",IF(C283=1,'Data-Qtr5'!D281,""))</f>
        <v/>
      </c>
      <c r="E283" s="53" t="str">
        <f>IF(OR('Data-Qtr5'!E281="",'Data-Qtr5'!R281),"",COUNTIF('Data-Qtr5'!E281,"Yes"))</f>
        <v/>
      </c>
      <c r="F283" s="53" t="str">
        <f>IF(OR('Data-Qtr5'!F281="",'Data-Qtr5'!R281),"",COUNTIF('Data-Qtr5'!F281,"Yes"))</f>
        <v/>
      </c>
      <c r="G283" s="53"/>
      <c r="H283" s="270" t="str">
        <f>IF(OR('Data-Qtr5'!G281="",'Data-Qtr5'!R281),"",COUNTIF('Data-Qtr5'!G281,"Yes"))</f>
        <v/>
      </c>
      <c r="I283" s="55">
        <f>COUNTIF('Data-Qtr5'!C281:G281,"")</f>
        <v>5</v>
      </c>
      <c r="J283" s="125">
        <f>IF('Data-Qtr5'!R281,0,IF((COUNTBLANK(C283)+COUNTBLANK(E283)+COUNTBLANK(F283)+COUNTBLANK(H283))=4,0,1))</f>
        <v>0</v>
      </c>
      <c r="K283" s="125">
        <f t="shared" si="55"/>
        <v>0</v>
      </c>
      <c r="L283" s="125">
        <f t="shared" si="56"/>
        <v>0</v>
      </c>
      <c r="M283" s="1">
        <f t="shared" si="57"/>
        <v>0</v>
      </c>
      <c r="N283" s="125">
        <f t="shared" si="58"/>
        <v>0</v>
      </c>
      <c r="O283" s="126">
        <f t="shared" si="59"/>
        <v>0</v>
      </c>
      <c r="P283" s="125">
        <f t="shared" si="60"/>
        <v>0</v>
      </c>
      <c r="Q283" s="1">
        <f t="shared" si="61"/>
        <v>0</v>
      </c>
      <c r="R283" s="1">
        <f t="shared" si="54"/>
        <v>0</v>
      </c>
      <c r="S283" s="1">
        <f t="shared" si="62"/>
        <v>0</v>
      </c>
      <c r="T283" s="1">
        <f t="shared" si="63"/>
        <v>0</v>
      </c>
      <c r="U283" s="126">
        <f t="shared" si="64"/>
        <v>0</v>
      </c>
    </row>
    <row r="284" spans="2:21" x14ac:dyDescent="0.3">
      <c r="B284" s="125">
        <v>269</v>
      </c>
      <c r="C284" s="34" t="str">
        <f>IF(OR('Data-Qtr5'!C282="",'Data-Qtr5'!R282),"",(COUNTIF('Data-Qtr5'!C282,"Yes")))</f>
        <v/>
      </c>
      <c r="D284" s="267" t="str">
        <f>IF('Data-Qtr5'!D282="","",IF(C284=1,'Data-Qtr5'!D282,""))</f>
        <v/>
      </c>
      <c r="E284" s="53" t="str">
        <f>IF(OR('Data-Qtr5'!E282="",'Data-Qtr5'!R282),"",COUNTIF('Data-Qtr5'!E282,"Yes"))</f>
        <v/>
      </c>
      <c r="F284" s="53" t="str">
        <f>IF(OR('Data-Qtr5'!F282="",'Data-Qtr5'!R282),"",COUNTIF('Data-Qtr5'!F282,"Yes"))</f>
        <v/>
      </c>
      <c r="G284" s="53"/>
      <c r="H284" s="270" t="str">
        <f>IF(OR('Data-Qtr5'!G282="",'Data-Qtr5'!R282),"",COUNTIF('Data-Qtr5'!G282,"Yes"))</f>
        <v/>
      </c>
      <c r="I284" s="55">
        <f>COUNTIF('Data-Qtr5'!C282:G282,"")</f>
        <v>5</v>
      </c>
      <c r="J284" s="125">
        <f>IF('Data-Qtr5'!R282,0,IF((COUNTBLANK(C284)+COUNTBLANK(E284)+COUNTBLANK(F284)+COUNTBLANK(H284))=4,0,1))</f>
        <v>0</v>
      </c>
      <c r="K284" s="125">
        <f t="shared" si="55"/>
        <v>0</v>
      </c>
      <c r="L284" s="125">
        <f t="shared" si="56"/>
        <v>0</v>
      </c>
      <c r="M284" s="1">
        <f t="shared" si="57"/>
        <v>0</v>
      </c>
      <c r="N284" s="125">
        <f t="shared" si="58"/>
        <v>0</v>
      </c>
      <c r="O284" s="126">
        <f t="shared" si="59"/>
        <v>0</v>
      </c>
      <c r="P284" s="125">
        <f t="shared" si="60"/>
        <v>0</v>
      </c>
      <c r="Q284" s="1">
        <f t="shared" si="61"/>
        <v>0</v>
      </c>
      <c r="R284" s="1">
        <f t="shared" si="54"/>
        <v>0</v>
      </c>
      <c r="S284" s="1">
        <f t="shared" si="62"/>
        <v>0</v>
      </c>
      <c r="T284" s="1">
        <f t="shared" si="63"/>
        <v>0</v>
      </c>
      <c r="U284" s="126">
        <f t="shared" si="64"/>
        <v>0</v>
      </c>
    </row>
    <row r="285" spans="2:21" ht="15" thickBot="1" x14ac:dyDescent="0.35">
      <c r="B285" s="127">
        <v>270</v>
      </c>
      <c r="C285" s="35" t="str">
        <f>IF(OR('Data-Qtr5'!C283="",'Data-Qtr5'!R283),"",(COUNTIF('Data-Qtr5'!C283,"Yes")))</f>
        <v/>
      </c>
      <c r="D285" s="271" t="str">
        <f>IF('Data-Qtr5'!D283="","",IF(C285=1,'Data-Qtr5'!D283,""))</f>
        <v/>
      </c>
      <c r="E285" s="36" t="str">
        <f>IF(OR('Data-Qtr5'!E283="",'Data-Qtr5'!R283),"",COUNTIF('Data-Qtr5'!E283,"Yes"))</f>
        <v/>
      </c>
      <c r="F285" s="36" t="str">
        <f>IF(OR('Data-Qtr5'!F283="",'Data-Qtr5'!R283),"",COUNTIF('Data-Qtr5'!F283,"Yes"))</f>
        <v/>
      </c>
      <c r="G285" s="36"/>
      <c r="H285" s="272" t="str">
        <f>IF(OR('Data-Qtr5'!G283="",'Data-Qtr5'!R283),"",COUNTIF('Data-Qtr5'!G283,"Yes"))</f>
        <v/>
      </c>
      <c r="I285" s="56">
        <f>COUNTIF('Data-Qtr5'!C283:G283,"")</f>
        <v>5</v>
      </c>
      <c r="J285" s="125">
        <f>IF('Data-Qtr5'!R283,0,IF((COUNTBLANK(C285)+COUNTBLANK(E285)+COUNTBLANK(F285)+COUNTBLANK(H285))=4,0,1))</f>
        <v>0</v>
      </c>
      <c r="K285" s="125">
        <f t="shared" si="55"/>
        <v>0</v>
      </c>
      <c r="L285" s="125">
        <f t="shared" si="56"/>
        <v>0</v>
      </c>
      <c r="M285" s="1">
        <f t="shared" si="57"/>
        <v>0</v>
      </c>
      <c r="N285" s="125">
        <f t="shared" si="58"/>
        <v>0</v>
      </c>
      <c r="O285" s="126">
        <f t="shared" si="59"/>
        <v>0</v>
      </c>
      <c r="P285" s="125">
        <f t="shared" si="60"/>
        <v>0</v>
      </c>
      <c r="Q285" s="1">
        <f t="shared" si="61"/>
        <v>0</v>
      </c>
      <c r="R285" s="1">
        <f t="shared" si="54"/>
        <v>0</v>
      </c>
      <c r="S285" s="1">
        <f t="shared" si="62"/>
        <v>0</v>
      </c>
      <c r="T285" s="1">
        <f t="shared" si="63"/>
        <v>0</v>
      </c>
      <c r="U285" s="126">
        <f t="shared" si="64"/>
        <v>0</v>
      </c>
    </row>
    <row r="286" spans="2:21" x14ac:dyDescent="0.3">
      <c r="B286" s="125">
        <v>271</v>
      </c>
      <c r="C286" s="32" t="str">
        <f>IF(OR('Data-Qtr5'!C284="",'Data-Qtr5'!R284),"",(COUNTIF('Data-Qtr5'!C284,"Yes")))</f>
        <v/>
      </c>
      <c r="D286" s="268" t="str">
        <f>IF('Data-Qtr5'!D284="","",IF(C286=1,'Data-Qtr5'!D284,""))</f>
        <v/>
      </c>
      <c r="E286" s="33" t="str">
        <f>IF(OR('Data-Qtr5'!E284="",'Data-Qtr5'!R284),"",COUNTIF('Data-Qtr5'!E284,"Yes"))</f>
        <v/>
      </c>
      <c r="F286" s="33" t="str">
        <f>IF(OR('Data-Qtr5'!F284="",'Data-Qtr5'!R284),"",COUNTIF('Data-Qtr5'!F284,"Yes"))</f>
        <v/>
      </c>
      <c r="G286" s="33"/>
      <c r="H286" s="269" t="str">
        <f>IF(OR('Data-Qtr5'!G284="",'Data-Qtr5'!R284),"",COUNTIF('Data-Qtr5'!G284,"Yes"))</f>
        <v/>
      </c>
      <c r="I286" s="54">
        <f>COUNTIF('Data-Qtr5'!C284:G284,"")</f>
        <v>5</v>
      </c>
      <c r="J286" s="125">
        <f>IF('Data-Qtr5'!R284,0,IF((COUNTBLANK(C286)+COUNTBLANK(E286)+COUNTBLANK(F286)+COUNTBLANK(H286))=4,0,1))</f>
        <v>0</v>
      </c>
      <c r="K286" s="125">
        <f t="shared" si="55"/>
        <v>0</v>
      </c>
      <c r="L286" s="125">
        <f t="shared" si="56"/>
        <v>0</v>
      </c>
      <c r="M286" s="1">
        <f t="shared" si="57"/>
        <v>0</v>
      </c>
      <c r="N286" s="125">
        <f t="shared" si="58"/>
        <v>0</v>
      </c>
      <c r="O286" s="126">
        <f t="shared" si="59"/>
        <v>0</v>
      </c>
      <c r="P286" s="125">
        <f t="shared" si="60"/>
        <v>0</v>
      </c>
      <c r="Q286" s="1">
        <f t="shared" si="61"/>
        <v>0</v>
      </c>
      <c r="R286" s="1">
        <f t="shared" si="54"/>
        <v>0</v>
      </c>
      <c r="S286" s="1">
        <f t="shared" si="62"/>
        <v>0</v>
      </c>
      <c r="T286" s="1">
        <f t="shared" si="63"/>
        <v>0</v>
      </c>
      <c r="U286" s="126">
        <f t="shared" si="64"/>
        <v>0</v>
      </c>
    </row>
    <row r="287" spans="2:21" x14ac:dyDescent="0.3">
      <c r="B287" s="125">
        <v>272</v>
      </c>
      <c r="C287" s="34" t="str">
        <f>IF(OR('Data-Qtr5'!C285="",'Data-Qtr5'!R285),"",(COUNTIF('Data-Qtr5'!C285,"Yes")))</f>
        <v/>
      </c>
      <c r="D287" s="267" t="str">
        <f>IF('Data-Qtr5'!D285="","",IF(C287=1,'Data-Qtr5'!D285,""))</f>
        <v/>
      </c>
      <c r="E287" s="53" t="str">
        <f>IF(OR('Data-Qtr5'!E285="",'Data-Qtr5'!R285),"",COUNTIF('Data-Qtr5'!E285,"Yes"))</f>
        <v/>
      </c>
      <c r="F287" s="53" t="str">
        <f>IF(OR('Data-Qtr5'!F285="",'Data-Qtr5'!R285),"",COUNTIF('Data-Qtr5'!F285,"Yes"))</f>
        <v/>
      </c>
      <c r="G287" s="53"/>
      <c r="H287" s="270" t="str">
        <f>IF(OR('Data-Qtr5'!G285="",'Data-Qtr5'!R285),"",COUNTIF('Data-Qtr5'!G285,"Yes"))</f>
        <v/>
      </c>
      <c r="I287" s="55">
        <f>COUNTIF('Data-Qtr5'!C285:G285,"")</f>
        <v>5</v>
      </c>
      <c r="J287" s="125">
        <f>IF('Data-Qtr5'!R285,0,IF((COUNTBLANK(C287)+COUNTBLANK(E287)+COUNTBLANK(F287)+COUNTBLANK(H287))=4,0,1))</f>
        <v>0</v>
      </c>
      <c r="K287" s="125">
        <f t="shared" si="55"/>
        <v>0</v>
      </c>
      <c r="L287" s="125">
        <f t="shared" si="56"/>
        <v>0</v>
      </c>
      <c r="M287" s="1">
        <f t="shared" si="57"/>
        <v>0</v>
      </c>
      <c r="N287" s="125">
        <f t="shared" si="58"/>
        <v>0</v>
      </c>
      <c r="O287" s="126">
        <f t="shared" si="59"/>
        <v>0</v>
      </c>
      <c r="P287" s="125">
        <f t="shared" si="60"/>
        <v>0</v>
      </c>
      <c r="Q287" s="1">
        <f t="shared" si="61"/>
        <v>0</v>
      </c>
      <c r="R287" s="1">
        <f t="shared" si="54"/>
        <v>0</v>
      </c>
      <c r="S287" s="1">
        <f t="shared" si="62"/>
        <v>0</v>
      </c>
      <c r="T287" s="1">
        <f t="shared" si="63"/>
        <v>0</v>
      </c>
      <c r="U287" s="126">
        <f t="shared" si="64"/>
        <v>0</v>
      </c>
    </row>
    <row r="288" spans="2:21" x14ac:dyDescent="0.3">
      <c r="B288" s="125">
        <v>273</v>
      </c>
      <c r="C288" s="34" t="str">
        <f>IF(OR('Data-Qtr5'!C286="",'Data-Qtr5'!R286),"",(COUNTIF('Data-Qtr5'!C286,"Yes")))</f>
        <v/>
      </c>
      <c r="D288" s="267" t="str">
        <f>IF('Data-Qtr5'!D286="","",IF(C288=1,'Data-Qtr5'!D286,""))</f>
        <v/>
      </c>
      <c r="E288" s="53" t="str">
        <f>IF(OR('Data-Qtr5'!E286="",'Data-Qtr5'!R286),"",COUNTIF('Data-Qtr5'!E286,"Yes"))</f>
        <v/>
      </c>
      <c r="F288" s="53" t="str">
        <f>IF(OR('Data-Qtr5'!F286="",'Data-Qtr5'!R286),"",COUNTIF('Data-Qtr5'!F286,"Yes"))</f>
        <v/>
      </c>
      <c r="G288" s="53"/>
      <c r="H288" s="270" t="str">
        <f>IF(OR('Data-Qtr5'!G286="",'Data-Qtr5'!R286),"",COUNTIF('Data-Qtr5'!G286,"Yes"))</f>
        <v/>
      </c>
      <c r="I288" s="55">
        <f>COUNTIF('Data-Qtr5'!C286:G286,"")</f>
        <v>5</v>
      </c>
      <c r="J288" s="125">
        <f>IF('Data-Qtr5'!R286,0,IF((COUNTBLANK(C288)+COUNTBLANK(E288)+COUNTBLANK(F288)+COUNTBLANK(H288))=4,0,1))</f>
        <v>0</v>
      </c>
      <c r="K288" s="125">
        <f t="shared" si="55"/>
        <v>0</v>
      </c>
      <c r="L288" s="125">
        <f t="shared" si="56"/>
        <v>0</v>
      </c>
      <c r="M288" s="1">
        <f t="shared" si="57"/>
        <v>0</v>
      </c>
      <c r="N288" s="125">
        <f t="shared" si="58"/>
        <v>0</v>
      </c>
      <c r="O288" s="126">
        <f t="shared" si="59"/>
        <v>0</v>
      </c>
      <c r="P288" s="125">
        <f t="shared" si="60"/>
        <v>0</v>
      </c>
      <c r="Q288" s="1">
        <f t="shared" si="61"/>
        <v>0</v>
      </c>
      <c r="R288" s="1">
        <f t="shared" si="54"/>
        <v>0</v>
      </c>
      <c r="S288" s="1">
        <f t="shared" si="62"/>
        <v>0</v>
      </c>
      <c r="T288" s="1">
        <f t="shared" si="63"/>
        <v>0</v>
      </c>
      <c r="U288" s="126">
        <f t="shared" si="64"/>
        <v>0</v>
      </c>
    </row>
    <row r="289" spans="2:21" x14ac:dyDescent="0.3">
      <c r="B289" s="125">
        <v>274</v>
      </c>
      <c r="C289" s="34" t="str">
        <f>IF(OR('Data-Qtr5'!C287="",'Data-Qtr5'!R287),"",(COUNTIF('Data-Qtr5'!C287,"Yes")))</f>
        <v/>
      </c>
      <c r="D289" s="267" t="str">
        <f>IF('Data-Qtr5'!D287="","",IF(C289=1,'Data-Qtr5'!D287,""))</f>
        <v/>
      </c>
      <c r="E289" s="53" t="str">
        <f>IF(OR('Data-Qtr5'!E287="",'Data-Qtr5'!R287),"",COUNTIF('Data-Qtr5'!E287,"Yes"))</f>
        <v/>
      </c>
      <c r="F289" s="53" t="str">
        <f>IF(OR('Data-Qtr5'!F287="",'Data-Qtr5'!R287),"",COUNTIF('Data-Qtr5'!F287,"Yes"))</f>
        <v/>
      </c>
      <c r="G289" s="53"/>
      <c r="H289" s="270" t="str">
        <f>IF(OR('Data-Qtr5'!G287="",'Data-Qtr5'!R287),"",COUNTIF('Data-Qtr5'!G287,"Yes"))</f>
        <v/>
      </c>
      <c r="I289" s="55">
        <f>COUNTIF('Data-Qtr5'!C287:G287,"")</f>
        <v>5</v>
      </c>
      <c r="J289" s="125">
        <f>IF('Data-Qtr5'!R287,0,IF((COUNTBLANK(C289)+COUNTBLANK(E289)+COUNTBLANK(F289)+COUNTBLANK(H289))=4,0,1))</f>
        <v>0</v>
      </c>
      <c r="K289" s="125">
        <f t="shared" si="55"/>
        <v>0</v>
      </c>
      <c r="L289" s="125">
        <f t="shared" si="56"/>
        <v>0</v>
      </c>
      <c r="M289" s="1">
        <f t="shared" si="57"/>
        <v>0</v>
      </c>
      <c r="N289" s="125">
        <f t="shared" si="58"/>
        <v>0</v>
      </c>
      <c r="O289" s="126">
        <f t="shared" si="59"/>
        <v>0</v>
      </c>
      <c r="P289" s="125">
        <f t="shared" si="60"/>
        <v>0</v>
      </c>
      <c r="Q289" s="1">
        <f t="shared" si="61"/>
        <v>0</v>
      </c>
      <c r="R289" s="1">
        <f t="shared" si="54"/>
        <v>0</v>
      </c>
      <c r="S289" s="1">
        <f t="shared" si="62"/>
        <v>0</v>
      </c>
      <c r="T289" s="1">
        <f t="shared" si="63"/>
        <v>0</v>
      </c>
      <c r="U289" s="126">
        <f t="shared" si="64"/>
        <v>0</v>
      </c>
    </row>
    <row r="290" spans="2:21" x14ac:dyDescent="0.3">
      <c r="B290" s="125">
        <v>275</v>
      </c>
      <c r="C290" s="34" t="str">
        <f>IF(OR('Data-Qtr5'!C288="",'Data-Qtr5'!R288),"",(COUNTIF('Data-Qtr5'!C288,"Yes")))</f>
        <v/>
      </c>
      <c r="D290" s="267" t="str">
        <f>IF('Data-Qtr5'!D288="","",IF(C290=1,'Data-Qtr5'!D288,""))</f>
        <v/>
      </c>
      <c r="E290" s="53" t="str">
        <f>IF(OR('Data-Qtr5'!E288="",'Data-Qtr5'!R288),"",COUNTIF('Data-Qtr5'!E288,"Yes"))</f>
        <v/>
      </c>
      <c r="F290" s="53" t="str">
        <f>IF(OR('Data-Qtr5'!F288="",'Data-Qtr5'!R288),"",COUNTIF('Data-Qtr5'!F288,"Yes"))</f>
        <v/>
      </c>
      <c r="G290" s="53"/>
      <c r="H290" s="270" t="str">
        <f>IF(OR('Data-Qtr5'!G288="",'Data-Qtr5'!R288),"",COUNTIF('Data-Qtr5'!G288,"Yes"))</f>
        <v/>
      </c>
      <c r="I290" s="55">
        <f>COUNTIF('Data-Qtr5'!C288:G288,"")</f>
        <v>5</v>
      </c>
      <c r="J290" s="125">
        <f>IF('Data-Qtr5'!R288,0,IF((COUNTBLANK(C290)+COUNTBLANK(E290)+COUNTBLANK(F290)+COUNTBLANK(H290))=4,0,1))</f>
        <v>0</v>
      </c>
      <c r="K290" s="125">
        <f t="shared" si="55"/>
        <v>0</v>
      </c>
      <c r="L290" s="125">
        <f t="shared" si="56"/>
        <v>0</v>
      </c>
      <c r="M290" s="1">
        <f t="shared" si="57"/>
        <v>0</v>
      </c>
      <c r="N290" s="125">
        <f t="shared" si="58"/>
        <v>0</v>
      </c>
      <c r="O290" s="126">
        <f t="shared" si="59"/>
        <v>0</v>
      </c>
      <c r="P290" s="125">
        <f t="shared" si="60"/>
        <v>0</v>
      </c>
      <c r="Q290" s="1">
        <f t="shared" si="61"/>
        <v>0</v>
      </c>
      <c r="R290" s="1">
        <f t="shared" si="54"/>
        <v>0</v>
      </c>
      <c r="S290" s="1">
        <f t="shared" si="62"/>
        <v>0</v>
      </c>
      <c r="T290" s="1">
        <f t="shared" si="63"/>
        <v>0</v>
      </c>
      <c r="U290" s="126">
        <f t="shared" si="64"/>
        <v>0</v>
      </c>
    </row>
    <row r="291" spans="2:21" x14ac:dyDescent="0.3">
      <c r="B291" s="125">
        <v>276</v>
      </c>
      <c r="C291" s="34" t="str">
        <f>IF(OR('Data-Qtr5'!C289="",'Data-Qtr5'!R289),"",(COUNTIF('Data-Qtr5'!C289,"Yes")))</f>
        <v/>
      </c>
      <c r="D291" s="267" t="str">
        <f>IF('Data-Qtr5'!D289="","",IF(C291=1,'Data-Qtr5'!D289,""))</f>
        <v/>
      </c>
      <c r="E291" s="53" t="str">
        <f>IF(OR('Data-Qtr5'!E289="",'Data-Qtr5'!R289),"",COUNTIF('Data-Qtr5'!E289,"Yes"))</f>
        <v/>
      </c>
      <c r="F291" s="53" t="str">
        <f>IF(OR('Data-Qtr5'!F289="",'Data-Qtr5'!R289),"",COUNTIF('Data-Qtr5'!F289,"Yes"))</f>
        <v/>
      </c>
      <c r="G291" s="53"/>
      <c r="H291" s="270" t="str">
        <f>IF(OR('Data-Qtr5'!G289="",'Data-Qtr5'!R289),"",COUNTIF('Data-Qtr5'!G289,"Yes"))</f>
        <v/>
      </c>
      <c r="I291" s="55">
        <f>COUNTIF('Data-Qtr5'!C289:G289,"")</f>
        <v>5</v>
      </c>
      <c r="J291" s="125">
        <f>IF('Data-Qtr5'!R289,0,IF((COUNTBLANK(C291)+COUNTBLANK(E291)+COUNTBLANK(F291)+COUNTBLANK(H291))=4,0,1))</f>
        <v>0</v>
      </c>
      <c r="K291" s="125">
        <f t="shared" si="55"/>
        <v>0</v>
      </c>
      <c r="L291" s="125">
        <f t="shared" si="56"/>
        <v>0</v>
      </c>
      <c r="M291" s="1">
        <f t="shared" si="57"/>
        <v>0</v>
      </c>
      <c r="N291" s="125">
        <f t="shared" si="58"/>
        <v>0</v>
      </c>
      <c r="O291" s="126">
        <f t="shared" si="59"/>
        <v>0</v>
      </c>
      <c r="P291" s="125">
        <f t="shared" si="60"/>
        <v>0</v>
      </c>
      <c r="Q291" s="1">
        <f t="shared" si="61"/>
        <v>0</v>
      </c>
      <c r="R291" s="1">
        <f t="shared" si="54"/>
        <v>0</v>
      </c>
      <c r="S291" s="1">
        <f t="shared" si="62"/>
        <v>0</v>
      </c>
      <c r="T291" s="1">
        <f t="shared" si="63"/>
        <v>0</v>
      </c>
      <c r="U291" s="126">
        <f t="shared" si="64"/>
        <v>0</v>
      </c>
    </row>
    <row r="292" spans="2:21" x14ac:dyDescent="0.3">
      <c r="B292" s="125">
        <v>277</v>
      </c>
      <c r="C292" s="34" t="str">
        <f>IF(OR('Data-Qtr5'!C290="",'Data-Qtr5'!R290),"",(COUNTIF('Data-Qtr5'!C290,"Yes")))</f>
        <v/>
      </c>
      <c r="D292" s="267" t="str">
        <f>IF('Data-Qtr5'!D290="","",IF(C292=1,'Data-Qtr5'!D290,""))</f>
        <v/>
      </c>
      <c r="E292" s="53" t="str">
        <f>IF(OR('Data-Qtr5'!E290="",'Data-Qtr5'!R290),"",COUNTIF('Data-Qtr5'!E290,"Yes"))</f>
        <v/>
      </c>
      <c r="F292" s="53" t="str">
        <f>IF(OR('Data-Qtr5'!F290="",'Data-Qtr5'!R290),"",COUNTIF('Data-Qtr5'!F290,"Yes"))</f>
        <v/>
      </c>
      <c r="G292" s="53"/>
      <c r="H292" s="270" t="str">
        <f>IF(OR('Data-Qtr5'!G290="",'Data-Qtr5'!R290),"",COUNTIF('Data-Qtr5'!G290,"Yes"))</f>
        <v/>
      </c>
      <c r="I292" s="55">
        <f>COUNTIF('Data-Qtr5'!C290:G290,"")</f>
        <v>5</v>
      </c>
      <c r="J292" s="125">
        <f>IF('Data-Qtr5'!R290,0,IF((COUNTBLANK(C292)+COUNTBLANK(E292)+COUNTBLANK(F292)+COUNTBLANK(H292))=4,0,1))</f>
        <v>0</v>
      </c>
      <c r="K292" s="125">
        <f t="shared" si="55"/>
        <v>0</v>
      </c>
      <c r="L292" s="125">
        <f t="shared" si="56"/>
        <v>0</v>
      </c>
      <c r="M292" s="1">
        <f t="shared" si="57"/>
        <v>0</v>
      </c>
      <c r="N292" s="125">
        <f t="shared" si="58"/>
        <v>0</v>
      </c>
      <c r="O292" s="126">
        <f t="shared" si="59"/>
        <v>0</v>
      </c>
      <c r="P292" s="125">
        <f t="shared" si="60"/>
        <v>0</v>
      </c>
      <c r="Q292" s="1">
        <f t="shared" si="61"/>
        <v>0</v>
      </c>
      <c r="R292" s="1">
        <f t="shared" si="54"/>
        <v>0</v>
      </c>
      <c r="S292" s="1">
        <f t="shared" si="62"/>
        <v>0</v>
      </c>
      <c r="T292" s="1">
        <f t="shared" si="63"/>
        <v>0</v>
      </c>
      <c r="U292" s="126">
        <f t="shared" si="64"/>
        <v>0</v>
      </c>
    </row>
    <row r="293" spans="2:21" x14ac:dyDescent="0.3">
      <c r="B293" s="125">
        <v>278</v>
      </c>
      <c r="C293" s="34" t="str">
        <f>IF(OR('Data-Qtr5'!C291="",'Data-Qtr5'!R291),"",(COUNTIF('Data-Qtr5'!C291,"Yes")))</f>
        <v/>
      </c>
      <c r="D293" s="267" t="str">
        <f>IF('Data-Qtr5'!D291="","",IF(C293=1,'Data-Qtr5'!D291,""))</f>
        <v/>
      </c>
      <c r="E293" s="53" t="str">
        <f>IF(OR('Data-Qtr5'!E291="",'Data-Qtr5'!R291),"",COUNTIF('Data-Qtr5'!E291,"Yes"))</f>
        <v/>
      </c>
      <c r="F293" s="53" t="str">
        <f>IF(OR('Data-Qtr5'!F291="",'Data-Qtr5'!R291),"",COUNTIF('Data-Qtr5'!F291,"Yes"))</f>
        <v/>
      </c>
      <c r="G293" s="53"/>
      <c r="H293" s="270" t="str">
        <f>IF(OR('Data-Qtr5'!G291="",'Data-Qtr5'!R291),"",COUNTIF('Data-Qtr5'!G291,"Yes"))</f>
        <v/>
      </c>
      <c r="I293" s="55">
        <f>COUNTIF('Data-Qtr5'!C291:G291,"")</f>
        <v>5</v>
      </c>
      <c r="J293" s="125">
        <f>IF('Data-Qtr5'!R291,0,IF((COUNTBLANK(C293)+COUNTBLANK(E293)+COUNTBLANK(F293)+COUNTBLANK(H293))=4,0,1))</f>
        <v>0</v>
      </c>
      <c r="K293" s="125">
        <f t="shared" si="55"/>
        <v>0</v>
      </c>
      <c r="L293" s="125">
        <f t="shared" si="56"/>
        <v>0</v>
      </c>
      <c r="M293" s="1">
        <f t="shared" si="57"/>
        <v>0</v>
      </c>
      <c r="N293" s="125">
        <f t="shared" si="58"/>
        <v>0</v>
      </c>
      <c r="O293" s="126">
        <f t="shared" si="59"/>
        <v>0</v>
      </c>
      <c r="P293" s="125">
        <f t="shared" si="60"/>
        <v>0</v>
      </c>
      <c r="Q293" s="1">
        <f t="shared" si="61"/>
        <v>0</v>
      </c>
      <c r="R293" s="1">
        <f t="shared" si="54"/>
        <v>0</v>
      </c>
      <c r="S293" s="1">
        <f t="shared" si="62"/>
        <v>0</v>
      </c>
      <c r="T293" s="1">
        <f t="shared" si="63"/>
        <v>0</v>
      </c>
      <c r="U293" s="126">
        <f t="shared" si="64"/>
        <v>0</v>
      </c>
    </row>
    <row r="294" spans="2:21" x14ac:dyDescent="0.3">
      <c r="B294" s="125">
        <v>279</v>
      </c>
      <c r="C294" s="34" t="str">
        <f>IF(OR('Data-Qtr5'!C292="",'Data-Qtr5'!R292),"",(COUNTIF('Data-Qtr5'!C292,"Yes")))</f>
        <v/>
      </c>
      <c r="D294" s="267" t="str">
        <f>IF('Data-Qtr5'!D292="","",IF(C294=1,'Data-Qtr5'!D292,""))</f>
        <v/>
      </c>
      <c r="E294" s="53" t="str">
        <f>IF(OR('Data-Qtr5'!E292="",'Data-Qtr5'!R292),"",COUNTIF('Data-Qtr5'!E292,"Yes"))</f>
        <v/>
      </c>
      <c r="F294" s="53" t="str">
        <f>IF(OR('Data-Qtr5'!F292="",'Data-Qtr5'!R292),"",COUNTIF('Data-Qtr5'!F292,"Yes"))</f>
        <v/>
      </c>
      <c r="G294" s="53"/>
      <c r="H294" s="270" t="str">
        <f>IF(OR('Data-Qtr5'!G292="",'Data-Qtr5'!R292),"",COUNTIF('Data-Qtr5'!G292,"Yes"))</f>
        <v/>
      </c>
      <c r="I294" s="55">
        <f>COUNTIF('Data-Qtr5'!C292:G292,"")</f>
        <v>5</v>
      </c>
      <c r="J294" s="125">
        <f>IF('Data-Qtr5'!R292,0,IF((COUNTBLANK(C294)+COUNTBLANK(E294)+COUNTBLANK(F294)+COUNTBLANK(H294))=4,0,1))</f>
        <v>0</v>
      </c>
      <c r="K294" s="125">
        <f t="shared" si="55"/>
        <v>0</v>
      </c>
      <c r="L294" s="125">
        <f t="shared" si="56"/>
        <v>0</v>
      </c>
      <c r="M294" s="1">
        <f t="shared" si="57"/>
        <v>0</v>
      </c>
      <c r="N294" s="125">
        <f t="shared" si="58"/>
        <v>0</v>
      </c>
      <c r="O294" s="126">
        <f t="shared" si="59"/>
        <v>0</v>
      </c>
      <c r="P294" s="125">
        <f t="shared" si="60"/>
        <v>0</v>
      </c>
      <c r="Q294" s="1">
        <f t="shared" si="61"/>
        <v>0</v>
      </c>
      <c r="R294" s="1">
        <f t="shared" si="54"/>
        <v>0</v>
      </c>
      <c r="S294" s="1">
        <f t="shared" si="62"/>
        <v>0</v>
      </c>
      <c r="T294" s="1">
        <f t="shared" si="63"/>
        <v>0</v>
      </c>
      <c r="U294" s="126">
        <f t="shared" si="64"/>
        <v>0</v>
      </c>
    </row>
    <row r="295" spans="2:21" ht="15" thickBot="1" x14ac:dyDescent="0.35">
      <c r="B295" s="125">
        <v>280</v>
      </c>
      <c r="C295" s="35" t="str">
        <f>IF(OR('Data-Qtr5'!C293="",'Data-Qtr5'!R293),"",(COUNTIF('Data-Qtr5'!C293,"Yes")))</f>
        <v/>
      </c>
      <c r="D295" s="271" t="str">
        <f>IF('Data-Qtr5'!D293="","",IF(C295=1,'Data-Qtr5'!D293,""))</f>
        <v/>
      </c>
      <c r="E295" s="36" t="str">
        <f>IF(OR('Data-Qtr5'!E293="",'Data-Qtr5'!R293),"",COUNTIF('Data-Qtr5'!E293,"Yes"))</f>
        <v/>
      </c>
      <c r="F295" s="36" t="str">
        <f>IF(OR('Data-Qtr5'!F293="",'Data-Qtr5'!R293),"",COUNTIF('Data-Qtr5'!F293,"Yes"))</f>
        <v/>
      </c>
      <c r="G295" s="36"/>
      <c r="H295" s="272" t="str">
        <f>IF(OR('Data-Qtr5'!G293="",'Data-Qtr5'!R293),"",COUNTIF('Data-Qtr5'!G293,"Yes"))</f>
        <v/>
      </c>
      <c r="I295" s="55">
        <f>COUNTIF('Data-Qtr5'!C293:G293,"")</f>
        <v>5</v>
      </c>
      <c r="J295" s="125">
        <f>IF('Data-Qtr5'!R293,0,IF((COUNTBLANK(C295)+COUNTBLANK(E295)+COUNTBLANK(F295)+COUNTBLANK(H295))=4,0,1))</f>
        <v>0</v>
      </c>
      <c r="K295" s="125">
        <f t="shared" si="55"/>
        <v>0</v>
      </c>
      <c r="L295" s="125">
        <f t="shared" si="56"/>
        <v>0</v>
      </c>
      <c r="M295" s="1">
        <f t="shared" si="57"/>
        <v>0</v>
      </c>
      <c r="N295" s="125">
        <f t="shared" si="58"/>
        <v>0</v>
      </c>
      <c r="O295" s="126">
        <f t="shared" si="59"/>
        <v>0</v>
      </c>
      <c r="P295" s="125">
        <f t="shared" si="60"/>
        <v>0</v>
      </c>
      <c r="Q295" s="1">
        <f t="shared" si="61"/>
        <v>0</v>
      </c>
      <c r="R295" s="1">
        <f t="shared" si="54"/>
        <v>0</v>
      </c>
      <c r="S295" s="1">
        <f t="shared" si="62"/>
        <v>0</v>
      </c>
      <c r="T295" s="1">
        <f t="shared" si="63"/>
        <v>0</v>
      </c>
      <c r="U295" s="126">
        <f t="shared" si="64"/>
        <v>0</v>
      </c>
    </row>
    <row r="296" spans="2:21" x14ac:dyDescent="0.3">
      <c r="B296" s="125">
        <v>281</v>
      </c>
      <c r="C296" s="32" t="str">
        <f>IF(OR('Data-Qtr5'!C294="",'Data-Qtr5'!R294),"",(COUNTIF('Data-Qtr5'!C294,"Yes")))</f>
        <v/>
      </c>
      <c r="D296" s="268" t="str">
        <f>IF('Data-Qtr5'!D294="","",IF(C296=1,'Data-Qtr5'!D294,""))</f>
        <v/>
      </c>
      <c r="E296" s="33" t="str">
        <f>IF(OR('Data-Qtr5'!E294="",'Data-Qtr5'!R294),"",COUNTIF('Data-Qtr5'!E294,"Yes"))</f>
        <v/>
      </c>
      <c r="F296" s="33" t="str">
        <f>IF(OR('Data-Qtr5'!F294="",'Data-Qtr5'!R294),"",COUNTIF('Data-Qtr5'!F294,"Yes"))</f>
        <v/>
      </c>
      <c r="G296" s="33"/>
      <c r="H296" s="269" t="str">
        <f>IF(OR('Data-Qtr5'!G294="",'Data-Qtr5'!R294),"",COUNTIF('Data-Qtr5'!G294,"Yes"))</f>
        <v/>
      </c>
      <c r="I296" s="54">
        <f>COUNTIF('Data-Qtr5'!C294:G294,"")</f>
        <v>5</v>
      </c>
      <c r="J296" s="125">
        <f>IF('Data-Qtr5'!R294,0,IF((COUNTBLANK(C296)+COUNTBLANK(E296)+COUNTBLANK(F296)+COUNTBLANK(H296))=4,0,1))</f>
        <v>0</v>
      </c>
      <c r="K296" s="125">
        <f t="shared" si="55"/>
        <v>0</v>
      </c>
      <c r="L296" s="125">
        <f t="shared" si="56"/>
        <v>0</v>
      </c>
      <c r="M296" s="1">
        <f t="shared" si="57"/>
        <v>0</v>
      </c>
      <c r="N296" s="125">
        <f t="shared" si="58"/>
        <v>0</v>
      </c>
      <c r="O296" s="126">
        <f t="shared" si="59"/>
        <v>0</v>
      </c>
      <c r="P296" s="125">
        <f t="shared" si="60"/>
        <v>0</v>
      </c>
      <c r="Q296" s="1">
        <f t="shared" si="61"/>
        <v>0</v>
      </c>
      <c r="R296" s="1">
        <f t="shared" si="54"/>
        <v>0</v>
      </c>
      <c r="S296" s="1">
        <f t="shared" si="62"/>
        <v>0</v>
      </c>
      <c r="T296" s="1">
        <f t="shared" si="63"/>
        <v>0</v>
      </c>
      <c r="U296" s="126">
        <f t="shared" si="64"/>
        <v>0</v>
      </c>
    </row>
    <row r="297" spans="2:21" x14ac:dyDescent="0.3">
      <c r="B297" s="125">
        <v>282</v>
      </c>
      <c r="C297" s="34" t="str">
        <f>IF(OR('Data-Qtr5'!C295="",'Data-Qtr5'!R295),"",(COUNTIF('Data-Qtr5'!C295,"Yes")))</f>
        <v/>
      </c>
      <c r="D297" s="267" t="str">
        <f>IF('Data-Qtr5'!D295="","",IF(C297=1,'Data-Qtr5'!D295,""))</f>
        <v/>
      </c>
      <c r="E297" s="53" t="str">
        <f>IF(OR('Data-Qtr5'!E295="",'Data-Qtr5'!R295),"",COUNTIF('Data-Qtr5'!E295,"Yes"))</f>
        <v/>
      </c>
      <c r="F297" s="53" t="str">
        <f>IF(OR('Data-Qtr5'!F295="",'Data-Qtr5'!R295),"",COUNTIF('Data-Qtr5'!F295,"Yes"))</f>
        <v/>
      </c>
      <c r="G297" s="53"/>
      <c r="H297" s="270" t="str">
        <f>IF(OR('Data-Qtr5'!G295="",'Data-Qtr5'!R295),"",COUNTIF('Data-Qtr5'!G295,"Yes"))</f>
        <v/>
      </c>
      <c r="I297" s="55">
        <f>COUNTIF('Data-Qtr5'!C295:G295,"")</f>
        <v>5</v>
      </c>
      <c r="J297" s="125">
        <f>IF('Data-Qtr5'!R295,0,IF((COUNTBLANK(C297)+COUNTBLANK(E297)+COUNTBLANK(F297)+COUNTBLANK(H297))=4,0,1))</f>
        <v>0</v>
      </c>
      <c r="K297" s="125">
        <f t="shared" si="55"/>
        <v>0</v>
      </c>
      <c r="L297" s="125">
        <f t="shared" si="56"/>
        <v>0</v>
      </c>
      <c r="M297" s="1">
        <f t="shared" si="57"/>
        <v>0</v>
      </c>
      <c r="N297" s="125">
        <f t="shared" si="58"/>
        <v>0</v>
      </c>
      <c r="O297" s="126">
        <f t="shared" si="59"/>
        <v>0</v>
      </c>
      <c r="P297" s="125">
        <f t="shared" si="60"/>
        <v>0</v>
      </c>
      <c r="Q297" s="1">
        <f t="shared" si="61"/>
        <v>0</v>
      </c>
      <c r="R297" s="1">
        <f t="shared" si="54"/>
        <v>0</v>
      </c>
      <c r="S297" s="1">
        <f t="shared" si="62"/>
        <v>0</v>
      </c>
      <c r="T297" s="1">
        <f t="shared" si="63"/>
        <v>0</v>
      </c>
      <c r="U297" s="126">
        <f t="shared" si="64"/>
        <v>0</v>
      </c>
    </row>
    <row r="298" spans="2:21" x14ac:dyDescent="0.3">
      <c r="B298" s="125">
        <v>283</v>
      </c>
      <c r="C298" s="34" t="str">
        <f>IF(OR('Data-Qtr5'!C296="",'Data-Qtr5'!R296),"",(COUNTIF('Data-Qtr5'!C296,"Yes")))</f>
        <v/>
      </c>
      <c r="D298" s="267" t="str">
        <f>IF('Data-Qtr5'!D296="","",IF(C298=1,'Data-Qtr5'!D296,""))</f>
        <v/>
      </c>
      <c r="E298" s="53" t="str">
        <f>IF(OR('Data-Qtr5'!E296="",'Data-Qtr5'!R296),"",COUNTIF('Data-Qtr5'!E296,"Yes"))</f>
        <v/>
      </c>
      <c r="F298" s="53" t="str">
        <f>IF(OR('Data-Qtr5'!F296="",'Data-Qtr5'!R296),"",COUNTIF('Data-Qtr5'!F296,"Yes"))</f>
        <v/>
      </c>
      <c r="G298" s="53"/>
      <c r="H298" s="270" t="str">
        <f>IF(OR('Data-Qtr5'!G296="",'Data-Qtr5'!R296),"",COUNTIF('Data-Qtr5'!G296,"Yes"))</f>
        <v/>
      </c>
      <c r="I298" s="55">
        <f>COUNTIF('Data-Qtr5'!C296:G296,"")</f>
        <v>5</v>
      </c>
      <c r="J298" s="125">
        <f>IF('Data-Qtr5'!R296,0,IF((COUNTBLANK(C298)+COUNTBLANK(E298)+COUNTBLANK(F298)+COUNTBLANK(H298))=4,0,1))</f>
        <v>0</v>
      </c>
      <c r="K298" s="125">
        <f t="shared" si="55"/>
        <v>0</v>
      </c>
      <c r="L298" s="125">
        <f t="shared" si="56"/>
        <v>0</v>
      </c>
      <c r="M298" s="1">
        <f t="shared" si="57"/>
        <v>0</v>
      </c>
      <c r="N298" s="125">
        <f t="shared" si="58"/>
        <v>0</v>
      </c>
      <c r="O298" s="126">
        <f t="shared" si="59"/>
        <v>0</v>
      </c>
      <c r="P298" s="125">
        <f t="shared" si="60"/>
        <v>0</v>
      </c>
      <c r="Q298" s="1">
        <f t="shared" si="61"/>
        <v>0</v>
      </c>
      <c r="R298" s="1">
        <f t="shared" si="54"/>
        <v>0</v>
      </c>
      <c r="S298" s="1">
        <f t="shared" si="62"/>
        <v>0</v>
      </c>
      <c r="T298" s="1">
        <f t="shared" si="63"/>
        <v>0</v>
      </c>
      <c r="U298" s="126">
        <f t="shared" si="64"/>
        <v>0</v>
      </c>
    </row>
    <row r="299" spans="2:21" x14ac:dyDescent="0.3">
      <c r="B299" s="125">
        <v>284</v>
      </c>
      <c r="C299" s="34" t="str">
        <f>IF(OR('Data-Qtr5'!C297="",'Data-Qtr5'!R297),"",(COUNTIF('Data-Qtr5'!C297,"Yes")))</f>
        <v/>
      </c>
      <c r="D299" s="267" t="str">
        <f>IF('Data-Qtr5'!D297="","",IF(C299=1,'Data-Qtr5'!D297,""))</f>
        <v/>
      </c>
      <c r="E299" s="53" t="str">
        <f>IF(OR('Data-Qtr5'!E297="",'Data-Qtr5'!R297),"",COUNTIF('Data-Qtr5'!E297,"Yes"))</f>
        <v/>
      </c>
      <c r="F299" s="53" t="str">
        <f>IF(OR('Data-Qtr5'!F297="",'Data-Qtr5'!R297),"",COUNTIF('Data-Qtr5'!F297,"Yes"))</f>
        <v/>
      </c>
      <c r="G299" s="53"/>
      <c r="H299" s="270" t="str">
        <f>IF(OR('Data-Qtr5'!G297="",'Data-Qtr5'!R297),"",COUNTIF('Data-Qtr5'!G297,"Yes"))</f>
        <v/>
      </c>
      <c r="I299" s="55">
        <f>COUNTIF('Data-Qtr5'!C297:G297,"")</f>
        <v>5</v>
      </c>
      <c r="J299" s="125">
        <f>IF('Data-Qtr5'!R297,0,IF((COUNTBLANK(C299)+COUNTBLANK(E299)+COUNTBLANK(F299)+COUNTBLANK(H299))=4,0,1))</f>
        <v>0</v>
      </c>
      <c r="K299" s="125">
        <f t="shared" si="55"/>
        <v>0</v>
      </c>
      <c r="L299" s="125">
        <f t="shared" si="56"/>
        <v>0</v>
      </c>
      <c r="M299" s="1">
        <f t="shared" si="57"/>
        <v>0</v>
      </c>
      <c r="N299" s="125">
        <f t="shared" si="58"/>
        <v>0</v>
      </c>
      <c r="O299" s="126">
        <f t="shared" si="59"/>
        <v>0</v>
      </c>
      <c r="P299" s="125">
        <f t="shared" si="60"/>
        <v>0</v>
      </c>
      <c r="Q299" s="1">
        <f t="shared" si="61"/>
        <v>0</v>
      </c>
      <c r="R299" s="1">
        <f t="shared" si="54"/>
        <v>0</v>
      </c>
      <c r="S299" s="1">
        <f t="shared" si="62"/>
        <v>0</v>
      </c>
      <c r="T299" s="1">
        <f t="shared" si="63"/>
        <v>0</v>
      </c>
      <c r="U299" s="126">
        <f t="shared" si="64"/>
        <v>0</v>
      </c>
    </row>
    <row r="300" spans="2:21" x14ac:dyDescent="0.3">
      <c r="B300" s="125">
        <v>285</v>
      </c>
      <c r="C300" s="34" t="str">
        <f>IF(OR('Data-Qtr5'!C298="",'Data-Qtr5'!R298),"",(COUNTIF('Data-Qtr5'!C298,"Yes")))</f>
        <v/>
      </c>
      <c r="D300" s="267" t="str">
        <f>IF('Data-Qtr5'!D298="","",IF(C300=1,'Data-Qtr5'!D298,""))</f>
        <v/>
      </c>
      <c r="E300" s="53" t="str">
        <f>IF(OR('Data-Qtr5'!E298="",'Data-Qtr5'!R298),"",COUNTIF('Data-Qtr5'!E298,"Yes"))</f>
        <v/>
      </c>
      <c r="F300" s="53" t="str">
        <f>IF(OR('Data-Qtr5'!F298="",'Data-Qtr5'!R298),"",COUNTIF('Data-Qtr5'!F298,"Yes"))</f>
        <v/>
      </c>
      <c r="G300" s="53"/>
      <c r="H300" s="270" t="str">
        <f>IF(OR('Data-Qtr5'!G298="",'Data-Qtr5'!R298),"",COUNTIF('Data-Qtr5'!G298,"Yes"))</f>
        <v/>
      </c>
      <c r="I300" s="55">
        <f>COUNTIF('Data-Qtr5'!C298:G298,"")</f>
        <v>5</v>
      </c>
      <c r="J300" s="125">
        <f>IF('Data-Qtr5'!R298,0,IF((COUNTBLANK(C300)+COUNTBLANK(E300)+COUNTBLANK(F300)+COUNTBLANK(H300))=4,0,1))</f>
        <v>0</v>
      </c>
      <c r="K300" s="125">
        <f t="shared" si="55"/>
        <v>0</v>
      </c>
      <c r="L300" s="125">
        <f t="shared" si="56"/>
        <v>0</v>
      </c>
      <c r="M300" s="1">
        <f t="shared" si="57"/>
        <v>0</v>
      </c>
      <c r="N300" s="125">
        <f t="shared" si="58"/>
        <v>0</v>
      </c>
      <c r="O300" s="126">
        <f t="shared" si="59"/>
        <v>0</v>
      </c>
      <c r="P300" s="125">
        <f t="shared" si="60"/>
        <v>0</v>
      </c>
      <c r="Q300" s="1">
        <f t="shared" si="61"/>
        <v>0</v>
      </c>
      <c r="R300" s="1">
        <f t="shared" si="54"/>
        <v>0</v>
      </c>
      <c r="S300" s="1">
        <f t="shared" si="62"/>
        <v>0</v>
      </c>
      <c r="T300" s="1">
        <f t="shared" si="63"/>
        <v>0</v>
      </c>
      <c r="U300" s="126">
        <f t="shared" si="64"/>
        <v>0</v>
      </c>
    </row>
    <row r="301" spans="2:21" x14ac:dyDescent="0.3">
      <c r="B301" s="125">
        <v>286</v>
      </c>
      <c r="C301" s="34" t="str">
        <f>IF(OR('Data-Qtr5'!C299="",'Data-Qtr5'!R299),"",(COUNTIF('Data-Qtr5'!C299,"Yes")))</f>
        <v/>
      </c>
      <c r="D301" s="267" t="str">
        <f>IF('Data-Qtr5'!D299="","",IF(C301=1,'Data-Qtr5'!D299,""))</f>
        <v/>
      </c>
      <c r="E301" s="53" t="str">
        <f>IF(OR('Data-Qtr5'!E299="",'Data-Qtr5'!R299),"",COUNTIF('Data-Qtr5'!E299,"Yes"))</f>
        <v/>
      </c>
      <c r="F301" s="53" t="str">
        <f>IF(OR('Data-Qtr5'!F299="",'Data-Qtr5'!R299),"",COUNTIF('Data-Qtr5'!F299,"Yes"))</f>
        <v/>
      </c>
      <c r="G301" s="53"/>
      <c r="H301" s="270" t="str">
        <f>IF(OR('Data-Qtr5'!G299="",'Data-Qtr5'!R299),"",COUNTIF('Data-Qtr5'!G299,"Yes"))</f>
        <v/>
      </c>
      <c r="I301" s="55">
        <f>COUNTIF('Data-Qtr5'!C299:G299,"")</f>
        <v>5</v>
      </c>
      <c r="J301" s="125">
        <f>IF('Data-Qtr5'!R299,0,IF((COUNTBLANK(C301)+COUNTBLANK(E301)+COUNTBLANK(F301)+COUNTBLANK(H301))=4,0,1))</f>
        <v>0</v>
      </c>
      <c r="K301" s="125">
        <f t="shared" si="55"/>
        <v>0</v>
      </c>
      <c r="L301" s="125">
        <f t="shared" si="56"/>
        <v>0</v>
      </c>
      <c r="M301" s="1">
        <f t="shared" si="57"/>
        <v>0</v>
      </c>
      <c r="N301" s="125">
        <f t="shared" si="58"/>
        <v>0</v>
      </c>
      <c r="O301" s="126">
        <f t="shared" si="59"/>
        <v>0</v>
      </c>
      <c r="P301" s="125">
        <f t="shared" si="60"/>
        <v>0</v>
      </c>
      <c r="Q301" s="1">
        <f t="shared" si="61"/>
        <v>0</v>
      </c>
      <c r="R301" s="1">
        <f t="shared" si="54"/>
        <v>0</v>
      </c>
      <c r="S301" s="1">
        <f t="shared" si="62"/>
        <v>0</v>
      </c>
      <c r="T301" s="1">
        <f t="shared" si="63"/>
        <v>0</v>
      </c>
      <c r="U301" s="126">
        <f t="shared" si="64"/>
        <v>0</v>
      </c>
    </row>
    <row r="302" spans="2:21" x14ac:dyDescent="0.3">
      <c r="B302" s="125">
        <v>287</v>
      </c>
      <c r="C302" s="34" t="str">
        <f>IF(OR('Data-Qtr5'!C300="",'Data-Qtr5'!R300),"",(COUNTIF('Data-Qtr5'!C300,"Yes")))</f>
        <v/>
      </c>
      <c r="D302" s="267" t="str">
        <f>IF('Data-Qtr5'!D300="","",IF(C302=1,'Data-Qtr5'!D300,""))</f>
        <v/>
      </c>
      <c r="E302" s="53" t="str">
        <f>IF(OR('Data-Qtr5'!E300="",'Data-Qtr5'!R300),"",COUNTIF('Data-Qtr5'!E300,"Yes"))</f>
        <v/>
      </c>
      <c r="F302" s="53" t="str">
        <f>IF(OR('Data-Qtr5'!F300="",'Data-Qtr5'!R300),"",COUNTIF('Data-Qtr5'!F300,"Yes"))</f>
        <v/>
      </c>
      <c r="G302" s="53"/>
      <c r="H302" s="270" t="str">
        <f>IF(OR('Data-Qtr5'!G300="",'Data-Qtr5'!R300),"",COUNTIF('Data-Qtr5'!G300,"Yes"))</f>
        <v/>
      </c>
      <c r="I302" s="55">
        <f>COUNTIF('Data-Qtr5'!C300:G300,"")</f>
        <v>5</v>
      </c>
      <c r="J302" s="125">
        <f>IF('Data-Qtr5'!R300,0,IF((COUNTBLANK(C302)+COUNTBLANK(E302)+COUNTBLANK(F302)+COUNTBLANK(H302))=4,0,1))</f>
        <v>0</v>
      </c>
      <c r="K302" s="125">
        <f t="shared" si="55"/>
        <v>0</v>
      </c>
      <c r="L302" s="125">
        <f t="shared" si="56"/>
        <v>0</v>
      </c>
      <c r="M302" s="1">
        <f t="shared" si="57"/>
        <v>0</v>
      </c>
      <c r="N302" s="125">
        <f t="shared" si="58"/>
        <v>0</v>
      </c>
      <c r="O302" s="126">
        <f t="shared" si="59"/>
        <v>0</v>
      </c>
      <c r="P302" s="125">
        <f t="shared" si="60"/>
        <v>0</v>
      </c>
      <c r="Q302" s="1">
        <f t="shared" si="61"/>
        <v>0</v>
      </c>
      <c r="R302" s="1">
        <f t="shared" si="54"/>
        <v>0</v>
      </c>
      <c r="S302" s="1">
        <f t="shared" si="62"/>
        <v>0</v>
      </c>
      <c r="T302" s="1">
        <f t="shared" si="63"/>
        <v>0</v>
      </c>
      <c r="U302" s="126">
        <f t="shared" si="64"/>
        <v>0</v>
      </c>
    </row>
    <row r="303" spans="2:21" x14ac:dyDescent="0.3">
      <c r="B303" s="125">
        <v>288</v>
      </c>
      <c r="C303" s="34" t="str">
        <f>IF(OR('Data-Qtr5'!C301="",'Data-Qtr5'!R301),"",(COUNTIF('Data-Qtr5'!C301,"Yes")))</f>
        <v/>
      </c>
      <c r="D303" s="267" t="str">
        <f>IF('Data-Qtr5'!D301="","",IF(C303=1,'Data-Qtr5'!D301,""))</f>
        <v/>
      </c>
      <c r="E303" s="53" t="str">
        <f>IF(OR('Data-Qtr5'!E301="",'Data-Qtr5'!R301),"",COUNTIF('Data-Qtr5'!E301,"Yes"))</f>
        <v/>
      </c>
      <c r="F303" s="53" t="str">
        <f>IF(OR('Data-Qtr5'!F301="",'Data-Qtr5'!R301),"",COUNTIF('Data-Qtr5'!F301,"Yes"))</f>
        <v/>
      </c>
      <c r="G303" s="53"/>
      <c r="H303" s="270" t="str">
        <f>IF(OR('Data-Qtr5'!G301="",'Data-Qtr5'!R301),"",COUNTIF('Data-Qtr5'!G301,"Yes"))</f>
        <v/>
      </c>
      <c r="I303" s="55">
        <f>COUNTIF('Data-Qtr5'!C301:G301,"")</f>
        <v>5</v>
      </c>
      <c r="J303" s="125">
        <f>IF('Data-Qtr5'!R301,0,IF((COUNTBLANK(C303)+COUNTBLANK(E303)+COUNTBLANK(F303)+COUNTBLANK(H303))=4,0,1))</f>
        <v>0</v>
      </c>
      <c r="K303" s="125">
        <f t="shared" si="55"/>
        <v>0</v>
      </c>
      <c r="L303" s="125">
        <f t="shared" si="56"/>
        <v>0</v>
      </c>
      <c r="M303" s="1">
        <f t="shared" si="57"/>
        <v>0</v>
      </c>
      <c r="N303" s="125">
        <f t="shared" si="58"/>
        <v>0</v>
      </c>
      <c r="O303" s="126">
        <f t="shared" si="59"/>
        <v>0</v>
      </c>
      <c r="P303" s="125">
        <f t="shared" si="60"/>
        <v>0</v>
      </c>
      <c r="Q303" s="1">
        <f t="shared" si="61"/>
        <v>0</v>
      </c>
      <c r="R303" s="1">
        <f t="shared" si="54"/>
        <v>0</v>
      </c>
      <c r="S303" s="1">
        <f t="shared" si="62"/>
        <v>0</v>
      </c>
      <c r="T303" s="1">
        <f t="shared" si="63"/>
        <v>0</v>
      </c>
      <c r="U303" s="126">
        <f t="shared" si="64"/>
        <v>0</v>
      </c>
    </row>
    <row r="304" spans="2:21" x14ac:dyDescent="0.3">
      <c r="B304" s="125">
        <v>289</v>
      </c>
      <c r="C304" s="34" t="str">
        <f>IF(OR('Data-Qtr5'!C302="",'Data-Qtr5'!R302),"",(COUNTIF('Data-Qtr5'!C302,"Yes")))</f>
        <v/>
      </c>
      <c r="D304" s="267" t="str">
        <f>IF('Data-Qtr5'!D302="","",IF(C304=1,'Data-Qtr5'!D302,""))</f>
        <v/>
      </c>
      <c r="E304" s="53" t="str">
        <f>IF(OR('Data-Qtr5'!E302="",'Data-Qtr5'!R302),"",COUNTIF('Data-Qtr5'!E302,"Yes"))</f>
        <v/>
      </c>
      <c r="F304" s="53" t="str">
        <f>IF(OR('Data-Qtr5'!F302="",'Data-Qtr5'!R302),"",COUNTIF('Data-Qtr5'!F302,"Yes"))</f>
        <v/>
      </c>
      <c r="G304" s="53"/>
      <c r="H304" s="270" t="str">
        <f>IF(OR('Data-Qtr5'!G302="",'Data-Qtr5'!R302),"",COUNTIF('Data-Qtr5'!G302,"Yes"))</f>
        <v/>
      </c>
      <c r="I304" s="55">
        <f>COUNTIF('Data-Qtr5'!C302:G302,"")</f>
        <v>5</v>
      </c>
      <c r="J304" s="125">
        <f>IF('Data-Qtr5'!R302,0,IF((COUNTBLANK(C304)+COUNTBLANK(E304)+COUNTBLANK(F304)+COUNTBLANK(H304))=4,0,1))</f>
        <v>0</v>
      </c>
      <c r="K304" s="125">
        <f t="shared" si="55"/>
        <v>0</v>
      </c>
      <c r="L304" s="125">
        <f t="shared" si="56"/>
        <v>0</v>
      </c>
      <c r="M304" s="1">
        <f t="shared" si="57"/>
        <v>0</v>
      </c>
      <c r="N304" s="125">
        <f t="shared" si="58"/>
        <v>0</v>
      </c>
      <c r="O304" s="126">
        <f t="shared" si="59"/>
        <v>0</v>
      </c>
      <c r="P304" s="125">
        <f t="shared" si="60"/>
        <v>0</v>
      </c>
      <c r="Q304" s="1">
        <f t="shared" si="61"/>
        <v>0</v>
      </c>
      <c r="R304" s="1">
        <f t="shared" si="54"/>
        <v>0</v>
      </c>
      <c r="S304" s="1">
        <f t="shared" si="62"/>
        <v>0</v>
      </c>
      <c r="T304" s="1">
        <f t="shared" si="63"/>
        <v>0</v>
      </c>
      <c r="U304" s="126">
        <f t="shared" si="64"/>
        <v>0</v>
      </c>
    </row>
    <row r="305" spans="2:21" ht="15" thickBot="1" x14ac:dyDescent="0.35">
      <c r="B305" s="127">
        <v>290</v>
      </c>
      <c r="C305" s="35" t="str">
        <f>IF(OR('Data-Qtr5'!C303="",'Data-Qtr5'!R303),"",(COUNTIF('Data-Qtr5'!C303,"Yes")))</f>
        <v/>
      </c>
      <c r="D305" s="271" t="str">
        <f>IF('Data-Qtr5'!D303="","",IF(C305=1,'Data-Qtr5'!D303,""))</f>
        <v/>
      </c>
      <c r="E305" s="36" t="str">
        <f>IF(OR('Data-Qtr5'!E303="",'Data-Qtr5'!R303),"",COUNTIF('Data-Qtr5'!E303,"Yes"))</f>
        <v/>
      </c>
      <c r="F305" s="36" t="str">
        <f>IF(OR('Data-Qtr5'!F303="",'Data-Qtr5'!R303),"",COUNTIF('Data-Qtr5'!F303,"Yes"))</f>
        <v/>
      </c>
      <c r="G305" s="36"/>
      <c r="H305" s="272" t="str">
        <f>IF(OR('Data-Qtr5'!G303="",'Data-Qtr5'!R303),"",COUNTIF('Data-Qtr5'!G303,"Yes"))</f>
        <v/>
      </c>
      <c r="I305" s="56">
        <f>COUNTIF('Data-Qtr5'!C303:G303,"")</f>
        <v>5</v>
      </c>
      <c r="J305" s="125">
        <f>IF('Data-Qtr5'!R303,0,IF((COUNTBLANK(C305)+COUNTBLANK(E305)+COUNTBLANK(F305)+COUNTBLANK(H305))=4,0,1))</f>
        <v>0</v>
      </c>
      <c r="K305" s="125">
        <f t="shared" si="55"/>
        <v>0</v>
      </c>
      <c r="L305" s="125">
        <f t="shared" si="56"/>
        <v>0</v>
      </c>
      <c r="M305" s="1">
        <f t="shared" si="57"/>
        <v>0</v>
      </c>
      <c r="N305" s="125">
        <f t="shared" si="58"/>
        <v>0</v>
      </c>
      <c r="O305" s="126">
        <f t="shared" si="59"/>
        <v>0</v>
      </c>
      <c r="P305" s="125">
        <f t="shared" si="60"/>
        <v>0</v>
      </c>
      <c r="Q305" s="1">
        <f t="shared" si="61"/>
        <v>0</v>
      </c>
      <c r="R305" s="1">
        <f t="shared" si="54"/>
        <v>0</v>
      </c>
      <c r="S305" s="1">
        <f t="shared" si="62"/>
        <v>0</v>
      </c>
      <c r="T305" s="1">
        <f t="shared" si="63"/>
        <v>0</v>
      </c>
      <c r="U305" s="126">
        <f t="shared" si="64"/>
        <v>0</v>
      </c>
    </row>
    <row r="306" spans="2:21" x14ac:dyDescent="0.3">
      <c r="B306" s="125">
        <v>291</v>
      </c>
      <c r="C306" s="32" t="str">
        <f>IF(OR('Data-Qtr5'!C304="",'Data-Qtr5'!R304),"",(COUNTIF('Data-Qtr5'!C304,"Yes")))</f>
        <v/>
      </c>
      <c r="D306" s="268" t="str">
        <f>IF('Data-Qtr5'!D304="","",IF(C306=1,'Data-Qtr5'!D304,""))</f>
        <v/>
      </c>
      <c r="E306" s="33" t="str">
        <f>IF(OR('Data-Qtr5'!E304="",'Data-Qtr5'!R304),"",COUNTIF('Data-Qtr5'!E304,"Yes"))</f>
        <v/>
      </c>
      <c r="F306" s="33" t="str">
        <f>IF(OR('Data-Qtr5'!F304="",'Data-Qtr5'!R304),"",COUNTIF('Data-Qtr5'!F304,"Yes"))</f>
        <v/>
      </c>
      <c r="G306" s="33"/>
      <c r="H306" s="269" t="str">
        <f>IF(OR('Data-Qtr5'!G304="",'Data-Qtr5'!R304),"",COUNTIF('Data-Qtr5'!G304,"Yes"))</f>
        <v/>
      </c>
      <c r="I306" s="54">
        <f>COUNTIF('Data-Qtr5'!C304:G304,"")</f>
        <v>5</v>
      </c>
      <c r="J306" s="125">
        <f>IF('Data-Qtr5'!R304,0,IF((COUNTBLANK(C306)+COUNTBLANK(E306)+COUNTBLANK(F306)+COUNTBLANK(H306))=4,0,1))</f>
        <v>0</v>
      </c>
      <c r="K306" s="125">
        <f t="shared" si="55"/>
        <v>0</v>
      </c>
      <c r="L306" s="125">
        <f t="shared" si="56"/>
        <v>0</v>
      </c>
      <c r="M306" s="1">
        <f t="shared" si="57"/>
        <v>0</v>
      </c>
      <c r="N306" s="125">
        <f t="shared" si="58"/>
        <v>0</v>
      </c>
      <c r="O306" s="126">
        <f t="shared" si="59"/>
        <v>0</v>
      </c>
      <c r="P306" s="125">
        <f t="shared" si="60"/>
        <v>0</v>
      </c>
      <c r="Q306" s="1">
        <f t="shared" si="61"/>
        <v>0</v>
      </c>
      <c r="R306" s="1">
        <f t="shared" si="54"/>
        <v>0</v>
      </c>
      <c r="S306" s="1">
        <f t="shared" si="62"/>
        <v>0</v>
      </c>
      <c r="T306" s="1">
        <f t="shared" si="63"/>
        <v>0</v>
      </c>
      <c r="U306" s="126">
        <f t="shared" si="64"/>
        <v>0</v>
      </c>
    </row>
    <row r="307" spans="2:21" x14ac:dyDescent="0.3">
      <c r="B307" s="125">
        <v>292</v>
      </c>
      <c r="C307" s="34" t="str">
        <f>IF(OR('Data-Qtr5'!C305="",'Data-Qtr5'!R305),"",(COUNTIF('Data-Qtr5'!C305,"Yes")))</f>
        <v/>
      </c>
      <c r="D307" s="267" t="str">
        <f>IF('Data-Qtr5'!D305="","",IF(C307=1,'Data-Qtr5'!D305,""))</f>
        <v/>
      </c>
      <c r="E307" s="53" t="str">
        <f>IF(OR('Data-Qtr5'!E305="",'Data-Qtr5'!R305),"",COUNTIF('Data-Qtr5'!E305,"Yes"))</f>
        <v/>
      </c>
      <c r="F307" s="53" t="str">
        <f>IF(OR('Data-Qtr5'!F305="",'Data-Qtr5'!R305),"",COUNTIF('Data-Qtr5'!F305,"Yes"))</f>
        <v/>
      </c>
      <c r="G307" s="53"/>
      <c r="H307" s="270" t="str">
        <f>IF(OR('Data-Qtr5'!G305="",'Data-Qtr5'!R305),"",COUNTIF('Data-Qtr5'!G305,"Yes"))</f>
        <v/>
      </c>
      <c r="I307" s="55">
        <f>COUNTIF('Data-Qtr5'!C305:G305,"")</f>
        <v>5</v>
      </c>
      <c r="J307" s="125">
        <f>IF('Data-Qtr5'!R305,0,IF((COUNTBLANK(C307)+COUNTBLANK(E307)+COUNTBLANK(F307)+COUNTBLANK(H307))=4,0,1))</f>
        <v>0</v>
      </c>
      <c r="K307" s="125">
        <f t="shared" si="55"/>
        <v>0</v>
      </c>
      <c r="L307" s="125">
        <f t="shared" si="56"/>
        <v>0</v>
      </c>
      <c r="M307" s="1">
        <f t="shared" si="57"/>
        <v>0</v>
      </c>
      <c r="N307" s="125">
        <f t="shared" si="58"/>
        <v>0</v>
      </c>
      <c r="O307" s="126">
        <f t="shared" si="59"/>
        <v>0</v>
      </c>
      <c r="P307" s="125">
        <f t="shared" si="60"/>
        <v>0</v>
      </c>
      <c r="Q307" s="1">
        <f t="shared" si="61"/>
        <v>0</v>
      </c>
      <c r="R307" s="1">
        <f t="shared" si="54"/>
        <v>0</v>
      </c>
      <c r="S307" s="1">
        <f t="shared" si="62"/>
        <v>0</v>
      </c>
      <c r="T307" s="1">
        <f t="shared" si="63"/>
        <v>0</v>
      </c>
      <c r="U307" s="126">
        <f t="shared" si="64"/>
        <v>0</v>
      </c>
    </row>
    <row r="308" spans="2:21" x14ac:dyDescent="0.3">
      <c r="B308" s="125">
        <v>293</v>
      </c>
      <c r="C308" s="34" t="str">
        <f>IF(OR('Data-Qtr5'!C306="",'Data-Qtr5'!R306),"",(COUNTIF('Data-Qtr5'!C306,"Yes")))</f>
        <v/>
      </c>
      <c r="D308" s="267" t="str">
        <f>IF('Data-Qtr5'!D306="","",IF(C308=1,'Data-Qtr5'!D306,""))</f>
        <v/>
      </c>
      <c r="E308" s="53" t="str">
        <f>IF(OR('Data-Qtr5'!E306="",'Data-Qtr5'!R306),"",COUNTIF('Data-Qtr5'!E306,"Yes"))</f>
        <v/>
      </c>
      <c r="F308" s="53" t="str">
        <f>IF(OR('Data-Qtr5'!F306="",'Data-Qtr5'!R306),"",COUNTIF('Data-Qtr5'!F306,"Yes"))</f>
        <v/>
      </c>
      <c r="G308" s="53"/>
      <c r="H308" s="270" t="str">
        <f>IF(OR('Data-Qtr5'!G306="",'Data-Qtr5'!R306),"",COUNTIF('Data-Qtr5'!G306,"Yes"))</f>
        <v/>
      </c>
      <c r="I308" s="55">
        <f>COUNTIF('Data-Qtr5'!C306:G306,"")</f>
        <v>5</v>
      </c>
      <c r="J308" s="125">
        <f>IF('Data-Qtr5'!R306,0,IF((COUNTBLANK(C308)+COUNTBLANK(E308)+COUNTBLANK(F308)+COUNTBLANK(H308))=4,0,1))</f>
        <v>0</v>
      </c>
      <c r="K308" s="125">
        <f t="shared" si="55"/>
        <v>0</v>
      </c>
      <c r="L308" s="125">
        <f t="shared" si="56"/>
        <v>0</v>
      </c>
      <c r="M308" s="1">
        <f t="shared" si="57"/>
        <v>0</v>
      </c>
      <c r="N308" s="125">
        <f t="shared" si="58"/>
        <v>0</v>
      </c>
      <c r="O308" s="126">
        <f t="shared" si="59"/>
        <v>0</v>
      </c>
      <c r="P308" s="125">
        <f t="shared" si="60"/>
        <v>0</v>
      </c>
      <c r="Q308" s="1">
        <f t="shared" si="61"/>
        <v>0</v>
      </c>
      <c r="R308" s="1">
        <f t="shared" si="54"/>
        <v>0</v>
      </c>
      <c r="S308" s="1">
        <f t="shared" si="62"/>
        <v>0</v>
      </c>
      <c r="T308" s="1">
        <f t="shared" si="63"/>
        <v>0</v>
      </c>
      <c r="U308" s="126">
        <f t="shared" si="64"/>
        <v>0</v>
      </c>
    </row>
    <row r="309" spans="2:21" x14ac:dyDescent="0.3">
      <c r="B309" s="125">
        <v>294</v>
      </c>
      <c r="C309" s="34" t="str">
        <f>IF(OR('Data-Qtr5'!C307="",'Data-Qtr5'!R307),"",(COUNTIF('Data-Qtr5'!C307,"Yes")))</f>
        <v/>
      </c>
      <c r="D309" s="267" t="str">
        <f>IF('Data-Qtr5'!D307="","",IF(C309=1,'Data-Qtr5'!D307,""))</f>
        <v/>
      </c>
      <c r="E309" s="53" t="str">
        <f>IF(OR('Data-Qtr5'!E307="",'Data-Qtr5'!R307),"",COUNTIF('Data-Qtr5'!E307,"Yes"))</f>
        <v/>
      </c>
      <c r="F309" s="53" t="str">
        <f>IF(OR('Data-Qtr5'!F307="",'Data-Qtr5'!R307),"",COUNTIF('Data-Qtr5'!F307,"Yes"))</f>
        <v/>
      </c>
      <c r="G309" s="53"/>
      <c r="H309" s="270" t="str">
        <f>IF(OR('Data-Qtr5'!G307="",'Data-Qtr5'!R307),"",COUNTIF('Data-Qtr5'!G307,"Yes"))</f>
        <v/>
      </c>
      <c r="I309" s="55">
        <f>COUNTIF('Data-Qtr5'!C307:G307,"")</f>
        <v>5</v>
      </c>
      <c r="J309" s="125">
        <f>IF('Data-Qtr5'!R307,0,IF((COUNTBLANK(C309)+COUNTBLANK(E309)+COUNTBLANK(F309)+COUNTBLANK(H309))=4,0,1))</f>
        <v>0</v>
      </c>
      <c r="K309" s="125">
        <f t="shared" si="55"/>
        <v>0</v>
      </c>
      <c r="L309" s="125">
        <f t="shared" si="56"/>
        <v>0</v>
      </c>
      <c r="M309" s="1">
        <f t="shared" si="57"/>
        <v>0</v>
      </c>
      <c r="N309" s="125">
        <f t="shared" si="58"/>
        <v>0</v>
      </c>
      <c r="O309" s="126">
        <f t="shared" si="59"/>
        <v>0</v>
      </c>
      <c r="P309" s="125">
        <f t="shared" si="60"/>
        <v>0</v>
      </c>
      <c r="Q309" s="1">
        <f t="shared" si="61"/>
        <v>0</v>
      </c>
      <c r="R309" s="1">
        <f t="shared" si="54"/>
        <v>0</v>
      </c>
      <c r="S309" s="1">
        <f t="shared" si="62"/>
        <v>0</v>
      </c>
      <c r="T309" s="1">
        <f t="shared" si="63"/>
        <v>0</v>
      </c>
      <c r="U309" s="126">
        <f t="shared" si="64"/>
        <v>0</v>
      </c>
    </row>
    <row r="310" spans="2:21" x14ac:dyDescent="0.3">
      <c r="B310" s="125">
        <v>295</v>
      </c>
      <c r="C310" s="34" t="str">
        <f>IF(OR('Data-Qtr5'!C308="",'Data-Qtr5'!R308),"",(COUNTIF('Data-Qtr5'!C308,"Yes")))</f>
        <v/>
      </c>
      <c r="D310" s="267" t="str">
        <f>IF('Data-Qtr5'!D308="","",IF(C310=1,'Data-Qtr5'!D308,""))</f>
        <v/>
      </c>
      <c r="E310" s="53" t="str">
        <f>IF(OR('Data-Qtr5'!E308="",'Data-Qtr5'!R308),"",COUNTIF('Data-Qtr5'!E308,"Yes"))</f>
        <v/>
      </c>
      <c r="F310" s="53" t="str">
        <f>IF(OR('Data-Qtr5'!F308="",'Data-Qtr5'!R308),"",COUNTIF('Data-Qtr5'!F308,"Yes"))</f>
        <v/>
      </c>
      <c r="G310" s="53"/>
      <c r="H310" s="270" t="str">
        <f>IF(OR('Data-Qtr5'!G308="",'Data-Qtr5'!R308),"",COUNTIF('Data-Qtr5'!G308,"Yes"))</f>
        <v/>
      </c>
      <c r="I310" s="55">
        <f>COUNTIF('Data-Qtr5'!C308:G308,"")</f>
        <v>5</v>
      </c>
      <c r="J310" s="125">
        <f>IF('Data-Qtr5'!R308,0,IF((COUNTBLANK(C310)+COUNTBLANK(E310)+COUNTBLANK(F310)+COUNTBLANK(H310))=4,0,1))</f>
        <v>0</v>
      </c>
      <c r="K310" s="125">
        <f t="shared" si="55"/>
        <v>0</v>
      </c>
      <c r="L310" s="125">
        <f t="shared" si="56"/>
        <v>0</v>
      </c>
      <c r="M310" s="1">
        <f t="shared" si="57"/>
        <v>0</v>
      </c>
      <c r="N310" s="125">
        <f t="shared" si="58"/>
        <v>0</v>
      </c>
      <c r="O310" s="126">
        <f t="shared" si="59"/>
        <v>0</v>
      </c>
      <c r="P310" s="125">
        <f t="shared" si="60"/>
        <v>0</v>
      </c>
      <c r="Q310" s="1">
        <f t="shared" si="61"/>
        <v>0</v>
      </c>
      <c r="R310" s="1">
        <f t="shared" si="54"/>
        <v>0</v>
      </c>
      <c r="S310" s="1">
        <f t="shared" si="62"/>
        <v>0</v>
      </c>
      <c r="T310" s="1">
        <f t="shared" si="63"/>
        <v>0</v>
      </c>
      <c r="U310" s="126">
        <f t="shared" si="64"/>
        <v>0</v>
      </c>
    </row>
    <row r="311" spans="2:21" x14ac:dyDescent="0.3">
      <c r="B311" s="125">
        <v>296</v>
      </c>
      <c r="C311" s="34" t="str">
        <f>IF(OR('Data-Qtr5'!C309="",'Data-Qtr5'!R309),"",(COUNTIF('Data-Qtr5'!C309,"Yes")))</f>
        <v/>
      </c>
      <c r="D311" s="267" t="str">
        <f>IF('Data-Qtr5'!D309="","",IF(C311=1,'Data-Qtr5'!D309,""))</f>
        <v/>
      </c>
      <c r="E311" s="53" t="str">
        <f>IF(OR('Data-Qtr5'!E309="",'Data-Qtr5'!R309),"",COUNTIF('Data-Qtr5'!E309,"Yes"))</f>
        <v/>
      </c>
      <c r="F311" s="53" t="str">
        <f>IF(OR('Data-Qtr5'!F309="",'Data-Qtr5'!R309),"",COUNTIF('Data-Qtr5'!F309,"Yes"))</f>
        <v/>
      </c>
      <c r="G311" s="53"/>
      <c r="H311" s="270" t="str">
        <f>IF(OR('Data-Qtr5'!G309="",'Data-Qtr5'!R309),"",COUNTIF('Data-Qtr5'!G309,"Yes"))</f>
        <v/>
      </c>
      <c r="I311" s="55">
        <f>COUNTIF('Data-Qtr5'!C309:G309,"")</f>
        <v>5</v>
      </c>
      <c r="J311" s="125">
        <f>IF('Data-Qtr5'!R309,0,IF((COUNTBLANK(C311)+COUNTBLANK(E311)+COUNTBLANK(F311)+COUNTBLANK(H311))=4,0,1))</f>
        <v>0</v>
      </c>
      <c r="K311" s="125">
        <f t="shared" si="55"/>
        <v>0</v>
      </c>
      <c r="L311" s="125">
        <f t="shared" si="56"/>
        <v>0</v>
      </c>
      <c r="M311" s="1">
        <f t="shared" si="57"/>
        <v>0</v>
      </c>
      <c r="N311" s="125">
        <f t="shared" si="58"/>
        <v>0</v>
      </c>
      <c r="O311" s="126">
        <f t="shared" si="59"/>
        <v>0</v>
      </c>
      <c r="P311" s="125">
        <f t="shared" si="60"/>
        <v>0</v>
      </c>
      <c r="Q311" s="1">
        <f t="shared" si="61"/>
        <v>0</v>
      </c>
      <c r="R311" s="1">
        <f t="shared" si="54"/>
        <v>0</v>
      </c>
      <c r="S311" s="1">
        <f t="shared" si="62"/>
        <v>0</v>
      </c>
      <c r="T311" s="1">
        <f t="shared" si="63"/>
        <v>0</v>
      </c>
      <c r="U311" s="126">
        <f t="shared" si="64"/>
        <v>0</v>
      </c>
    </row>
    <row r="312" spans="2:21" x14ac:dyDescent="0.3">
      <c r="B312" s="125">
        <v>297</v>
      </c>
      <c r="C312" s="34" t="str">
        <f>IF(OR('Data-Qtr5'!C310="",'Data-Qtr5'!R310),"",(COUNTIF('Data-Qtr5'!C310,"Yes")))</f>
        <v/>
      </c>
      <c r="D312" s="267" t="str">
        <f>IF('Data-Qtr5'!D310="","",IF(C312=1,'Data-Qtr5'!D310,""))</f>
        <v/>
      </c>
      <c r="E312" s="53" t="str">
        <f>IF(OR('Data-Qtr5'!E310="",'Data-Qtr5'!R310),"",COUNTIF('Data-Qtr5'!E310,"Yes"))</f>
        <v/>
      </c>
      <c r="F312" s="53" t="str">
        <f>IF(OR('Data-Qtr5'!F310="",'Data-Qtr5'!R310),"",COUNTIF('Data-Qtr5'!F310,"Yes"))</f>
        <v/>
      </c>
      <c r="G312" s="53"/>
      <c r="H312" s="270" t="str">
        <f>IF(OR('Data-Qtr5'!G310="",'Data-Qtr5'!R310),"",COUNTIF('Data-Qtr5'!G310,"Yes"))</f>
        <v/>
      </c>
      <c r="I312" s="55">
        <f>COUNTIF('Data-Qtr5'!C310:G310,"")</f>
        <v>5</v>
      </c>
      <c r="J312" s="125">
        <f>IF('Data-Qtr5'!R310,0,IF((COUNTBLANK(C312)+COUNTBLANK(E312)+COUNTBLANK(F312)+COUNTBLANK(H312))=4,0,1))</f>
        <v>0</v>
      </c>
      <c r="K312" s="125">
        <f t="shared" si="55"/>
        <v>0</v>
      </c>
      <c r="L312" s="125">
        <f t="shared" si="56"/>
        <v>0</v>
      </c>
      <c r="M312" s="1">
        <f t="shared" si="57"/>
        <v>0</v>
      </c>
      <c r="N312" s="125">
        <f t="shared" si="58"/>
        <v>0</v>
      </c>
      <c r="O312" s="126">
        <f t="shared" si="59"/>
        <v>0</v>
      </c>
      <c r="P312" s="125">
        <f t="shared" si="60"/>
        <v>0</v>
      </c>
      <c r="Q312" s="1">
        <f t="shared" si="61"/>
        <v>0</v>
      </c>
      <c r="R312" s="1">
        <f t="shared" si="54"/>
        <v>0</v>
      </c>
      <c r="S312" s="1">
        <f t="shared" si="62"/>
        <v>0</v>
      </c>
      <c r="T312" s="1">
        <f t="shared" si="63"/>
        <v>0</v>
      </c>
      <c r="U312" s="126">
        <f t="shared" si="64"/>
        <v>0</v>
      </c>
    </row>
    <row r="313" spans="2:21" x14ac:dyDescent="0.3">
      <c r="B313" s="125">
        <v>298</v>
      </c>
      <c r="C313" s="34" t="str">
        <f>IF(OR('Data-Qtr5'!C311="",'Data-Qtr5'!R311),"",(COUNTIF('Data-Qtr5'!C311,"Yes")))</f>
        <v/>
      </c>
      <c r="D313" s="267" t="str">
        <f>IF('Data-Qtr5'!D311="","",IF(C313=1,'Data-Qtr5'!D311,""))</f>
        <v/>
      </c>
      <c r="E313" s="53" t="str">
        <f>IF(OR('Data-Qtr5'!E311="",'Data-Qtr5'!R311),"",COUNTIF('Data-Qtr5'!E311,"Yes"))</f>
        <v/>
      </c>
      <c r="F313" s="53" t="str">
        <f>IF(OR('Data-Qtr5'!F311="",'Data-Qtr5'!R311),"",COUNTIF('Data-Qtr5'!F311,"Yes"))</f>
        <v/>
      </c>
      <c r="G313" s="53"/>
      <c r="H313" s="270" t="str">
        <f>IF(OR('Data-Qtr5'!G311="",'Data-Qtr5'!R311),"",COUNTIF('Data-Qtr5'!G311,"Yes"))</f>
        <v/>
      </c>
      <c r="I313" s="55">
        <f>COUNTIF('Data-Qtr5'!C311:G311,"")</f>
        <v>5</v>
      </c>
      <c r="J313" s="125">
        <f>IF('Data-Qtr5'!R311,0,IF((COUNTBLANK(C313)+COUNTBLANK(E313)+COUNTBLANK(F313)+COUNTBLANK(H313))=4,0,1))</f>
        <v>0</v>
      </c>
      <c r="K313" s="125">
        <f t="shared" si="55"/>
        <v>0</v>
      </c>
      <c r="L313" s="125">
        <f t="shared" si="56"/>
        <v>0</v>
      </c>
      <c r="M313" s="1">
        <f t="shared" si="57"/>
        <v>0</v>
      </c>
      <c r="N313" s="125">
        <f t="shared" si="58"/>
        <v>0</v>
      </c>
      <c r="O313" s="126">
        <f t="shared" si="59"/>
        <v>0</v>
      </c>
      <c r="P313" s="125">
        <f t="shared" si="60"/>
        <v>0</v>
      </c>
      <c r="Q313" s="1">
        <f t="shared" si="61"/>
        <v>0</v>
      </c>
      <c r="R313" s="1">
        <f t="shared" si="54"/>
        <v>0</v>
      </c>
      <c r="S313" s="1">
        <f t="shared" si="62"/>
        <v>0</v>
      </c>
      <c r="T313" s="1">
        <f t="shared" si="63"/>
        <v>0</v>
      </c>
      <c r="U313" s="126">
        <f t="shared" si="64"/>
        <v>0</v>
      </c>
    </row>
    <row r="314" spans="2:21" x14ac:dyDescent="0.3">
      <c r="B314" s="125">
        <v>299</v>
      </c>
      <c r="C314" s="34" t="str">
        <f>IF(OR('Data-Qtr5'!C312="",'Data-Qtr5'!R312),"",(COUNTIF('Data-Qtr5'!C312,"Yes")))</f>
        <v/>
      </c>
      <c r="D314" s="267" t="str">
        <f>IF('Data-Qtr5'!D312="","",IF(C314=1,'Data-Qtr5'!D312,""))</f>
        <v/>
      </c>
      <c r="E314" s="53" t="str">
        <f>IF(OR('Data-Qtr5'!E312="",'Data-Qtr5'!R312),"",COUNTIF('Data-Qtr5'!E312,"Yes"))</f>
        <v/>
      </c>
      <c r="F314" s="53" t="str">
        <f>IF(OR('Data-Qtr5'!F312="",'Data-Qtr5'!R312),"",COUNTIF('Data-Qtr5'!F312,"Yes"))</f>
        <v/>
      </c>
      <c r="G314" s="53"/>
      <c r="H314" s="270" t="str">
        <f>IF(OR('Data-Qtr5'!G312="",'Data-Qtr5'!R312),"",COUNTIF('Data-Qtr5'!G312,"Yes"))</f>
        <v/>
      </c>
      <c r="I314" s="55">
        <f>COUNTIF('Data-Qtr5'!C312:G312,"")</f>
        <v>5</v>
      </c>
      <c r="J314" s="125">
        <f>IF('Data-Qtr5'!R312,0,IF((COUNTBLANK(C314)+COUNTBLANK(E314)+COUNTBLANK(F314)+COUNTBLANK(H314))=4,0,1))</f>
        <v>0</v>
      </c>
      <c r="K314" s="125">
        <f t="shared" si="55"/>
        <v>0</v>
      </c>
      <c r="L314" s="125">
        <f t="shared" si="56"/>
        <v>0</v>
      </c>
      <c r="M314" s="1">
        <f t="shared" si="57"/>
        <v>0</v>
      </c>
      <c r="N314" s="125">
        <f t="shared" si="58"/>
        <v>0</v>
      </c>
      <c r="O314" s="126">
        <f t="shared" si="59"/>
        <v>0</v>
      </c>
      <c r="P314" s="125">
        <f t="shared" si="60"/>
        <v>0</v>
      </c>
      <c r="Q314" s="1">
        <f t="shared" si="61"/>
        <v>0</v>
      </c>
      <c r="R314" s="1">
        <f t="shared" si="54"/>
        <v>0</v>
      </c>
      <c r="S314" s="1">
        <f t="shared" si="62"/>
        <v>0</v>
      </c>
      <c r="T314" s="1">
        <f t="shared" si="63"/>
        <v>0</v>
      </c>
      <c r="U314" s="126">
        <f t="shared" si="64"/>
        <v>0</v>
      </c>
    </row>
    <row r="315" spans="2:21" ht="15" thickBot="1" x14ac:dyDescent="0.35">
      <c r="B315" s="125">
        <v>300</v>
      </c>
      <c r="C315" s="35" t="str">
        <f>IF(OR('Data-Qtr5'!C313="",'Data-Qtr5'!R313),"",(COUNTIF('Data-Qtr5'!C313,"Yes")))</f>
        <v/>
      </c>
      <c r="D315" s="271" t="str">
        <f>IF('Data-Qtr5'!D313="","",IF(C315=1,'Data-Qtr5'!D313,""))</f>
        <v/>
      </c>
      <c r="E315" s="36" t="str">
        <f>IF(OR('Data-Qtr5'!E313="",'Data-Qtr5'!R313),"",COUNTIF('Data-Qtr5'!E313,"Yes"))</f>
        <v/>
      </c>
      <c r="F315" s="36" t="str">
        <f>IF(OR('Data-Qtr5'!F313="",'Data-Qtr5'!R313),"",COUNTIF('Data-Qtr5'!F313,"Yes"))</f>
        <v/>
      </c>
      <c r="G315" s="36"/>
      <c r="H315" s="272" t="str">
        <f>IF(OR('Data-Qtr5'!G313="",'Data-Qtr5'!R313),"",COUNTIF('Data-Qtr5'!G313,"Yes"))</f>
        <v/>
      </c>
      <c r="I315" s="55">
        <f>COUNTIF('Data-Qtr5'!C313:G313,"")</f>
        <v>5</v>
      </c>
      <c r="J315" s="125">
        <f>IF('Data-Qtr5'!R313,0,IF((COUNTBLANK(C315)+COUNTBLANK(E315)+COUNTBLANK(F315)+COUNTBLANK(H315))=4,0,1))</f>
        <v>0</v>
      </c>
      <c r="K315" s="125">
        <f t="shared" si="55"/>
        <v>0</v>
      </c>
      <c r="L315" s="125">
        <f t="shared" si="56"/>
        <v>0</v>
      </c>
      <c r="M315" s="1">
        <f t="shared" si="57"/>
        <v>0</v>
      </c>
      <c r="N315" s="125">
        <f t="shared" si="58"/>
        <v>0</v>
      </c>
      <c r="O315" s="126">
        <f t="shared" si="59"/>
        <v>0</v>
      </c>
      <c r="P315" s="125">
        <f t="shared" si="60"/>
        <v>0</v>
      </c>
      <c r="Q315" s="1">
        <f t="shared" si="61"/>
        <v>0</v>
      </c>
      <c r="R315" s="1">
        <f t="shared" si="54"/>
        <v>0</v>
      </c>
      <c r="S315" s="1">
        <f t="shared" si="62"/>
        <v>0</v>
      </c>
      <c r="T315" s="1">
        <f t="shared" si="63"/>
        <v>0</v>
      </c>
      <c r="U315" s="126">
        <f t="shared" si="64"/>
        <v>0</v>
      </c>
    </row>
    <row r="316" spans="2:21" ht="15" thickBot="1" x14ac:dyDescent="0.35">
      <c r="B316" s="128" t="s">
        <v>32</v>
      </c>
      <c r="C316" s="51">
        <f>SUM(C16:C315)</f>
        <v>0</v>
      </c>
      <c r="D316" s="259">
        <f>SUM(D16:D315)</f>
        <v>0</v>
      </c>
      <c r="E316" s="50">
        <f>SUM(E16:E315)</f>
        <v>0</v>
      </c>
      <c r="F316" s="50">
        <f>SUM(F16:F315)</f>
        <v>0</v>
      </c>
      <c r="G316" s="50"/>
      <c r="H316" s="50">
        <f t="shared" ref="H316:U316" si="65">SUM(H16:H315)</f>
        <v>0</v>
      </c>
      <c r="I316" s="45">
        <f t="shared" si="65"/>
        <v>1500</v>
      </c>
      <c r="J316" s="45">
        <f t="shared" si="65"/>
        <v>0</v>
      </c>
      <c r="K316" s="59">
        <f t="shared" si="65"/>
        <v>0</v>
      </c>
      <c r="L316" s="129">
        <f t="shared" si="65"/>
        <v>0</v>
      </c>
      <c r="M316" s="129">
        <f t="shared" si="65"/>
        <v>0</v>
      </c>
      <c r="N316" s="130">
        <f t="shared" si="65"/>
        <v>0</v>
      </c>
      <c r="O316" s="131">
        <f t="shared" si="65"/>
        <v>0</v>
      </c>
      <c r="P316" s="132">
        <f t="shared" si="65"/>
        <v>0</v>
      </c>
      <c r="Q316" s="132">
        <f t="shared" si="65"/>
        <v>0</v>
      </c>
      <c r="R316" s="133">
        <f t="shared" si="65"/>
        <v>0</v>
      </c>
      <c r="S316" s="134">
        <f t="shared" si="65"/>
        <v>0</v>
      </c>
      <c r="T316" s="199">
        <f t="shared" si="65"/>
        <v>0</v>
      </c>
      <c r="U316" s="199">
        <f t="shared" si="65"/>
        <v>0</v>
      </c>
    </row>
    <row r="317" spans="2:21" ht="15" thickBot="1" x14ac:dyDescent="0.35">
      <c r="B317" s="1" t="s">
        <v>42</v>
      </c>
      <c r="C317" s="137"/>
      <c r="D317" s="137"/>
      <c r="E317" s="137"/>
      <c r="F317" s="137"/>
      <c r="G317" s="137"/>
      <c r="H317" s="137"/>
      <c r="I317" s="138"/>
      <c r="J317" s="138"/>
      <c r="K317" s="139">
        <f>SUM(J16:J315)</f>
        <v>0</v>
      </c>
      <c r="R317" s="133"/>
      <c r="S317" s="140"/>
      <c r="T317" s="135"/>
      <c r="U317" s="141"/>
    </row>
    <row r="318" spans="2:21" x14ac:dyDescent="0.3">
      <c r="C318" s="44"/>
      <c r="D318" s="44"/>
      <c r="E318" s="44"/>
      <c r="F318" s="44"/>
      <c r="G318" s="44"/>
      <c r="H318" s="44"/>
    </row>
    <row r="320" spans="2:21" x14ac:dyDescent="0.3">
      <c r="G320" s="28"/>
    </row>
    <row r="321" spans="7:8" x14ac:dyDescent="0.3">
      <c r="G321" s="28"/>
    </row>
    <row r="322" spans="7:8" x14ac:dyDescent="0.3">
      <c r="G322" s="28"/>
    </row>
    <row r="323" spans="7:8" x14ac:dyDescent="0.3">
      <c r="G323" s="28"/>
    </row>
    <row r="324" spans="7:8" x14ac:dyDescent="0.3">
      <c r="G324" s="28"/>
    </row>
    <row r="328" spans="7:8" x14ac:dyDescent="0.3">
      <c r="G328" s="28"/>
      <c r="H328" s="5"/>
    </row>
    <row r="329" spans="7:8" x14ac:dyDescent="0.3">
      <c r="G329" s="28"/>
      <c r="H329" s="5"/>
    </row>
    <row r="330" spans="7:8" x14ac:dyDescent="0.3">
      <c r="G330" s="28"/>
      <c r="H330" s="5"/>
    </row>
  </sheetData>
  <sheetProtection algorithmName="SHA-512" hashValue="aOm9LgaP9HJdqHNRF3k8QXAnvBIegwUN4kNh/QHntpb0fGKel7ZLus0rCC3OeyNGcfTkA6hf+JzvoGfKoJR0GQ==" saltValue="A5kkh6n0aWYPSQqQIpVyfA==" spinCount="100000" sheet="1" objects="1" scenarios="1" selectLockedCells="1" selectUnlockedCells="1"/>
  <mergeCells count="2">
    <mergeCell ref="I5:I12"/>
    <mergeCell ref="G8:G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2094-3602-4408-BCB7-EC2BA11E5E95}">
  <sheetPr codeName="Sheet13"/>
  <dimension ref="A1:U330"/>
  <sheetViews>
    <sheetView topLeftCell="I1" zoomScale="85" zoomScaleNormal="85" workbookViewId="0">
      <selection activeCell="R315" sqref="R315"/>
    </sheetView>
  </sheetViews>
  <sheetFormatPr defaultColWidth="8.88671875" defaultRowHeight="14.4" x14ac:dyDescent="0.3"/>
  <cols>
    <col min="1" max="1" width="22.33203125" style="1" customWidth="1"/>
    <col min="2" max="2" width="67.6640625" style="1" customWidth="1"/>
    <col min="3" max="3" width="26.44140625" style="1" customWidth="1"/>
    <col min="4" max="4" width="28" style="1" customWidth="1"/>
    <col min="5" max="5" width="24.6640625" style="1" customWidth="1"/>
    <col min="6" max="6" width="15.44140625" style="1" customWidth="1"/>
    <col min="7" max="7" width="26" style="1" customWidth="1"/>
    <col min="8" max="8" width="20.33203125" style="1" customWidth="1"/>
    <col min="9" max="9" width="15.6640625" style="1" customWidth="1"/>
    <col min="10" max="10" width="38" style="1" customWidth="1"/>
    <col min="11" max="11" width="31.44140625" style="1" customWidth="1"/>
    <col min="12" max="12" width="34.44140625" style="1" bestFit="1" customWidth="1"/>
    <col min="13" max="13" width="36.6640625" style="1" bestFit="1" customWidth="1"/>
    <col min="14" max="14" width="34.44140625" style="1" bestFit="1" customWidth="1"/>
    <col min="15" max="15" width="37" style="1" bestFit="1" customWidth="1"/>
    <col min="16" max="16" width="34.44140625" style="1" bestFit="1" customWidth="1"/>
    <col min="17" max="17" width="37" style="1" bestFit="1" customWidth="1"/>
    <col min="18" max="18" width="35.33203125" style="1" customWidth="1"/>
    <col min="19" max="19" width="35.5546875" style="1" customWidth="1"/>
    <col min="20" max="20" width="26.88671875" style="1" bestFit="1" customWidth="1"/>
    <col min="21" max="21" width="29.44140625" style="1" bestFit="1" customWidth="1"/>
    <col min="22" max="16384" width="8.88671875" style="1"/>
  </cols>
  <sheetData>
    <row r="1" spans="1:21" x14ac:dyDescent="0.3">
      <c r="A1" s="2" t="s">
        <v>1</v>
      </c>
    </row>
    <row r="3" spans="1:21" ht="18" x14ac:dyDescent="0.35">
      <c r="A3" s="3" t="s">
        <v>2</v>
      </c>
    </row>
    <row r="4" spans="1:21" ht="24.75" customHeight="1" x14ac:dyDescent="0.35">
      <c r="A4" s="3"/>
      <c r="K4" s="300"/>
      <c r="L4" s="300"/>
      <c r="M4" s="300"/>
      <c r="N4" s="300"/>
    </row>
    <row r="5" spans="1:21" ht="24" customHeight="1" x14ac:dyDescent="0.3">
      <c r="A5" s="1" t="s">
        <v>3</v>
      </c>
      <c r="I5" s="374"/>
      <c r="J5" s="302"/>
      <c r="K5" s="303"/>
      <c r="L5" s="303"/>
      <c r="M5" s="303"/>
      <c r="N5" s="302"/>
    </row>
    <row r="6" spans="1:21" ht="28.5" customHeight="1" x14ac:dyDescent="0.3">
      <c r="A6" s="1" t="s">
        <v>4</v>
      </c>
      <c r="I6" s="374"/>
      <c r="J6" s="302"/>
      <c r="K6" s="303"/>
      <c r="L6" s="303"/>
      <c r="M6" s="303"/>
      <c r="N6" s="302"/>
    </row>
    <row r="7" spans="1:21" ht="30.75" customHeight="1" thickBot="1" x14ac:dyDescent="0.35">
      <c r="I7" s="374"/>
      <c r="J7" s="302"/>
      <c r="K7" s="303"/>
      <c r="L7" s="303"/>
      <c r="M7" s="303"/>
      <c r="N7" s="302"/>
    </row>
    <row r="8" spans="1:21" ht="34.5" customHeight="1" x14ac:dyDescent="0.3">
      <c r="A8" s="9" t="s">
        <v>5</v>
      </c>
      <c r="B8" s="10"/>
      <c r="D8" s="9" t="s">
        <v>6</v>
      </c>
      <c r="E8" s="10"/>
      <c r="G8" s="372" t="s">
        <v>7</v>
      </c>
      <c r="H8" s="6" t="s">
        <v>8</v>
      </c>
      <c r="I8" s="374"/>
      <c r="J8" s="302"/>
      <c r="K8" s="303"/>
      <c r="L8" s="303"/>
      <c r="M8" s="303"/>
      <c r="N8" s="302"/>
    </row>
    <row r="9" spans="1:21" ht="38.25" customHeight="1" thickBot="1" x14ac:dyDescent="0.35">
      <c r="A9" s="11" t="s">
        <v>9</v>
      </c>
      <c r="B9" s="13" t="s">
        <v>38</v>
      </c>
      <c r="D9" s="11" t="s">
        <v>0</v>
      </c>
      <c r="E9" s="63" t="str">
        <f>IF(ISBLANK('Data-Qtr6'!C8), "", 'Data-Qtr6'!C8)</f>
        <v>Enter RCH name in Data-Qtr1 RCH Name field</v>
      </c>
      <c r="G9" s="373"/>
      <c r="H9" s="7" t="s">
        <v>10</v>
      </c>
      <c r="I9" s="374"/>
      <c r="J9" s="302"/>
      <c r="K9" s="303"/>
      <c r="L9" s="303"/>
      <c r="M9" s="303"/>
      <c r="N9" s="302"/>
    </row>
    <row r="10" spans="1:21" ht="40.5" customHeight="1" thickBot="1" x14ac:dyDescent="0.35">
      <c r="A10" s="11" t="s">
        <v>11</v>
      </c>
      <c r="B10" s="118" t="s">
        <v>37</v>
      </c>
      <c r="D10" s="12" t="s">
        <v>18</v>
      </c>
      <c r="E10" s="64">
        <f>IF(ISBLANK('Data-Qtr6'!G6), "", 'Data-Qtr6'!G6)</f>
        <v>300</v>
      </c>
      <c r="G10" s="8" t="s">
        <v>12</v>
      </c>
      <c r="H10" s="62" t="s">
        <v>13</v>
      </c>
      <c r="I10" s="374"/>
      <c r="J10" s="302"/>
      <c r="K10" s="303"/>
      <c r="L10" s="303"/>
      <c r="M10" s="303"/>
      <c r="N10" s="302"/>
    </row>
    <row r="11" spans="1:21" ht="40.5" customHeight="1" x14ac:dyDescent="0.3">
      <c r="A11" s="29" t="s">
        <v>20</v>
      </c>
      <c r="B11" s="119">
        <v>4</v>
      </c>
      <c r="D11" s="48" t="s">
        <v>49</v>
      </c>
      <c r="E11" s="49">
        <f>SUM(J16:J315)</f>
        <v>0</v>
      </c>
      <c r="G11" s="27" t="s">
        <v>51</v>
      </c>
      <c r="H11" s="1" t="e">
        <f>last_antipsych_audit_date</f>
        <v>#REF!</v>
      </c>
      <c r="I11" s="374"/>
      <c r="J11" s="304"/>
      <c r="K11" s="305"/>
      <c r="L11" s="305"/>
      <c r="M11" s="305"/>
      <c r="N11" s="304"/>
    </row>
    <row r="12" spans="1:21" ht="33" customHeight="1" thickBot="1" x14ac:dyDescent="0.35">
      <c r="A12" s="12" t="s">
        <v>19</v>
      </c>
      <c r="B12" s="65" t="s">
        <v>13</v>
      </c>
      <c r="D12" s="4" t="s">
        <v>50</v>
      </c>
      <c r="E12" s="5" t="str">
        <f xml:space="preserve"> last_polypharm_audit_date</f>
        <v xml:space="preserve"> MMM – MMM 202x</v>
      </c>
      <c r="I12" s="374"/>
      <c r="J12" s="304"/>
      <c r="K12" s="305"/>
      <c r="L12" s="305"/>
      <c r="M12" s="305"/>
      <c r="N12" s="304"/>
    </row>
    <row r="13" spans="1:21" ht="15" thickBot="1" x14ac:dyDescent="0.35">
      <c r="G13" s="28"/>
      <c r="R13" s="1" t="s">
        <v>96</v>
      </c>
    </row>
    <row r="14" spans="1:21" ht="90.75" customHeight="1" thickBot="1" x14ac:dyDescent="0.35">
      <c r="B14" s="30" t="s">
        <v>17</v>
      </c>
      <c r="C14" s="39" t="s">
        <v>23</v>
      </c>
      <c r="D14" s="40" t="s">
        <v>21</v>
      </c>
      <c r="E14" s="52">
        <v>2</v>
      </c>
      <c r="F14" s="41">
        <v>3</v>
      </c>
      <c r="G14" s="41"/>
      <c r="H14" s="41">
        <v>4</v>
      </c>
      <c r="I14" s="47" t="s">
        <v>31</v>
      </c>
      <c r="J14" s="47" t="s">
        <v>30</v>
      </c>
      <c r="K14" s="58" t="s">
        <v>41</v>
      </c>
      <c r="L14" s="46" t="s">
        <v>27</v>
      </c>
      <c r="M14" s="46" t="s">
        <v>93</v>
      </c>
      <c r="N14" s="60" t="s">
        <v>28</v>
      </c>
      <c r="O14" s="61" t="s">
        <v>29</v>
      </c>
      <c r="P14" s="42" t="s">
        <v>94</v>
      </c>
      <c r="Q14" s="42" t="s">
        <v>95</v>
      </c>
      <c r="R14" s="43" t="s">
        <v>91</v>
      </c>
      <c r="S14" s="43" t="s">
        <v>92</v>
      </c>
      <c r="T14" s="198" t="s">
        <v>86</v>
      </c>
      <c r="U14" s="198" t="s">
        <v>82</v>
      </c>
    </row>
    <row r="15" spans="1:21" ht="130.19999999999999" thickBot="1" x14ac:dyDescent="0.35">
      <c r="A15" s="4" t="s">
        <v>26</v>
      </c>
      <c r="B15" s="120" t="s">
        <v>25</v>
      </c>
      <c r="C15" s="38" t="s">
        <v>36</v>
      </c>
      <c r="D15" s="37" t="s">
        <v>54</v>
      </c>
      <c r="E15" s="37" t="s">
        <v>39</v>
      </c>
      <c r="F15" s="37" t="s">
        <v>67</v>
      </c>
      <c r="G15" s="57"/>
      <c r="H15" s="37" t="s">
        <v>66</v>
      </c>
      <c r="I15" s="31"/>
      <c r="J15" s="117" t="s">
        <v>68</v>
      </c>
      <c r="K15" s="121" t="s">
        <v>40</v>
      </c>
      <c r="L15" s="121" t="s">
        <v>44</v>
      </c>
      <c r="M15" s="121" t="s">
        <v>43</v>
      </c>
      <c r="N15" s="121" t="s">
        <v>48</v>
      </c>
      <c r="O15" s="122" t="s">
        <v>47</v>
      </c>
      <c r="P15" s="123" t="s">
        <v>46</v>
      </c>
      <c r="Q15" s="123" t="s">
        <v>45</v>
      </c>
      <c r="R15" s="121" t="s">
        <v>58</v>
      </c>
      <c r="S15" s="122" t="s">
        <v>59</v>
      </c>
      <c r="T15" s="122" t="s">
        <v>87</v>
      </c>
      <c r="U15" s="122" t="s">
        <v>88</v>
      </c>
    </row>
    <row r="16" spans="1:21" x14ac:dyDescent="0.3">
      <c r="B16" s="124">
        <v>1</v>
      </c>
      <c r="C16" s="32" t="str">
        <f>IF(OR('Data-Qtr6'!C14="",'Data-Qtr6'!R14),"",(COUNTIF('Data-Qtr6'!C14,"Yes")))</f>
        <v/>
      </c>
      <c r="D16" s="268" t="str">
        <f>IF('Data-Qtr6'!D14="","",IF(C16=1,'Data-Qtr6'!D14,""))</f>
        <v/>
      </c>
      <c r="E16" s="33" t="str">
        <f>IF(OR('Data-Qtr6'!E14="",'Data-Qtr6'!R14),"",COUNTIF('Data-Qtr6'!E14,"Yes"))</f>
        <v/>
      </c>
      <c r="F16" s="33" t="str">
        <f>IF(OR('Data-Qtr6'!F14="",'Data-Qtr6'!R14),"",COUNTIF('Data-Qtr6'!F14,"Yes"))</f>
        <v/>
      </c>
      <c r="G16" s="33"/>
      <c r="H16" s="269" t="str">
        <f>IF(OR('Data-Qtr6'!G14="",'Data-Qtr6'!R14),"",COUNTIF('Data-Qtr6'!G14,"Yes"))</f>
        <v/>
      </c>
      <c r="I16" s="54">
        <f>COUNTIF('Data-Qtr6'!C14:G14,"")</f>
        <v>5</v>
      </c>
      <c r="J16" s="125">
        <f>IF('Data-Qtr6'!R14,0,IF((COUNTBLANK(C16)+COUNTBLANK(E16)+COUNTBLANK(F16)+COUNTBLANK(H16))=4,0,1))</f>
        <v>0</v>
      </c>
      <c r="K16" s="125">
        <f>IF(J16=1,C16,0)</f>
        <v>0</v>
      </c>
      <c r="L16" s="125">
        <f>IF(J16=1,IF((COUNTIF(C16,1)+COUNTIF(E16,1))=2,1,0),0)</f>
        <v>0</v>
      </c>
      <c r="M16" s="1">
        <f>IF(J16=1,COUNTIF(E16,1),0)</f>
        <v>0</v>
      </c>
      <c r="N16" s="125">
        <f>IF(J16=1,IF((COUNTIF(C16,1)+COUNTIF(F16,1))=2,1,0),0)</f>
        <v>0</v>
      </c>
      <c r="O16" s="126">
        <f>IF(J16=1,COUNTIF(F16,1),0)</f>
        <v>0</v>
      </c>
      <c r="P16" s="125">
        <f>IF(J16=1,IF((COUNTIF(C16,1)+COUNTIF(H16,1))=2,1,0),0)</f>
        <v>0</v>
      </c>
      <c r="Q16" s="1">
        <f>IF(J16=1,COUNTIF(H16,1),0)</f>
        <v>0</v>
      </c>
      <c r="R16" s="1">
        <f t="shared" ref="R16:R79" si="0">IF(J16=1,IF(D16="","",IF(AND(D16&gt;=beg_date_qtr6,D16&lt;=end_date_qtr6),1,0)),0)</f>
        <v>0</v>
      </c>
      <c r="S16" s="1">
        <f>IF(J16=1,COUNTIF(C16,1),0)</f>
        <v>0</v>
      </c>
      <c r="T16" s="1">
        <f>IF(AND(C16=1,F16=1),1,0)</f>
        <v>0</v>
      </c>
      <c r="U16" s="126">
        <f>IF(AND(C16=1,H16=1),1,0)</f>
        <v>0</v>
      </c>
    </row>
    <row r="17" spans="2:21" x14ac:dyDescent="0.3">
      <c r="B17" s="125">
        <v>2</v>
      </c>
      <c r="C17" s="34" t="str">
        <f>IF(OR('Data-Qtr6'!C15="",'Data-Qtr6'!R15),"",(COUNTIF('Data-Qtr6'!C15,"Yes")))</f>
        <v/>
      </c>
      <c r="D17" s="267" t="str">
        <f>IF('Data-Qtr6'!D15="","",IF(C17=1,'Data-Qtr6'!D15,""))</f>
        <v/>
      </c>
      <c r="E17" s="53" t="str">
        <f>IF(OR('Data-Qtr6'!E15="",'Data-Qtr6'!R15),"",COUNTIF('Data-Qtr6'!E15,"Yes"))</f>
        <v/>
      </c>
      <c r="F17" s="53" t="str">
        <f>IF(OR('Data-Qtr6'!F15="",'Data-Qtr6'!R15),"",COUNTIF('Data-Qtr6'!F15,"Yes"))</f>
        <v/>
      </c>
      <c r="G17" s="53"/>
      <c r="H17" s="270" t="str">
        <f>IF(OR('Data-Qtr6'!G15="",'Data-Qtr6'!R15),"",COUNTIF('Data-Qtr6'!G15,"Yes"))</f>
        <v/>
      </c>
      <c r="I17" s="55">
        <f>COUNTIF('Data-Qtr6'!C15:G15,"")</f>
        <v>5</v>
      </c>
      <c r="J17" s="125">
        <f>IF('Data-Qtr6'!R15,0,IF((COUNTBLANK(C17)+COUNTBLANK(E17)+COUNTBLANK(F17)+COUNTBLANK(H17))=4,0,1))</f>
        <v>0</v>
      </c>
      <c r="K17" s="125">
        <f t="shared" ref="K17:K80" si="1">IF(J17=1,C17,0)</f>
        <v>0</v>
      </c>
      <c r="L17" s="125">
        <f t="shared" ref="L17:L80" si="2">IF(J17=1,IF((COUNTIF(C17,1)+COUNTIF(E17,1))=2,1,0),0)</f>
        <v>0</v>
      </c>
      <c r="M17" s="1">
        <f t="shared" ref="M17:M80" si="3">IF(J17=1,COUNTIF(E17,1),0)</f>
        <v>0</v>
      </c>
      <c r="N17" s="125">
        <f t="shared" ref="N17:N80" si="4">IF(J17=1,IF((COUNTIF(C17,1)+COUNTIF(F17,1))=2,1,0),0)</f>
        <v>0</v>
      </c>
      <c r="O17" s="126">
        <f t="shared" ref="O17:O80" si="5">IF(J17=1,COUNTIF(F17,1),0)</f>
        <v>0</v>
      </c>
      <c r="P17" s="125">
        <f t="shared" ref="P17:P80" si="6">IF(J17=1,IF((COUNTIF(C17,1)+COUNTIF(H17,1))=2,1,0),0)</f>
        <v>0</v>
      </c>
      <c r="Q17" s="1">
        <f t="shared" ref="Q17:Q80" si="7">IF(J17=1,COUNTIF(H17,1),0)</f>
        <v>0</v>
      </c>
      <c r="R17" s="1">
        <f t="shared" si="0"/>
        <v>0</v>
      </c>
      <c r="S17" s="1">
        <f t="shared" ref="S17:S80" si="8">IF(J17=1,COUNTIF(C17,1),0)</f>
        <v>0</v>
      </c>
      <c r="T17" s="1">
        <f t="shared" ref="T17:T80" si="9">IF(AND(C17=1,F17=1),1,0)</f>
        <v>0</v>
      </c>
      <c r="U17" s="126">
        <f t="shared" ref="U17:U80" si="10">IF(AND(C17=1,H17=1),1,0)</f>
        <v>0</v>
      </c>
    </row>
    <row r="18" spans="2:21" x14ac:dyDescent="0.3">
      <c r="B18" s="125">
        <v>3</v>
      </c>
      <c r="C18" s="34" t="str">
        <f>IF(OR('Data-Qtr6'!C16="",'Data-Qtr6'!R16),"",(COUNTIF('Data-Qtr6'!C16,"Yes")))</f>
        <v/>
      </c>
      <c r="D18" s="267" t="str">
        <f>IF('Data-Qtr6'!D16="","",IF(C18=1,'Data-Qtr6'!D16,""))</f>
        <v/>
      </c>
      <c r="E18" s="53" t="str">
        <f>IF(OR('Data-Qtr6'!E16="",'Data-Qtr6'!R16),"",COUNTIF('Data-Qtr6'!E16,"Yes"))</f>
        <v/>
      </c>
      <c r="F18" s="53" t="str">
        <f>IF(OR('Data-Qtr6'!F16="",'Data-Qtr6'!R16),"",COUNTIF('Data-Qtr6'!F16,"Yes"))</f>
        <v/>
      </c>
      <c r="G18" s="53"/>
      <c r="H18" s="270" t="str">
        <f>IF(OR('Data-Qtr6'!G16="",'Data-Qtr6'!R16),"",COUNTIF('Data-Qtr6'!G16,"Yes"))</f>
        <v/>
      </c>
      <c r="I18" s="55">
        <f>COUNTIF('Data-Qtr6'!C16:G16,"")</f>
        <v>5</v>
      </c>
      <c r="J18" s="125">
        <f>IF('Data-Qtr6'!R16,0,IF((COUNTBLANK(C18)+COUNTBLANK(E18)+COUNTBLANK(F18)+COUNTBLANK(H18))=4,0,1))</f>
        <v>0</v>
      </c>
      <c r="K18" s="125">
        <f t="shared" si="1"/>
        <v>0</v>
      </c>
      <c r="L18" s="125">
        <f t="shared" si="2"/>
        <v>0</v>
      </c>
      <c r="M18" s="1">
        <f t="shared" si="3"/>
        <v>0</v>
      </c>
      <c r="N18" s="125">
        <f t="shared" si="4"/>
        <v>0</v>
      </c>
      <c r="O18" s="126">
        <f t="shared" si="5"/>
        <v>0</v>
      </c>
      <c r="P18" s="125">
        <f t="shared" si="6"/>
        <v>0</v>
      </c>
      <c r="Q18" s="1">
        <f t="shared" si="7"/>
        <v>0</v>
      </c>
      <c r="R18" s="1">
        <f t="shared" si="0"/>
        <v>0</v>
      </c>
      <c r="S18" s="1">
        <f t="shared" si="8"/>
        <v>0</v>
      </c>
      <c r="T18" s="1">
        <f t="shared" si="9"/>
        <v>0</v>
      </c>
      <c r="U18" s="126">
        <f t="shared" si="10"/>
        <v>0</v>
      </c>
    </row>
    <row r="19" spans="2:21" x14ac:dyDescent="0.3">
      <c r="B19" s="125">
        <v>4</v>
      </c>
      <c r="C19" s="34" t="str">
        <f>IF(OR('Data-Qtr6'!C17="",'Data-Qtr6'!R17),"",(COUNTIF('Data-Qtr6'!C17,"Yes")))</f>
        <v/>
      </c>
      <c r="D19" s="267" t="str">
        <f>IF('Data-Qtr6'!D17="","",IF(C19=1,'Data-Qtr6'!D17,""))</f>
        <v/>
      </c>
      <c r="E19" s="53" t="str">
        <f>IF(OR('Data-Qtr6'!E17="",'Data-Qtr6'!R17),"",COUNTIF('Data-Qtr6'!E17,"Yes"))</f>
        <v/>
      </c>
      <c r="F19" s="53" t="str">
        <f>IF(OR('Data-Qtr6'!F17="",'Data-Qtr6'!R17),"",COUNTIF('Data-Qtr6'!F17,"Yes"))</f>
        <v/>
      </c>
      <c r="G19" s="53"/>
      <c r="H19" s="270" t="str">
        <f>IF(OR('Data-Qtr6'!G17="",'Data-Qtr6'!R17),"",COUNTIF('Data-Qtr6'!G17,"Yes"))</f>
        <v/>
      </c>
      <c r="I19" s="55">
        <f>COUNTIF('Data-Qtr6'!C17:G17,"")</f>
        <v>5</v>
      </c>
      <c r="J19" s="125">
        <f>IF('Data-Qtr6'!R17,0,IF((COUNTBLANK(C19)+COUNTBLANK(E19)+COUNTBLANK(F19)+COUNTBLANK(H19))=4,0,1))</f>
        <v>0</v>
      </c>
      <c r="K19" s="125">
        <f t="shared" si="1"/>
        <v>0</v>
      </c>
      <c r="L19" s="125">
        <f t="shared" si="2"/>
        <v>0</v>
      </c>
      <c r="M19" s="1">
        <f t="shared" si="3"/>
        <v>0</v>
      </c>
      <c r="N19" s="125">
        <f t="shared" si="4"/>
        <v>0</v>
      </c>
      <c r="O19" s="126">
        <f t="shared" si="5"/>
        <v>0</v>
      </c>
      <c r="P19" s="125">
        <f t="shared" si="6"/>
        <v>0</v>
      </c>
      <c r="Q19" s="1">
        <f t="shared" si="7"/>
        <v>0</v>
      </c>
      <c r="R19" s="1">
        <f t="shared" si="0"/>
        <v>0</v>
      </c>
      <c r="S19" s="1">
        <f t="shared" si="8"/>
        <v>0</v>
      </c>
      <c r="T19" s="1">
        <f t="shared" si="9"/>
        <v>0</v>
      </c>
      <c r="U19" s="126">
        <f t="shared" si="10"/>
        <v>0</v>
      </c>
    </row>
    <row r="20" spans="2:21" x14ac:dyDescent="0.3">
      <c r="B20" s="125">
        <v>5</v>
      </c>
      <c r="C20" s="34" t="str">
        <f>IF(OR('Data-Qtr6'!C18="",'Data-Qtr6'!R18),"",(COUNTIF('Data-Qtr6'!C18,"Yes")))</f>
        <v/>
      </c>
      <c r="D20" s="267" t="str">
        <f>IF('Data-Qtr6'!D18="","",IF(C20=1,'Data-Qtr6'!D18,""))</f>
        <v/>
      </c>
      <c r="E20" s="53" t="str">
        <f>IF(OR('Data-Qtr6'!E18="",'Data-Qtr6'!R18),"",COUNTIF('Data-Qtr6'!E18,"Yes"))</f>
        <v/>
      </c>
      <c r="F20" s="53" t="str">
        <f>IF(OR('Data-Qtr6'!F18="",'Data-Qtr6'!R18),"",COUNTIF('Data-Qtr6'!F18,"Yes"))</f>
        <v/>
      </c>
      <c r="G20" s="53"/>
      <c r="H20" s="270" t="str">
        <f>IF(OR('Data-Qtr6'!G18="",'Data-Qtr6'!R18),"",COUNTIF('Data-Qtr6'!G18,"Yes"))</f>
        <v/>
      </c>
      <c r="I20" s="55">
        <f>COUNTIF('Data-Qtr6'!C18:G18,"")</f>
        <v>5</v>
      </c>
      <c r="J20" s="125">
        <f>IF('Data-Qtr6'!R18,0,IF((COUNTBLANK(C20)+COUNTBLANK(E20)+COUNTBLANK(F20)+COUNTBLANK(H20))=4,0,1))</f>
        <v>0</v>
      </c>
      <c r="K20" s="125">
        <f t="shared" si="1"/>
        <v>0</v>
      </c>
      <c r="L20" s="125">
        <f t="shared" si="2"/>
        <v>0</v>
      </c>
      <c r="M20" s="1">
        <f t="shared" si="3"/>
        <v>0</v>
      </c>
      <c r="N20" s="125">
        <f t="shared" si="4"/>
        <v>0</v>
      </c>
      <c r="O20" s="126">
        <f t="shared" si="5"/>
        <v>0</v>
      </c>
      <c r="P20" s="125">
        <f t="shared" si="6"/>
        <v>0</v>
      </c>
      <c r="Q20" s="1">
        <f t="shared" si="7"/>
        <v>0</v>
      </c>
      <c r="R20" s="1">
        <f t="shared" si="0"/>
        <v>0</v>
      </c>
      <c r="S20" s="1">
        <f t="shared" si="8"/>
        <v>0</v>
      </c>
      <c r="T20" s="1">
        <f t="shared" si="9"/>
        <v>0</v>
      </c>
      <c r="U20" s="126">
        <f t="shared" si="10"/>
        <v>0</v>
      </c>
    </row>
    <row r="21" spans="2:21" x14ac:dyDescent="0.3">
      <c r="B21" s="125">
        <v>6</v>
      </c>
      <c r="C21" s="34" t="str">
        <f>IF(OR('Data-Qtr6'!C19="",'Data-Qtr6'!R19),"",(COUNTIF('Data-Qtr6'!C19,"Yes")))</f>
        <v/>
      </c>
      <c r="D21" s="267" t="str">
        <f>IF('Data-Qtr6'!D19="","",IF(C21=1,'Data-Qtr6'!D19,""))</f>
        <v/>
      </c>
      <c r="E21" s="53" t="str">
        <f>IF(OR('Data-Qtr6'!E19="",'Data-Qtr6'!R19),"",COUNTIF('Data-Qtr6'!E19,"Yes"))</f>
        <v/>
      </c>
      <c r="F21" s="53" t="str">
        <f>IF(OR('Data-Qtr6'!F19="",'Data-Qtr6'!R19),"",COUNTIF('Data-Qtr6'!F19,"Yes"))</f>
        <v/>
      </c>
      <c r="G21" s="53"/>
      <c r="H21" s="270" t="str">
        <f>IF(OR('Data-Qtr6'!G19="",'Data-Qtr6'!R19),"",COUNTIF('Data-Qtr6'!G19,"Yes"))</f>
        <v/>
      </c>
      <c r="I21" s="55">
        <f>COUNTIF('Data-Qtr6'!C19:G19,"")</f>
        <v>5</v>
      </c>
      <c r="J21" s="125">
        <f>IF('Data-Qtr6'!R19,0,IF((COUNTBLANK(C21)+COUNTBLANK(E21)+COUNTBLANK(F21)+COUNTBLANK(H21))=4,0,1))</f>
        <v>0</v>
      </c>
      <c r="K21" s="125">
        <f t="shared" si="1"/>
        <v>0</v>
      </c>
      <c r="L21" s="125">
        <f t="shared" si="2"/>
        <v>0</v>
      </c>
      <c r="M21" s="1">
        <f t="shared" si="3"/>
        <v>0</v>
      </c>
      <c r="N21" s="125">
        <f t="shared" si="4"/>
        <v>0</v>
      </c>
      <c r="O21" s="126">
        <f t="shared" si="5"/>
        <v>0</v>
      </c>
      <c r="P21" s="125">
        <f t="shared" si="6"/>
        <v>0</v>
      </c>
      <c r="Q21" s="1">
        <f t="shared" si="7"/>
        <v>0</v>
      </c>
      <c r="R21" s="1">
        <f t="shared" si="0"/>
        <v>0</v>
      </c>
      <c r="S21" s="1">
        <f t="shared" si="8"/>
        <v>0</v>
      </c>
      <c r="T21" s="1">
        <f t="shared" si="9"/>
        <v>0</v>
      </c>
      <c r="U21" s="126">
        <f t="shared" si="10"/>
        <v>0</v>
      </c>
    </row>
    <row r="22" spans="2:21" x14ac:dyDescent="0.3">
      <c r="B22" s="125">
        <v>7</v>
      </c>
      <c r="C22" s="34" t="str">
        <f>IF(OR('Data-Qtr6'!C20="",'Data-Qtr6'!R20),"",(COUNTIF('Data-Qtr6'!C20,"Yes")))</f>
        <v/>
      </c>
      <c r="D22" s="267" t="str">
        <f>IF('Data-Qtr6'!D20="","",IF(C22=1,'Data-Qtr6'!D20,""))</f>
        <v/>
      </c>
      <c r="E22" s="53" t="str">
        <f>IF(OR('Data-Qtr6'!E20="",'Data-Qtr6'!R20),"",COUNTIF('Data-Qtr6'!E20,"Yes"))</f>
        <v/>
      </c>
      <c r="F22" s="53" t="str">
        <f>IF(OR('Data-Qtr6'!F20="",'Data-Qtr6'!R20),"",COUNTIF('Data-Qtr6'!F20,"Yes"))</f>
        <v/>
      </c>
      <c r="G22" s="53"/>
      <c r="H22" s="270" t="str">
        <f>IF(OR('Data-Qtr6'!G20="",'Data-Qtr6'!R20),"",COUNTIF('Data-Qtr6'!G20,"Yes"))</f>
        <v/>
      </c>
      <c r="I22" s="55">
        <f>COUNTIF('Data-Qtr6'!C20:G20,"")</f>
        <v>5</v>
      </c>
      <c r="J22" s="125">
        <f>IF('Data-Qtr6'!R20,0,IF((COUNTBLANK(C22)+COUNTBLANK(E22)+COUNTBLANK(F22)+COUNTBLANK(H22))=4,0,1))</f>
        <v>0</v>
      </c>
      <c r="K22" s="125">
        <f t="shared" si="1"/>
        <v>0</v>
      </c>
      <c r="L22" s="125">
        <f t="shared" si="2"/>
        <v>0</v>
      </c>
      <c r="M22" s="1">
        <f t="shared" si="3"/>
        <v>0</v>
      </c>
      <c r="N22" s="125">
        <f t="shared" si="4"/>
        <v>0</v>
      </c>
      <c r="O22" s="126">
        <f t="shared" si="5"/>
        <v>0</v>
      </c>
      <c r="P22" s="125">
        <f t="shared" si="6"/>
        <v>0</v>
      </c>
      <c r="Q22" s="1">
        <f t="shared" si="7"/>
        <v>0</v>
      </c>
      <c r="R22" s="1">
        <f t="shared" si="0"/>
        <v>0</v>
      </c>
      <c r="S22" s="1">
        <f t="shared" si="8"/>
        <v>0</v>
      </c>
      <c r="T22" s="1">
        <f t="shared" si="9"/>
        <v>0</v>
      </c>
      <c r="U22" s="126">
        <f t="shared" si="10"/>
        <v>0</v>
      </c>
    </row>
    <row r="23" spans="2:21" x14ac:dyDescent="0.3">
      <c r="B23" s="125">
        <v>8</v>
      </c>
      <c r="C23" s="34" t="str">
        <f>IF(OR('Data-Qtr6'!C21="",'Data-Qtr6'!R21),"",(COUNTIF('Data-Qtr6'!C21,"Yes")))</f>
        <v/>
      </c>
      <c r="D23" s="267" t="str">
        <f>IF('Data-Qtr6'!D21="","",IF(C23=1,'Data-Qtr6'!D21,""))</f>
        <v/>
      </c>
      <c r="E23" s="53" t="str">
        <f>IF(OR('Data-Qtr6'!E21="",'Data-Qtr6'!R21),"",COUNTIF('Data-Qtr6'!E21,"Yes"))</f>
        <v/>
      </c>
      <c r="F23" s="53" t="str">
        <f>IF(OR('Data-Qtr6'!F21="",'Data-Qtr6'!R21),"",COUNTIF('Data-Qtr6'!F21,"Yes"))</f>
        <v/>
      </c>
      <c r="G23" s="53"/>
      <c r="H23" s="270" t="str">
        <f>IF(OR('Data-Qtr6'!G21="",'Data-Qtr6'!R21),"",COUNTIF('Data-Qtr6'!G21,"Yes"))</f>
        <v/>
      </c>
      <c r="I23" s="55">
        <f>COUNTIF('Data-Qtr6'!C21:G21,"")</f>
        <v>5</v>
      </c>
      <c r="J23" s="125">
        <f>IF('Data-Qtr6'!R21,0,IF((COUNTBLANK(C23)+COUNTBLANK(E23)+COUNTBLANK(F23)+COUNTBLANK(H23))=4,0,1))</f>
        <v>0</v>
      </c>
      <c r="K23" s="125">
        <f t="shared" si="1"/>
        <v>0</v>
      </c>
      <c r="L23" s="125">
        <f t="shared" si="2"/>
        <v>0</v>
      </c>
      <c r="M23" s="1">
        <f t="shared" si="3"/>
        <v>0</v>
      </c>
      <c r="N23" s="125">
        <f t="shared" si="4"/>
        <v>0</v>
      </c>
      <c r="O23" s="126">
        <f t="shared" si="5"/>
        <v>0</v>
      </c>
      <c r="P23" s="125">
        <f t="shared" si="6"/>
        <v>0</v>
      </c>
      <c r="Q23" s="1">
        <f t="shared" si="7"/>
        <v>0</v>
      </c>
      <c r="R23" s="1">
        <f t="shared" si="0"/>
        <v>0</v>
      </c>
      <c r="S23" s="1">
        <f t="shared" si="8"/>
        <v>0</v>
      </c>
      <c r="T23" s="1">
        <f t="shared" si="9"/>
        <v>0</v>
      </c>
      <c r="U23" s="126">
        <f t="shared" si="10"/>
        <v>0</v>
      </c>
    </row>
    <row r="24" spans="2:21" x14ac:dyDescent="0.3">
      <c r="B24" s="125">
        <v>9</v>
      </c>
      <c r="C24" s="34" t="str">
        <f>IF(OR('Data-Qtr6'!C22="",'Data-Qtr6'!R22),"",(COUNTIF('Data-Qtr6'!C22,"Yes")))</f>
        <v/>
      </c>
      <c r="D24" s="267" t="str">
        <f>IF('Data-Qtr6'!D22="","",IF(C24=1,'Data-Qtr6'!D22,""))</f>
        <v/>
      </c>
      <c r="E24" s="53" t="str">
        <f>IF(OR('Data-Qtr6'!E22="",'Data-Qtr6'!R22),"",COUNTIF('Data-Qtr6'!E22,"Yes"))</f>
        <v/>
      </c>
      <c r="F24" s="53" t="str">
        <f>IF(OR('Data-Qtr6'!F22="",'Data-Qtr6'!R22),"",COUNTIF('Data-Qtr6'!F22,"Yes"))</f>
        <v/>
      </c>
      <c r="G24" s="53"/>
      <c r="H24" s="270" t="str">
        <f>IF(OR('Data-Qtr6'!G22="",'Data-Qtr6'!R22),"",COUNTIF('Data-Qtr6'!G22,"Yes"))</f>
        <v/>
      </c>
      <c r="I24" s="55">
        <f>COUNTIF('Data-Qtr6'!C22:G22,"")</f>
        <v>5</v>
      </c>
      <c r="J24" s="125">
        <f>IF('Data-Qtr6'!R22,0,IF((COUNTBLANK(C24)+COUNTBLANK(E24)+COUNTBLANK(F24)+COUNTBLANK(H24))=4,0,1))</f>
        <v>0</v>
      </c>
      <c r="K24" s="125">
        <f t="shared" si="1"/>
        <v>0</v>
      </c>
      <c r="L24" s="125">
        <f t="shared" si="2"/>
        <v>0</v>
      </c>
      <c r="M24" s="1">
        <f t="shared" si="3"/>
        <v>0</v>
      </c>
      <c r="N24" s="125">
        <f t="shared" si="4"/>
        <v>0</v>
      </c>
      <c r="O24" s="126">
        <f t="shared" si="5"/>
        <v>0</v>
      </c>
      <c r="P24" s="125">
        <f t="shared" si="6"/>
        <v>0</v>
      </c>
      <c r="Q24" s="1">
        <f t="shared" si="7"/>
        <v>0</v>
      </c>
      <c r="R24" s="1">
        <f t="shared" si="0"/>
        <v>0</v>
      </c>
      <c r="S24" s="1">
        <f t="shared" si="8"/>
        <v>0</v>
      </c>
      <c r="T24" s="1">
        <f t="shared" si="9"/>
        <v>0</v>
      </c>
      <c r="U24" s="126">
        <f t="shared" si="10"/>
        <v>0</v>
      </c>
    </row>
    <row r="25" spans="2:21" ht="15" thickBot="1" x14ac:dyDescent="0.35">
      <c r="B25" s="127">
        <v>10</v>
      </c>
      <c r="C25" s="35" t="str">
        <f>IF(OR('Data-Qtr6'!C23="",'Data-Qtr6'!R23),"",(COUNTIF('Data-Qtr6'!C23,"Yes")))</f>
        <v/>
      </c>
      <c r="D25" s="271" t="str">
        <f>IF('Data-Qtr6'!D23="","",IF(C25=1,'Data-Qtr6'!D23,""))</f>
        <v/>
      </c>
      <c r="E25" s="36" t="str">
        <f>IF(OR('Data-Qtr6'!E23="",'Data-Qtr6'!R23),"",COUNTIF('Data-Qtr6'!E23,"Yes"))</f>
        <v/>
      </c>
      <c r="F25" s="36" t="str">
        <f>IF(OR('Data-Qtr6'!F23="",'Data-Qtr6'!R23),"",COUNTIF('Data-Qtr6'!F23,"Yes"))</f>
        <v/>
      </c>
      <c r="G25" s="36"/>
      <c r="H25" s="272" t="str">
        <f>IF(OR('Data-Qtr6'!G23="",'Data-Qtr6'!R23),"",COUNTIF('Data-Qtr6'!G23,"Yes"))</f>
        <v/>
      </c>
      <c r="I25" s="56">
        <f>COUNTIF('Data-Qtr6'!C23:G23,"")</f>
        <v>5</v>
      </c>
      <c r="J25" s="125">
        <f>IF('Data-Qtr6'!R23,0,IF((COUNTBLANK(C25)+COUNTBLANK(E25)+COUNTBLANK(F25)+COUNTBLANK(H25))=4,0,1))</f>
        <v>0</v>
      </c>
      <c r="K25" s="125">
        <f t="shared" si="1"/>
        <v>0</v>
      </c>
      <c r="L25" s="125">
        <f t="shared" si="2"/>
        <v>0</v>
      </c>
      <c r="M25" s="1">
        <f t="shared" si="3"/>
        <v>0</v>
      </c>
      <c r="N25" s="125">
        <f t="shared" si="4"/>
        <v>0</v>
      </c>
      <c r="O25" s="126">
        <f t="shared" si="5"/>
        <v>0</v>
      </c>
      <c r="P25" s="125">
        <f t="shared" si="6"/>
        <v>0</v>
      </c>
      <c r="Q25" s="1">
        <f t="shared" si="7"/>
        <v>0</v>
      </c>
      <c r="R25" s="1">
        <f t="shared" si="0"/>
        <v>0</v>
      </c>
      <c r="S25" s="1">
        <f t="shared" si="8"/>
        <v>0</v>
      </c>
      <c r="T25" s="1">
        <f t="shared" si="9"/>
        <v>0</v>
      </c>
      <c r="U25" s="126">
        <f t="shared" si="10"/>
        <v>0</v>
      </c>
    </row>
    <row r="26" spans="2:21" x14ac:dyDescent="0.3">
      <c r="B26" s="124">
        <v>11</v>
      </c>
      <c r="C26" s="32" t="str">
        <f>IF(OR('Data-Qtr6'!C24="",'Data-Qtr6'!R24),"",(COUNTIF('Data-Qtr6'!C24,"Yes")))</f>
        <v/>
      </c>
      <c r="D26" s="268" t="str">
        <f>IF('Data-Qtr6'!D24="","",IF(C26=1,'Data-Qtr6'!D24,""))</f>
        <v/>
      </c>
      <c r="E26" s="33" t="str">
        <f>IF(OR('Data-Qtr6'!E24="",'Data-Qtr6'!R24),"",COUNTIF('Data-Qtr6'!E24,"Yes"))</f>
        <v/>
      </c>
      <c r="F26" s="33" t="str">
        <f>IF(OR('Data-Qtr6'!F24="",'Data-Qtr6'!R24),"",COUNTIF('Data-Qtr6'!F24,"Yes"))</f>
        <v/>
      </c>
      <c r="G26" s="33"/>
      <c r="H26" s="269" t="str">
        <f>IF(OR('Data-Qtr6'!G24="",'Data-Qtr6'!R24),"",COUNTIF('Data-Qtr6'!G24,"Yes"))</f>
        <v/>
      </c>
      <c r="I26" s="54">
        <f>COUNTIF('Data-Qtr6'!C24:G24,"")</f>
        <v>5</v>
      </c>
      <c r="J26" s="125">
        <f>IF('Data-Qtr6'!R24,0,IF((COUNTBLANK(C26)+COUNTBLANK(E26)+COUNTBLANK(F26)+COUNTBLANK(H26))=4,0,1))</f>
        <v>0</v>
      </c>
      <c r="K26" s="125">
        <f t="shared" si="1"/>
        <v>0</v>
      </c>
      <c r="L26" s="125">
        <f t="shared" si="2"/>
        <v>0</v>
      </c>
      <c r="M26" s="1">
        <f t="shared" si="3"/>
        <v>0</v>
      </c>
      <c r="N26" s="125">
        <f t="shared" si="4"/>
        <v>0</v>
      </c>
      <c r="O26" s="126">
        <f t="shared" si="5"/>
        <v>0</v>
      </c>
      <c r="P26" s="125">
        <f t="shared" si="6"/>
        <v>0</v>
      </c>
      <c r="Q26" s="1">
        <f t="shared" si="7"/>
        <v>0</v>
      </c>
      <c r="R26" s="1">
        <f t="shared" si="0"/>
        <v>0</v>
      </c>
      <c r="S26" s="1">
        <f t="shared" si="8"/>
        <v>0</v>
      </c>
      <c r="T26" s="1">
        <f t="shared" si="9"/>
        <v>0</v>
      </c>
      <c r="U26" s="126">
        <f t="shared" si="10"/>
        <v>0</v>
      </c>
    </row>
    <row r="27" spans="2:21" x14ac:dyDescent="0.3">
      <c r="B27" s="125">
        <v>12</v>
      </c>
      <c r="C27" s="34" t="str">
        <f>IF(OR('Data-Qtr6'!C25="",'Data-Qtr6'!R25),"",(COUNTIF('Data-Qtr6'!C25,"Yes")))</f>
        <v/>
      </c>
      <c r="D27" s="267" t="str">
        <f>IF('Data-Qtr6'!D25="","",IF(C27=1,'Data-Qtr6'!D25,""))</f>
        <v/>
      </c>
      <c r="E27" s="53" t="str">
        <f>IF(OR('Data-Qtr6'!E25="",'Data-Qtr6'!R25),"",COUNTIF('Data-Qtr6'!E25,"Yes"))</f>
        <v/>
      </c>
      <c r="F27" s="53" t="str">
        <f>IF(OR('Data-Qtr6'!F25="",'Data-Qtr6'!R25),"",COUNTIF('Data-Qtr6'!F25,"Yes"))</f>
        <v/>
      </c>
      <c r="G27" s="53"/>
      <c r="H27" s="270" t="str">
        <f>IF(OR('Data-Qtr6'!G25="",'Data-Qtr6'!R25),"",COUNTIF('Data-Qtr6'!G25,"Yes"))</f>
        <v/>
      </c>
      <c r="I27" s="55">
        <f>COUNTIF('Data-Qtr6'!C25:G25,"")</f>
        <v>5</v>
      </c>
      <c r="J27" s="125">
        <f>IF('Data-Qtr6'!R25,0,IF((COUNTBLANK(C27)+COUNTBLANK(E27)+COUNTBLANK(F27)+COUNTBLANK(H27))=4,0,1))</f>
        <v>0</v>
      </c>
      <c r="K27" s="125">
        <f t="shared" si="1"/>
        <v>0</v>
      </c>
      <c r="L27" s="125">
        <f t="shared" si="2"/>
        <v>0</v>
      </c>
      <c r="M27" s="1">
        <f t="shared" si="3"/>
        <v>0</v>
      </c>
      <c r="N27" s="125">
        <f t="shared" si="4"/>
        <v>0</v>
      </c>
      <c r="O27" s="126">
        <f t="shared" si="5"/>
        <v>0</v>
      </c>
      <c r="P27" s="125">
        <f t="shared" si="6"/>
        <v>0</v>
      </c>
      <c r="Q27" s="1">
        <f t="shared" si="7"/>
        <v>0</v>
      </c>
      <c r="R27" s="1">
        <f t="shared" si="0"/>
        <v>0</v>
      </c>
      <c r="S27" s="1">
        <f t="shared" si="8"/>
        <v>0</v>
      </c>
      <c r="T27" s="1">
        <f t="shared" si="9"/>
        <v>0</v>
      </c>
      <c r="U27" s="126">
        <f t="shared" si="10"/>
        <v>0</v>
      </c>
    </row>
    <row r="28" spans="2:21" x14ac:dyDescent="0.3">
      <c r="B28" s="125">
        <v>13</v>
      </c>
      <c r="C28" s="34" t="str">
        <f>IF(OR('Data-Qtr6'!C26="",'Data-Qtr6'!R26),"",(COUNTIF('Data-Qtr6'!C26,"Yes")))</f>
        <v/>
      </c>
      <c r="D28" s="267" t="str">
        <f>IF('Data-Qtr6'!D26="","",IF(C28=1,'Data-Qtr6'!D26,""))</f>
        <v/>
      </c>
      <c r="E28" s="53" t="str">
        <f>IF(OR('Data-Qtr6'!E26="",'Data-Qtr6'!R26),"",COUNTIF('Data-Qtr6'!E26,"Yes"))</f>
        <v/>
      </c>
      <c r="F28" s="53" t="str">
        <f>IF(OR('Data-Qtr6'!F26="",'Data-Qtr6'!R26),"",COUNTIF('Data-Qtr6'!F26,"Yes"))</f>
        <v/>
      </c>
      <c r="G28" s="53"/>
      <c r="H28" s="270" t="str">
        <f>IF(OR('Data-Qtr6'!G26="",'Data-Qtr6'!R26),"",COUNTIF('Data-Qtr6'!G26,"Yes"))</f>
        <v/>
      </c>
      <c r="I28" s="55">
        <f>COUNTIF('Data-Qtr6'!C26:G26,"")</f>
        <v>5</v>
      </c>
      <c r="J28" s="125">
        <f>IF('Data-Qtr6'!R26,0,IF((COUNTBLANK(C28)+COUNTBLANK(E28)+COUNTBLANK(F28)+COUNTBLANK(H28))=4,0,1))</f>
        <v>0</v>
      </c>
      <c r="K28" s="125">
        <f t="shared" si="1"/>
        <v>0</v>
      </c>
      <c r="L28" s="125">
        <f t="shared" si="2"/>
        <v>0</v>
      </c>
      <c r="M28" s="1">
        <f t="shared" si="3"/>
        <v>0</v>
      </c>
      <c r="N28" s="125">
        <f t="shared" si="4"/>
        <v>0</v>
      </c>
      <c r="O28" s="126">
        <f t="shared" si="5"/>
        <v>0</v>
      </c>
      <c r="P28" s="125">
        <f t="shared" si="6"/>
        <v>0</v>
      </c>
      <c r="Q28" s="1">
        <f t="shared" si="7"/>
        <v>0</v>
      </c>
      <c r="R28" s="1">
        <f t="shared" si="0"/>
        <v>0</v>
      </c>
      <c r="S28" s="1">
        <f t="shared" si="8"/>
        <v>0</v>
      </c>
      <c r="T28" s="1">
        <f t="shared" si="9"/>
        <v>0</v>
      </c>
      <c r="U28" s="126">
        <f t="shared" si="10"/>
        <v>0</v>
      </c>
    </row>
    <row r="29" spans="2:21" x14ac:dyDescent="0.3">
      <c r="B29" s="125">
        <v>14</v>
      </c>
      <c r="C29" s="34" t="str">
        <f>IF(OR('Data-Qtr6'!C27="",'Data-Qtr6'!R27),"",(COUNTIF('Data-Qtr6'!C27,"Yes")))</f>
        <v/>
      </c>
      <c r="D29" s="267" t="str">
        <f>IF('Data-Qtr6'!D27="","",IF(C29=1,'Data-Qtr6'!D27,""))</f>
        <v/>
      </c>
      <c r="E29" s="53" t="str">
        <f>IF(OR('Data-Qtr6'!E27="",'Data-Qtr6'!R27),"",COUNTIF('Data-Qtr6'!E27,"Yes"))</f>
        <v/>
      </c>
      <c r="F29" s="53" t="str">
        <f>IF(OR('Data-Qtr6'!F27="",'Data-Qtr6'!R27),"",COUNTIF('Data-Qtr6'!F27,"Yes"))</f>
        <v/>
      </c>
      <c r="G29" s="53"/>
      <c r="H29" s="270" t="str">
        <f>IF(OR('Data-Qtr6'!G27="",'Data-Qtr6'!R27),"",COUNTIF('Data-Qtr6'!G27,"Yes"))</f>
        <v/>
      </c>
      <c r="I29" s="55">
        <f>COUNTIF('Data-Qtr6'!C27:G27,"")</f>
        <v>5</v>
      </c>
      <c r="J29" s="125">
        <f>IF('Data-Qtr6'!R27,0,IF((COUNTBLANK(C29)+COUNTBLANK(E29)+COUNTBLANK(F29)+COUNTBLANK(H29))=4,0,1))</f>
        <v>0</v>
      </c>
      <c r="K29" s="125">
        <f t="shared" si="1"/>
        <v>0</v>
      </c>
      <c r="L29" s="125">
        <f t="shared" si="2"/>
        <v>0</v>
      </c>
      <c r="M29" s="1">
        <f t="shared" si="3"/>
        <v>0</v>
      </c>
      <c r="N29" s="125">
        <f t="shared" si="4"/>
        <v>0</v>
      </c>
      <c r="O29" s="126">
        <f t="shared" si="5"/>
        <v>0</v>
      </c>
      <c r="P29" s="125">
        <f t="shared" si="6"/>
        <v>0</v>
      </c>
      <c r="Q29" s="1">
        <f t="shared" si="7"/>
        <v>0</v>
      </c>
      <c r="R29" s="1">
        <f t="shared" si="0"/>
        <v>0</v>
      </c>
      <c r="S29" s="1">
        <f t="shared" si="8"/>
        <v>0</v>
      </c>
      <c r="T29" s="1">
        <f t="shared" si="9"/>
        <v>0</v>
      </c>
      <c r="U29" s="126">
        <f t="shared" si="10"/>
        <v>0</v>
      </c>
    </row>
    <row r="30" spans="2:21" x14ac:dyDescent="0.3">
      <c r="B30" s="125">
        <v>15</v>
      </c>
      <c r="C30" s="34" t="str">
        <f>IF(OR('Data-Qtr6'!C28="",'Data-Qtr6'!R28),"",(COUNTIF('Data-Qtr6'!C28,"Yes")))</f>
        <v/>
      </c>
      <c r="D30" s="267" t="str">
        <f>IF('Data-Qtr6'!D28="","",IF(C30=1,'Data-Qtr6'!D28,""))</f>
        <v/>
      </c>
      <c r="E30" s="53" t="str">
        <f>IF(OR('Data-Qtr6'!E28="",'Data-Qtr6'!R28),"",COUNTIF('Data-Qtr6'!E28,"Yes"))</f>
        <v/>
      </c>
      <c r="F30" s="53" t="str">
        <f>IF(OR('Data-Qtr6'!F28="",'Data-Qtr6'!R28),"",COUNTIF('Data-Qtr6'!F28,"Yes"))</f>
        <v/>
      </c>
      <c r="G30" s="53"/>
      <c r="H30" s="270" t="str">
        <f>IF(OR('Data-Qtr6'!G28="",'Data-Qtr6'!R28),"",COUNTIF('Data-Qtr6'!G28,"Yes"))</f>
        <v/>
      </c>
      <c r="I30" s="55">
        <f>COUNTIF('Data-Qtr6'!C28:G28,"")</f>
        <v>5</v>
      </c>
      <c r="J30" s="125">
        <f>IF('Data-Qtr6'!R28,0,IF((COUNTBLANK(C30)+COUNTBLANK(E30)+COUNTBLANK(F30)+COUNTBLANK(H30))=4,0,1))</f>
        <v>0</v>
      </c>
      <c r="K30" s="125">
        <f t="shared" si="1"/>
        <v>0</v>
      </c>
      <c r="L30" s="125">
        <f t="shared" si="2"/>
        <v>0</v>
      </c>
      <c r="M30" s="1">
        <f t="shared" si="3"/>
        <v>0</v>
      </c>
      <c r="N30" s="125">
        <f t="shared" si="4"/>
        <v>0</v>
      </c>
      <c r="O30" s="126">
        <f t="shared" si="5"/>
        <v>0</v>
      </c>
      <c r="P30" s="125">
        <f t="shared" si="6"/>
        <v>0</v>
      </c>
      <c r="Q30" s="1">
        <f t="shared" si="7"/>
        <v>0</v>
      </c>
      <c r="R30" s="1">
        <f t="shared" si="0"/>
        <v>0</v>
      </c>
      <c r="S30" s="1">
        <f t="shared" si="8"/>
        <v>0</v>
      </c>
      <c r="T30" s="1">
        <f t="shared" si="9"/>
        <v>0</v>
      </c>
      <c r="U30" s="126">
        <f t="shared" si="10"/>
        <v>0</v>
      </c>
    </row>
    <row r="31" spans="2:21" x14ac:dyDescent="0.3">
      <c r="B31" s="125">
        <v>16</v>
      </c>
      <c r="C31" s="34" t="str">
        <f>IF(OR('Data-Qtr6'!C29="",'Data-Qtr6'!R29),"",(COUNTIF('Data-Qtr6'!C29,"Yes")))</f>
        <v/>
      </c>
      <c r="D31" s="267" t="str">
        <f>IF('Data-Qtr6'!D29="","",IF(C31=1,'Data-Qtr6'!D29,""))</f>
        <v/>
      </c>
      <c r="E31" s="53" t="str">
        <f>IF(OR('Data-Qtr6'!E29="",'Data-Qtr6'!R29),"",COUNTIF('Data-Qtr6'!E29,"Yes"))</f>
        <v/>
      </c>
      <c r="F31" s="53" t="str">
        <f>IF(OR('Data-Qtr6'!F29="",'Data-Qtr6'!R29),"",COUNTIF('Data-Qtr6'!F29,"Yes"))</f>
        <v/>
      </c>
      <c r="G31" s="53"/>
      <c r="H31" s="270" t="str">
        <f>IF(OR('Data-Qtr6'!G29="",'Data-Qtr6'!R29),"",COUNTIF('Data-Qtr6'!G29,"Yes"))</f>
        <v/>
      </c>
      <c r="I31" s="55">
        <f>COUNTIF('Data-Qtr6'!C29:G29,"")</f>
        <v>5</v>
      </c>
      <c r="J31" s="125">
        <f>IF('Data-Qtr6'!R29,0,IF((COUNTBLANK(C31)+COUNTBLANK(E31)+COUNTBLANK(F31)+COUNTBLANK(H31))=4,0,1))</f>
        <v>0</v>
      </c>
      <c r="K31" s="125">
        <f t="shared" si="1"/>
        <v>0</v>
      </c>
      <c r="L31" s="125">
        <f t="shared" si="2"/>
        <v>0</v>
      </c>
      <c r="M31" s="1">
        <f t="shared" si="3"/>
        <v>0</v>
      </c>
      <c r="N31" s="125">
        <f t="shared" si="4"/>
        <v>0</v>
      </c>
      <c r="O31" s="126">
        <f t="shared" si="5"/>
        <v>0</v>
      </c>
      <c r="P31" s="125">
        <f t="shared" si="6"/>
        <v>0</v>
      </c>
      <c r="Q31" s="1">
        <f t="shared" si="7"/>
        <v>0</v>
      </c>
      <c r="R31" s="1">
        <f t="shared" si="0"/>
        <v>0</v>
      </c>
      <c r="S31" s="1">
        <f t="shared" si="8"/>
        <v>0</v>
      </c>
      <c r="T31" s="1">
        <f t="shared" si="9"/>
        <v>0</v>
      </c>
      <c r="U31" s="126">
        <f t="shared" si="10"/>
        <v>0</v>
      </c>
    </row>
    <row r="32" spans="2:21" x14ac:dyDescent="0.3">
      <c r="B32" s="125">
        <v>17</v>
      </c>
      <c r="C32" s="34" t="str">
        <f>IF(OR('Data-Qtr6'!C30="",'Data-Qtr6'!R30),"",(COUNTIF('Data-Qtr6'!C30,"Yes")))</f>
        <v/>
      </c>
      <c r="D32" s="267" t="str">
        <f>IF('Data-Qtr6'!D30="","",IF(C32=1,'Data-Qtr6'!D30,""))</f>
        <v/>
      </c>
      <c r="E32" s="53" t="str">
        <f>IF(OR('Data-Qtr6'!E30="",'Data-Qtr6'!R30),"",COUNTIF('Data-Qtr6'!E30,"Yes"))</f>
        <v/>
      </c>
      <c r="F32" s="53" t="str">
        <f>IF(OR('Data-Qtr6'!F30="",'Data-Qtr6'!R30),"",COUNTIF('Data-Qtr6'!F30,"Yes"))</f>
        <v/>
      </c>
      <c r="G32" s="53"/>
      <c r="H32" s="270" t="str">
        <f>IF(OR('Data-Qtr6'!G30="",'Data-Qtr6'!R30),"",COUNTIF('Data-Qtr6'!G30,"Yes"))</f>
        <v/>
      </c>
      <c r="I32" s="55">
        <f>COUNTIF('Data-Qtr6'!C30:G30,"")</f>
        <v>5</v>
      </c>
      <c r="J32" s="125">
        <f>IF('Data-Qtr6'!R30,0,IF((COUNTBLANK(C32)+COUNTBLANK(E32)+COUNTBLANK(F32)+COUNTBLANK(H32))=4,0,1))</f>
        <v>0</v>
      </c>
      <c r="K32" s="125">
        <f t="shared" si="1"/>
        <v>0</v>
      </c>
      <c r="L32" s="125">
        <f t="shared" si="2"/>
        <v>0</v>
      </c>
      <c r="M32" s="1">
        <f t="shared" si="3"/>
        <v>0</v>
      </c>
      <c r="N32" s="125">
        <f t="shared" si="4"/>
        <v>0</v>
      </c>
      <c r="O32" s="126">
        <f t="shared" si="5"/>
        <v>0</v>
      </c>
      <c r="P32" s="125">
        <f t="shared" si="6"/>
        <v>0</v>
      </c>
      <c r="Q32" s="1">
        <f t="shared" si="7"/>
        <v>0</v>
      </c>
      <c r="R32" s="1">
        <f t="shared" si="0"/>
        <v>0</v>
      </c>
      <c r="S32" s="1">
        <f t="shared" si="8"/>
        <v>0</v>
      </c>
      <c r="T32" s="1">
        <f t="shared" si="9"/>
        <v>0</v>
      </c>
      <c r="U32" s="126">
        <f t="shared" si="10"/>
        <v>0</v>
      </c>
    </row>
    <row r="33" spans="2:21" x14ac:dyDescent="0.3">
      <c r="B33" s="125">
        <v>18</v>
      </c>
      <c r="C33" s="34" t="str">
        <f>IF(OR('Data-Qtr6'!C31="",'Data-Qtr6'!R31),"",(COUNTIF('Data-Qtr6'!C31,"Yes")))</f>
        <v/>
      </c>
      <c r="D33" s="267" t="str">
        <f>IF('Data-Qtr6'!D31="","",IF(C33=1,'Data-Qtr6'!D31,""))</f>
        <v/>
      </c>
      <c r="E33" s="53" t="str">
        <f>IF(OR('Data-Qtr6'!E31="",'Data-Qtr6'!R31),"",COUNTIF('Data-Qtr6'!E31,"Yes"))</f>
        <v/>
      </c>
      <c r="F33" s="53" t="str">
        <f>IF(OR('Data-Qtr6'!F31="",'Data-Qtr6'!R31),"",COUNTIF('Data-Qtr6'!F31,"Yes"))</f>
        <v/>
      </c>
      <c r="G33" s="53"/>
      <c r="H33" s="270" t="str">
        <f>IF(OR('Data-Qtr6'!G31="",'Data-Qtr6'!R31),"",COUNTIF('Data-Qtr6'!G31,"Yes"))</f>
        <v/>
      </c>
      <c r="I33" s="55">
        <f>COUNTIF('Data-Qtr6'!C31:G31,"")</f>
        <v>5</v>
      </c>
      <c r="J33" s="125">
        <f>IF('Data-Qtr6'!R31,0,IF((COUNTBLANK(C33)+COUNTBLANK(E33)+COUNTBLANK(F33)+COUNTBLANK(H33))=4,0,1))</f>
        <v>0</v>
      </c>
      <c r="K33" s="125">
        <f t="shared" si="1"/>
        <v>0</v>
      </c>
      <c r="L33" s="125">
        <f t="shared" si="2"/>
        <v>0</v>
      </c>
      <c r="M33" s="1">
        <f t="shared" si="3"/>
        <v>0</v>
      </c>
      <c r="N33" s="125">
        <f t="shared" si="4"/>
        <v>0</v>
      </c>
      <c r="O33" s="126">
        <f t="shared" si="5"/>
        <v>0</v>
      </c>
      <c r="P33" s="125">
        <f t="shared" si="6"/>
        <v>0</v>
      </c>
      <c r="Q33" s="1">
        <f t="shared" si="7"/>
        <v>0</v>
      </c>
      <c r="R33" s="1">
        <f t="shared" si="0"/>
        <v>0</v>
      </c>
      <c r="S33" s="1">
        <f t="shared" si="8"/>
        <v>0</v>
      </c>
      <c r="T33" s="1">
        <f t="shared" si="9"/>
        <v>0</v>
      </c>
      <c r="U33" s="126">
        <f t="shared" si="10"/>
        <v>0</v>
      </c>
    </row>
    <row r="34" spans="2:21" x14ac:dyDescent="0.3">
      <c r="B34" s="125">
        <v>19</v>
      </c>
      <c r="C34" s="34" t="str">
        <f>IF(OR('Data-Qtr6'!C32="",'Data-Qtr6'!R32),"",(COUNTIF('Data-Qtr6'!C32,"Yes")))</f>
        <v/>
      </c>
      <c r="D34" s="267" t="str">
        <f>IF('Data-Qtr6'!D32="","",IF(C34=1,'Data-Qtr6'!D32,""))</f>
        <v/>
      </c>
      <c r="E34" s="53" t="str">
        <f>IF(OR('Data-Qtr6'!E32="",'Data-Qtr6'!R32),"",COUNTIF('Data-Qtr6'!E32,"Yes"))</f>
        <v/>
      </c>
      <c r="F34" s="53" t="str">
        <f>IF(OR('Data-Qtr6'!F32="",'Data-Qtr6'!R32),"",COUNTIF('Data-Qtr6'!F32,"Yes"))</f>
        <v/>
      </c>
      <c r="G34" s="53"/>
      <c r="H34" s="270" t="str">
        <f>IF(OR('Data-Qtr6'!G32="",'Data-Qtr6'!R32),"",COUNTIF('Data-Qtr6'!G32,"Yes"))</f>
        <v/>
      </c>
      <c r="I34" s="55">
        <f>COUNTIF('Data-Qtr6'!C32:G32,"")</f>
        <v>5</v>
      </c>
      <c r="J34" s="125">
        <f>IF('Data-Qtr6'!R32,0,IF((COUNTBLANK(C34)+COUNTBLANK(E34)+COUNTBLANK(F34)+COUNTBLANK(H34))=4,0,1))</f>
        <v>0</v>
      </c>
      <c r="K34" s="125">
        <f t="shared" si="1"/>
        <v>0</v>
      </c>
      <c r="L34" s="125">
        <f t="shared" si="2"/>
        <v>0</v>
      </c>
      <c r="M34" s="1">
        <f t="shared" si="3"/>
        <v>0</v>
      </c>
      <c r="N34" s="125">
        <f t="shared" si="4"/>
        <v>0</v>
      </c>
      <c r="O34" s="126">
        <f t="shared" si="5"/>
        <v>0</v>
      </c>
      <c r="P34" s="125">
        <f t="shared" si="6"/>
        <v>0</v>
      </c>
      <c r="Q34" s="1">
        <f t="shared" si="7"/>
        <v>0</v>
      </c>
      <c r="R34" s="1">
        <f t="shared" si="0"/>
        <v>0</v>
      </c>
      <c r="S34" s="1">
        <f t="shared" si="8"/>
        <v>0</v>
      </c>
      <c r="T34" s="1">
        <f t="shared" si="9"/>
        <v>0</v>
      </c>
      <c r="U34" s="126">
        <f t="shared" si="10"/>
        <v>0</v>
      </c>
    </row>
    <row r="35" spans="2:21" ht="15" thickBot="1" x14ac:dyDescent="0.35">
      <c r="B35" s="125">
        <v>20</v>
      </c>
      <c r="C35" s="35" t="str">
        <f>IF(OR('Data-Qtr6'!C33="",'Data-Qtr6'!R33),"",(COUNTIF('Data-Qtr6'!C33,"Yes")))</f>
        <v/>
      </c>
      <c r="D35" s="271" t="str">
        <f>IF('Data-Qtr6'!D33="","",IF(C35=1,'Data-Qtr6'!D33,""))</f>
        <v/>
      </c>
      <c r="E35" s="36" t="str">
        <f>IF(OR('Data-Qtr6'!E33="",'Data-Qtr6'!R33),"",COUNTIF('Data-Qtr6'!E33,"Yes"))</f>
        <v/>
      </c>
      <c r="F35" s="36" t="str">
        <f>IF(OR('Data-Qtr6'!F33="",'Data-Qtr6'!R33),"",COUNTIF('Data-Qtr6'!F33,"Yes"))</f>
        <v/>
      </c>
      <c r="G35" s="36"/>
      <c r="H35" s="272" t="str">
        <f>IF(OR('Data-Qtr6'!G33="",'Data-Qtr6'!R33),"",COUNTIF('Data-Qtr6'!G33,"Yes"))</f>
        <v/>
      </c>
      <c r="I35" s="55">
        <f>COUNTIF('Data-Qtr6'!C33:G33,"")</f>
        <v>5</v>
      </c>
      <c r="J35" s="125">
        <f>IF('Data-Qtr6'!R33,0,IF((COUNTBLANK(C35)+COUNTBLANK(E35)+COUNTBLANK(F35)+COUNTBLANK(H35))=4,0,1))</f>
        <v>0</v>
      </c>
      <c r="K35" s="125">
        <f t="shared" si="1"/>
        <v>0</v>
      </c>
      <c r="L35" s="125">
        <f t="shared" si="2"/>
        <v>0</v>
      </c>
      <c r="M35" s="1">
        <f t="shared" si="3"/>
        <v>0</v>
      </c>
      <c r="N35" s="125">
        <f t="shared" si="4"/>
        <v>0</v>
      </c>
      <c r="O35" s="126">
        <f t="shared" si="5"/>
        <v>0</v>
      </c>
      <c r="P35" s="125">
        <f t="shared" si="6"/>
        <v>0</v>
      </c>
      <c r="Q35" s="1">
        <f t="shared" si="7"/>
        <v>0</v>
      </c>
      <c r="R35" s="1">
        <f t="shared" si="0"/>
        <v>0</v>
      </c>
      <c r="S35" s="1">
        <f t="shared" si="8"/>
        <v>0</v>
      </c>
      <c r="T35" s="1">
        <f t="shared" si="9"/>
        <v>0</v>
      </c>
      <c r="U35" s="126">
        <f t="shared" si="10"/>
        <v>0</v>
      </c>
    </row>
    <row r="36" spans="2:21" x14ac:dyDescent="0.3">
      <c r="B36" s="124">
        <v>21</v>
      </c>
      <c r="C36" s="32" t="str">
        <f>IF(OR('Data-Qtr6'!C34="",'Data-Qtr6'!R34),"",(COUNTIF('Data-Qtr6'!C34,"Yes")))</f>
        <v/>
      </c>
      <c r="D36" s="268" t="str">
        <f>IF('Data-Qtr6'!D34="","",IF(C36=1,'Data-Qtr6'!D34,""))</f>
        <v/>
      </c>
      <c r="E36" s="33" t="str">
        <f>IF(OR('Data-Qtr6'!E34="",'Data-Qtr6'!R34),"",COUNTIF('Data-Qtr6'!E34,"Yes"))</f>
        <v/>
      </c>
      <c r="F36" s="33" t="str">
        <f>IF(OR('Data-Qtr6'!F34="",'Data-Qtr6'!R34),"",COUNTIF('Data-Qtr6'!F34,"Yes"))</f>
        <v/>
      </c>
      <c r="G36" s="33"/>
      <c r="H36" s="269" t="str">
        <f>IF(OR('Data-Qtr6'!G34="",'Data-Qtr6'!R34),"",COUNTIF('Data-Qtr6'!G34,"Yes"))</f>
        <v/>
      </c>
      <c r="I36" s="54">
        <f>COUNTIF('Data-Qtr6'!C34:G34,"")</f>
        <v>5</v>
      </c>
      <c r="J36" s="125">
        <f>IF('Data-Qtr6'!R34,0,IF((COUNTBLANK(C36)+COUNTBLANK(E36)+COUNTBLANK(F36)+COUNTBLANK(H36))=4,0,1))</f>
        <v>0</v>
      </c>
      <c r="K36" s="125">
        <f t="shared" si="1"/>
        <v>0</v>
      </c>
      <c r="L36" s="125">
        <f t="shared" si="2"/>
        <v>0</v>
      </c>
      <c r="M36" s="1">
        <f t="shared" si="3"/>
        <v>0</v>
      </c>
      <c r="N36" s="125">
        <f t="shared" si="4"/>
        <v>0</v>
      </c>
      <c r="O36" s="126">
        <f t="shared" si="5"/>
        <v>0</v>
      </c>
      <c r="P36" s="125">
        <f t="shared" si="6"/>
        <v>0</v>
      </c>
      <c r="Q36" s="1">
        <f t="shared" si="7"/>
        <v>0</v>
      </c>
      <c r="R36" s="1">
        <f t="shared" si="0"/>
        <v>0</v>
      </c>
      <c r="S36" s="1">
        <f t="shared" si="8"/>
        <v>0</v>
      </c>
      <c r="T36" s="1">
        <f t="shared" si="9"/>
        <v>0</v>
      </c>
      <c r="U36" s="126">
        <f t="shared" si="10"/>
        <v>0</v>
      </c>
    </row>
    <row r="37" spans="2:21" x14ac:dyDescent="0.3">
      <c r="B37" s="125">
        <v>22</v>
      </c>
      <c r="C37" s="34" t="str">
        <f>IF(OR('Data-Qtr6'!C35="",'Data-Qtr6'!R35),"",(COUNTIF('Data-Qtr6'!C35,"Yes")))</f>
        <v/>
      </c>
      <c r="D37" s="267" t="str">
        <f>IF('Data-Qtr6'!D35="","",IF(C37=1,'Data-Qtr6'!D35,""))</f>
        <v/>
      </c>
      <c r="E37" s="53" t="str">
        <f>IF(OR('Data-Qtr6'!E35="",'Data-Qtr6'!R35),"",COUNTIF('Data-Qtr6'!E35,"Yes"))</f>
        <v/>
      </c>
      <c r="F37" s="53" t="str">
        <f>IF(OR('Data-Qtr6'!F35="",'Data-Qtr6'!R35),"",COUNTIF('Data-Qtr6'!F35,"Yes"))</f>
        <v/>
      </c>
      <c r="G37" s="53"/>
      <c r="H37" s="270" t="str">
        <f>IF(OR('Data-Qtr6'!G35="",'Data-Qtr6'!R35),"",COUNTIF('Data-Qtr6'!G35,"Yes"))</f>
        <v/>
      </c>
      <c r="I37" s="55">
        <f>COUNTIF('Data-Qtr6'!C35:G35,"")</f>
        <v>5</v>
      </c>
      <c r="J37" s="125">
        <f>IF('Data-Qtr6'!R35,0,IF((COUNTBLANK(C37)+COUNTBLANK(E37)+COUNTBLANK(F37)+COUNTBLANK(H37))=4,0,1))</f>
        <v>0</v>
      </c>
      <c r="K37" s="125">
        <f t="shared" si="1"/>
        <v>0</v>
      </c>
      <c r="L37" s="125">
        <f t="shared" si="2"/>
        <v>0</v>
      </c>
      <c r="M37" s="1">
        <f t="shared" si="3"/>
        <v>0</v>
      </c>
      <c r="N37" s="125">
        <f t="shared" si="4"/>
        <v>0</v>
      </c>
      <c r="O37" s="126">
        <f t="shared" si="5"/>
        <v>0</v>
      </c>
      <c r="P37" s="125">
        <f t="shared" si="6"/>
        <v>0</v>
      </c>
      <c r="Q37" s="1">
        <f t="shared" si="7"/>
        <v>0</v>
      </c>
      <c r="R37" s="1">
        <f t="shared" si="0"/>
        <v>0</v>
      </c>
      <c r="S37" s="1">
        <f t="shared" si="8"/>
        <v>0</v>
      </c>
      <c r="T37" s="1">
        <f t="shared" si="9"/>
        <v>0</v>
      </c>
      <c r="U37" s="126">
        <f t="shared" si="10"/>
        <v>0</v>
      </c>
    </row>
    <row r="38" spans="2:21" x14ac:dyDescent="0.3">
      <c r="B38" s="125">
        <v>23</v>
      </c>
      <c r="C38" s="34" t="str">
        <f>IF(OR('Data-Qtr6'!C36="",'Data-Qtr6'!R36),"",(COUNTIF('Data-Qtr6'!C36,"Yes")))</f>
        <v/>
      </c>
      <c r="D38" s="267" t="str">
        <f>IF('Data-Qtr6'!D36="","",IF(C38=1,'Data-Qtr6'!D36,""))</f>
        <v/>
      </c>
      <c r="E38" s="53" t="str">
        <f>IF(OR('Data-Qtr6'!E36="",'Data-Qtr6'!R36),"",COUNTIF('Data-Qtr6'!E36,"Yes"))</f>
        <v/>
      </c>
      <c r="F38" s="53" t="str">
        <f>IF(OR('Data-Qtr6'!F36="",'Data-Qtr6'!R36),"",COUNTIF('Data-Qtr6'!F36,"Yes"))</f>
        <v/>
      </c>
      <c r="G38" s="53"/>
      <c r="H38" s="270" t="str">
        <f>IF(OR('Data-Qtr6'!G36="",'Data-Qtr6'!R36),"",COUNTIF('Data-Qtr6'!G36,"Yes"))</f>
        <v/>
      </c>
      <c r="I38" s="55">
        <f>COUNTIF('Data-Qtr6'!C36:G36,"")</f>
        <v>5</v>
      </c>
      <c r="J38" s="125">
        <f>IF('Data-Qtr6'!R36,0,IF((COUNTBLANK(C38)+COUNTBLANK(E38)+COUNTBLANK(F38)+COUNTBLANK(H38))=4,0,1))</f>
        <v>0</v>
      </c>
      <c r="K38" s="125">
        <f t="shared" si="1"/>
        <v>0</v>
      </c>
      <c r="L38" s="125">
        <f t="shared" si="2"/>
        <v>0</v>
      </c>
      <c r="M38" s="1">
        <f t="shared" si="3"/>
        <v>0</v>
      </c>
      <c r="N38" s="125">
        <f t="shared" si="4"/>
        <v>0</v>
      </c>
      <c r="O38" s="126">
        <f t="shared" si="5"/>
        <v>0</v>
      </c>
      <c r="P38" s="125">
        <f t="shared" si="6"/>
        <v>0</v>
      </c>
      <c r="Q38" s="1">
        <f t="shared" si="7"/>
        <v>0</v>
      </c>
      <c r="R38" s="1">
        <f t="shared" si="0"/>
        <v>0</v>
      </c>
      <c r="S38" s="1">
        <f t="shared" si="8"/>
        <v>0</v>
      </c>
      <c r="T38" s="1">
        <f t="shared" si="9"/>
        <v>0</v>
      </c>
      <c r="U38" s="126">
        <f t="shared" si="10"/>
        <v>0</v>
      </c>
    </row>
    <row r="39" spans="2:21" x14ac:dyDescent="0.3">
      <c r="B39" s="125">
        <v>24</v>
      </c>
      <c r="C39" s="34" t="str">
        <f>IF(OR('Data-Qtr6'!C37="",'Data-Qtr6'!R37),"",(COUNTIF('Data-Qtr6'!C37,"Yes")))</f>
        <v/>
      </c>
      <c r="D39" s="267" t="str">
        <f>IF('Data-Qtr6'!D37="","",IF(C39=1,'Data-Qtr6'!D37,""))</f>
        <v/>
      </c>
      <c r="E39" s="53" t="str">
        <f>IF(OR('Data-Qtr6'!E37="",'Data-Qtr6'!R37),"",COUNTIF('Data-Qtr6'!E37,"Yes"))</f>
        <v/>
      </c>
      <c r="F39" s="53" t="str">
        <f>IF(OR('Data-Qtr6'!F37="",'Data-Qtr6'!R37),"",COUNTIF('Data-Qtr6'!F37,"Yes"))</f>
        <v/>
      </c>
      <c r="G39" s="53"/>
      <c r="H39" s="270" t="str">
        <f>IF(OR('Data-Qtr6'!G37="",'Data-Qtr6'!R37),"",COUNTIF('Data-Qtr6'!G37,"Yes"))</f>
        <v/>
      </c>
      <c r="I39" s="55">
        <f>COUNTIF('Data-Qtr6'!C37:G37,"")</f>
        <v>5</v>
      </c>
      <c r="J39" s="125">
        <f>IF('Data-Qtr6'!R37,0,IF((COUNTBLANK(C39)+COUNTBLANK(E39)+COUNTBLANK(F39)+COUNTBLANK(H39))=4,0,1))</f>
        <v>0</v>
      </c>
      <c r="K39" s="125">
        <f t="shared" si="1"/>
        <v>0</v>
      </c>
      <c r="L39" s="125">
        <f t="shared" si="2"/>
        <v>0</v>
      </c>
      <c r="M39" s="1">
        <f t="shared" si="3"/>
        <v>0</v>
      </c>
      <c r="N39" s="125">
        <f t="shared" si="4"/>
        <v>0</v>
      </c>
      <c r="O39" s="126">
        <f t="shared" si="5"/>
        <v>0</v>
      </c>
      <c r="P39" s="125">
        <f t="shared" si="6"/>
        <v>0</v>
      </c>
      <c r="Q39" s="1">
        <f t="shared" si="7"/>
        <v>0</v>
      </c>
      <c r="R39" s="1">
        <f t="shared" si="0"/>
        <v>0</v>
      </c>
      <c r="S39" s="1">
        <f t="shared" si="8"/>
        <v>0</v>
      </c>
      <c r="T39" s="1">
        <f t="shared" si="9"/>
        <v>0</v>
      </c>
      <c r="U39" s="126">
        <f t="shared" si="10"/>
        <v>0</v>
      </c>
    </row>
    <row r="40" spans="2:21" x14ac:dyDescent="0.3">
      <c r="B40" s="125">
        <v>25</v>
      </c>
      <c r="C40" s="34" t="str">
        <f>IF(OR('Data-Qtr6'!C38="",'Data-Qtr6'!R38),"",(COUNTIF('Data-Qtr6'!C38,"Yes")))</f>
        <v/>
      </c>
      <c r="D40" s="267" t="str">
        <f>IF('Data-Qtr6'!D38="","",IF(C40=1,'Data-Qtr6'!D38,""))</f>
        <v/>
      </c>
      <c r="E40" s="53" t="str">
        <f>IF(OR('Data-Qtr6'!E38="",'Data-Qtr6'!R38),"",COUNTIF('Data-Qtr6'!E38,"Yes"))</f>
        <v/>
      </c>
      <c r="F40" s="53" t="str">
        <f>IF(OR('Data-Qtr6'!F38="",'Data-Qtr6'!R38),"",COUNTIF('Data-Qtr6'!F38,"Yes"))</f>
        <v/>
      </c>
      <c r="G40" s="53"/>
      <c r="H40" s="270" t="str">
        <f>IF(OR('Data-Qtr6'!G38="",'Data-Qtr6'!R38),"",COUNTIF('Data-Qtr6'!G38,"Yes"))</f>
        <v/>
      </c>
      <c r="I40" s="55">
        <f>COUNTIF('Data-Qtr6'!C38:G38,"")</f>
        <v>5</v>
      </c>
      <c r="J40" s="125">
        <f>IF('Data-Qtr6'!R38,0,IF((COUNTBLANK(C40)+COUNTBLANK(E40)+COUNTBLANK(F40)+COUNTBLANK(H40))=4,0,1))</f>
        <v>0</v>
      </c>
      <c r="K40" s="125">
        <f t="shared" si="1"/>
        <v>0</v>
      </c>
      <c r="L40" s="125">
        <f t="shared" si="2"/>
        <v>0</v>
      </c>
      <c r="M40" s="1">
        <f t="shared" si="3"/>
        <v>0</v>
      </c>
      <c r="N40" s="125">
        <f t="shared" si="4"/>
        <v>0</v>
      </c>
      <c r="O40" s="126">
        <f t="shared" si="5"/>
        <v>0</v>
      </c>
      <c r="P40" s="125">
        <f t="shared" si="6"/>
        <v>0</v>
      </c>
      <c r="Q40" s="1">
        <f t="shared" si="7"/>
        <v>0</v>
      </c>
      <c r="R40" s="1">
        <f t="shared" si="0"/>
        <v>0</v>
      </c>
      <c r="S40" s="1">
        <f t="shared" si="8"/>
        <v>0</v>
      </c>
      <c r="T40" s="1">
        <f t="shared" si="9"/>
        <v>0</v>
      </c>
      <c r="U40" s="126">
        <f t="shared" si="10"/>
        <v>0</v>
      </c>
    </row>
    <row r="41" spans="2:21" x14ac:dyDescent="0.3">
      <c r="B41" s="125">
        <v>26</v>
      </c>
      <c r="C41" s="34" t="str">
        <f>IF(OR('Data-Qtr6'!C39="",'Data-Qtr6'!R39),"",(COUNTIF('Data-Qtr6'!C39,"Yes")))</f>
        <v/>
      </c>
      <c r="D41" s="267" t="str">
        <f>IF('Data-Qtr6'!D39="","",IF(C41=1,'Data-Qtr6'!D39,""))</f>
        <v/>
      </c>
      <c r="E41" s="53" t="str">
        <f>IF(OR('Data-Qtr6'!E39="",'Data-Qtr6'!R39),"",COUNTIF('Data-Qtr6'!E39,"Yes"))</f>
        <v/>
      </c>
      <c r="F41" s="53" t="str">
        <f>IF(OR('Data-Qtr6'!F39="",'Data-Qtr6'!R39),"",COUNTIF('Data-Qtr6'!F39,"Yes"))</f>
        <v/>
      </c>
      <c r="G41" s="53"/>
      <c r="H41" s="270" t="str">
        <f>IF(OR('Data-Qtr6'!G39="",'Data-Qtr6'!R39),"",COUNTIF('Data-Qtr6'!G39,"Yes"))</f>
        <v/>
      </c>
      <c r="I41" s="55">
        <f>COUNTIF('Data-Qtr6'!C39:G39,"")</f>
        <v>5</v>
      </c>
      <c r="J41" s="125">
        <f>IF('Data-Qtr6'!R39,0,IF((COUNTBLANK(C41)+COUNTBLANK(E41)+COUNTBLANK(F41)+COUNTBLANK(H41))=4,0,1))</f>
        <v>0</v>
      </c>
      <c r="K41" s="125">
        <f t="shared" si="1"/>
        <v>0</v>
      </c>
      <c r="L41" s="125">
        <f t="shared" si="2"/>
        <v>0</v>
      </c>
      <c r="M41" s="1">
        <f t="shared" si="3"/>
        <v>0</v>
      </c>
      <c r="N41" s="125">
        <f t="shared" si="4"/>
        <v>0</v>
      </c>
      <c r="O41" s="126">
        <f t="shared" si="5"/>
        <v>0</v>
      </c>
      <c r="P41" s="125">
        <f t="shared" si="6"/>
        <v>0</v>
      </c>
      <c r="Q41" s="1">
        <f t="shared" si="7"/>
        <v>0</v>
      </c>
      <c r="R41" s="1">
        <f t="shared" si="0"/>
        <v>0</v>
      </c>
      <c r="S41" s="1">
        <f t="shared" si="8"/>
        <v>0</v>
      </c>
      <c r="T41" s="1">
        <f t="shared" si="9"/>
        <v>0</v>
      </c>
      <c r="U41" s="126">
        <f t="shared" si="10"/>
        <v>0</v>
      </c>
    </row>
    <row r="42" spans="2:21" x14ac:dyDescent="0.3">
      <c r="B42" s="125">
        <v>27</v>
      </c>
      <c r="C42" s="34" t="str">
        <f>IF(OR('Data-Qtr6'!C40="",'Data-Qtr6'!R40),"",(COUNTIF('Data-Qtr6'!C40,"Yes")))</f>
        <v/>
      </c>
      <c r="D42" s="267" t="str">
        <f>IF('Data-Qtr6'!D40="","",IF(C42=1,'Data-Qtr6'!D40,""))</f>
        <v/>
      </c>
      <c r="E42" s="53" t="str">
        <f>IF(OR('Data-Qtr6'!E40="",'Data-Qtr6'!R40),"",COUNTIF('Data-Qtr6'!E40,"Yes"))</f>
        <v/>
      </c>
      <c r="F42" s="53" t="str">
        <f>IF(OR('Data-Qtr6'!F40="",'Data-Qtr6'!R40),"",COUNTIF('Data-Qtr6'!F40,"Yes"))</f>
        <v/>
      </c>
      <c r="G42" s="53"/>
      <c r="H42" s="270" t="str">
        <f>IF(OR('Data-Qtr6'!G40="",'Data-Qtr6'!R40),"",COUNTIF('Data-Qtr6'!G40,"Yes"))</f>
        <v/>
      </c>
      <c r="I42" s="55">
        <f>COUNTIF('Data-Qtr6'!C40:G40,"")</f>
        <v>5</v>
      </c>
      <c r="J42" s="125">
        <f>IF('Data-Qtr6'!R40,0,IF((COUNTBLANK(C42)+COUNTBLANK(E42)+COUNTBLANK(F42)+COUNTBLANK(H42))=4,0,1))</f>
        <v>0</v>
      </c>
      <c r="K42" s="125">
        <f t="shared" si="1"/>
        <v>0</v>
      </c>
      <c r="L42" s="125">
        <f t="shared" si="2"/>
        <v>0</v>
      </c>
      <c r="M42" s="1">
        <f t="shared" si="3"/>
        <v>0</v>
      </c>
      <c r="N42" s="125">
        <f t="shared" si="4"/>
        <v>0</v>
      </c>
      <c r="O42" s="126">
        <f t="shared" si="5"/>
        <v>0</v>
      </c>
      <c r="P42" s="125">
        <f t="shared" si="6"/>
        <v>0</v>
      </c>
      <c r="Q42" s="1">
        <f t="shared" si="7"/>
        <v>0</v>
      </c>
      <c r="R42" s="1">
        <f t="shared" si="0"/>
        <v>0</v>
      </c>
      <c r="S42" s="1">
        <f t="shared" si="8"/>
        <v>0</v>
      </c>
      <c r="T42" s="1">
        <f t="shared" si="9"/>
        <v>0</v>
      </c>
      <c r="U42" s="126">
        <f t="shared" si="10"/>
        <v>0</v>
      </c>
    </row>
    <row r="43" spans="2:21" x14ac:dyDescent="0.3">
      <c r="B43" s="125">
        <v>28</v>
      </c>
      <c r="C43" s="34" t="str">
        <f>IF(OR('Data-Qtr6'!C41="",'Data-Qtr6'!R41),"",(COUNTIF('Data-Qtr6'!C41,"Yes")))</f>
        <v/>
      </c>
      <c r="D43" s="267" t="str">
        <f>IF('Data-Qtr6'!D41="","",IF(C43=1,'Data-Qtr6'!D41,""))</f>
        <v/>
      </c>
      <c r="E43" s="53" t="str">
        <f>IF(OR('Data-Qtr6'!E41="",'Data-Qtr6'!R41),"",COUNTIF('Data-Qtr6'!E41,"Yes"))</f>
        <v/>
      </c>
      <c r="F43" s="53" t="str">
        <f>IF(OR('Data-Qtr6'!F41="",'Data-Qtr6'!R41),"",COUNTIF('Data-Qtr6'!F41,"Yes"))</f>
        <v/>
      </c>
      <c r="G43" s="53"/>
      <c r="H43" s="270" t="str">
        <f>IF(OR('Data-Qtr6'!G41="",'Data-Qtr6'!R41),"",COUNTIF('Data-Qtr6'!G41,"Yes"))</f>
        <v/>
      </c>
      <c r="I43" s="55">
        <f>COUNTIF('Data-Qtr6'!C41:G41,"")</f>
        <v>5</v>
      </c>
      <c r="J43" s="125">
        <f>IF('Data-Qtr6'!R41,0,IF((COUNTBLANK(C43)+COUNTBLANK(E43)+COUNTBLANK(F43)+COUNTBLANK(H43))=4,0,1))</f>
        <v>0</v>
      </c>
      <c r="K43" s="125">
        <f t="shared" si="1"/>
        <v>0</v>
      </c>
      <c r="L43" s="125">
        <f t="shared" si="2"/>
        <v>0</v>
      </c>
      <c r="M43" s="1">
        <f t="shared" si="3"/>
        <v>0</v>
      </c>
      <c r="N43" s="125">
        <f t="shared" si="4"/>
        <v>0</v>
      </c>
      <c r="O43" s="126">
        <f t="shared" si="5"/>
        <v>0</v>
      </c>
      <c r="P43" s="125">
        <f t="shared" si="6"/>
        <v>0</v>
      </c>
      <c r="Q43" s="1">
        <f t="shared" si="7"/>
        <v>0</v>
      </c>
      <c r="R43" s="1">
        <f t="shared" si="0"/>
        <v>0</v>
      </c>
      <c r="S43" s="1">
        <f t="shared" si="8"/>
        <v>0</v>
      </c>
      <c r="T43" s="1">
        <f t="shared" si="9"/>
        <v>0</v>
      </c>
      <c r="U43" s="126">
        <f t="shared" si="10"/>
        <v>0</v>
      </c>
    </row>
    <row r="44" spans="2:21" x14ac:dyDescent="0.3">
      <c r="B44" s="125">
        <v>29</v>
      </c>
      <c r="C44" s="34" t="str">
        <f>IF(OR('Data-Qtr6'!C42="",'Data-Qtr6'!R42),"",(COUNTIF('Data-Qtr6'!C42,"Yes")))</f>
        <v/>
      </c>
      <c r="D44" s="267" t="str">
        <f>IF('Data-Qtr6'!D42="","",IF(C44=1,'Data-Qtr6'!D42,""))</f>
        <v/>
      </c>
      <c r="E44" s="53" t="str">
        <f>IF(OR('Data-Qtr6'!E42="",'Data-Qtr6'!R42),"",COUNTIF('Data-Qtr6'!E42,"Yes"))</f>
        <v/>
      </c>
      <c r="F44" s="53" t="str">
        <f>IF(OR('Data-Qtr6'!F42="",'Data-Qtr6'!R42),"",COUNTIF('Data-Qtr6'!F42,"Yes"))</f>
        <v/>
      </c>
      <c r="G44" s="53"/>
      <c r="H44" s="270" t="str">
        <f>IF(OR('Data-Qtr6'!G42="",'Data-Qtr6'!R42),"",COUNTIF('Data-Qtr6'!G42,"Yes"))</f>
        <v/>
      </c>
      <c r="I44" s="55">
        <f>COUNTIF('Data-Qtr6'!C42:G42,"")</f>
        <v>5</v>
      </c>
      <c r="J44" s="125">
        <f>IF('Data-Qtr6'!R42,0,IF((COUNTBLANK(C44)+COUNTBLANK(E44)+COUNTBLANK(F44)+COUNTBLANK(H44))=4,0,1))</f>
        <v>0</v>
      </c>
      <c r="K44" s="125">
        <f t="shared" si="1"/>
        <v>0</v>
      </c>
      <c r="L44" s="125">
        <f t="shared" si="2"/>
        <v>0</v>
      </c>
      <c r="M44" s="1">
        <f t="shared" si="3"/>
        <v>0</v>
      </c>
      <c r="N44" s="125">
        <f t="shared" si="4"/>
        <v>0</v>
      </c>
      <c r="O44" s="126">
        <f t="shared" si="5"/>
        <v>0</v>
      </c>
      <c r="P44" s="125">
        <f t="shared" si="6"/>
        <v>0</v>
      </c>
      <c r="Q44" s="1">
        <f t="shared" si="7"/>
        <v>0</v>
      </c>
      <c r="R44" s="1">
        <f t="shared" si="0"/>
        <v>0</v>
      </c>
      <c r="S44" s="1">
        <f t="shared" si="8"/>
        <v>0</v>
      </c>
      <c r="T44" s="1">
        <f t="shared" si="9"/>
        <v>0</v>
      </c>
      <c r="U44" s="126">
        <f t="shared" si="10"/>
        <v>0</v>
      </c>
    </row>
    <row r="45" spans="2:21" ht="15" thickBot="1" x14ac:dyDescent="0.35">
      <c r="B45" s="125">
        <v>30</v>
      </c>
      <c r="C45" s="35" t="str">
        <f>IF(OR('Data-Qtr6'!C43="",'Data-Qtr6'!R43),"",(COUNTIF('Data-Qtr6'!C43,"Yes")))</f>
        <v/>
      </c>
      <c r="D45" s="271" t="str">
        <f>IF('Data-Qtr6'!D43="","",IF(C45=1,'Data-Qtr6'!D43,""))</f>
        <v/>
      </c>
      <c r="E45" s="36" t="str">
        <f>IF(OR('Data-Qtr6'!E43="",'Data-Qtr6'!R43),"",COUNTIF('Data-Qtr6'!E43,"Yes"))</f>
        <v/>
      </c>
      <c r="F45" s="36" t="str">
        <f>IF(OR('Data-Qtr6'!F43="",'Data-Qtr6'!R43),"",COUNTIF('Data-Qtr6'!F43,"Yes"))</f>
        <v/>
      </c>
      <c r="G45" s="36"/>
      <c r="H45" s="272" t="str">
        <f>IF(OR('Data-Qtr6'!G43="",'Data-Qtr6'!R43),"",COUNTIF('Data-Qtr6'!G43,"Yes"))</f>
        <v/>
      </c>
      <c r="I45" s="55">
        <f>COUNTIF('Data-Qtr6'!C43:G43,"")</f>
        <v>5</v>
      </c>
      <c r="J45" s="125">
        <f>IF('Data-Qtr6'!R43,0,IF((COUNTBLANK(C45)+COUNTBLANK(E45)+COUNTBLANK(F45)+COUNTBLANK(H45))=4,0,1))</f>
        <v>0</v>
      </c>
      <c r="K45" s="125">
        <f t="shared" si="1"/>
        <v>0</v>
      </c>
      <c r="L45" s="125">
        <f t="shared" si="2"/>
        <v>0</v>
      </c>
      <c r="M45" s="1">
        <f t="shared" si="3"/>
        <v>0</v>
      </c>
      <c r="N45" s="125">
        <f t="shared" si="4"/>
        <v>0</v>
      </c>
      <c r="O45" s="126">
        <f t="shared" si="5"/>
        <v>0</v>
      </c>
      <c r="P45" s="125">
        <f t="shared" si="6"/>
        <v>0</v>
      </c>
      <c r="Q45" s="1">
        <f t="shared" si="7"/>
        <v>0</v>
      </c>
      <c r="R45" s="1">
        <f t="shared" si="0"/>
        <v>0</v>
      </c>
      <c r="S45" s="1">
        <f t="shared" si="8"/>
        <v>0</v>
      </c>
      <c r="T45" s="1">
        <f t="shared" si="9"/>
        <v>0</v>
      </c>
      <c r="U45" s="126">
        <f t="shared" si="10"/>
        <v>0</v>
      </c>
    </row>
    <row r="46" spans="2:21" x14ac:dyDescent="0.3">
      <c r="B46" s="124">
        <v>31</v>
      </c>
      <c r="C46" s="32" t="str">
        <f>IF(OR('Data-Qtr6'!C44="",'Data-Qtr6'!R44),"",(COUNTIF('Data-Qtr6'!C44,"Yes")))</f>
        <v/>
      </c>
      <c r="D46" s="268" t="str">
        <f>IF('Data-Qtr6'!D44="","",IF(C46=1,'Data-Qtr6'!D44,""))</f>
        <v/>
      </c>
      <c r="E46" s="33" t="str">
        <f>IF(OR('Data-Qtr6'!E44="",'Data-Qtr6'!R44),"",COUNTIF('Data-Qtr6'!E44,"Yes"))</f>
        <v/>
      </c>
      <c r="F46" s="33" t="str">
        <f>IF(OR('Data-Qtr6'!F44="",'Data-Qtr6'!R44),"",COUNTIF('Data-Qtr6'!F44,"Yes"))</f>
        <v/>
      </c>
      <c r="G46" s="33"/>
      <c r="H46" s="269" t="str">
        <f>IF(OR('Data-Qtr6'!G44="",'Data-Qtr6'!R44),"",COUNTIF('Data-Qtr6'!G44,"Yes"))</f>
        <v/>
      </c>
      <c r="I46" s="54">
        <f>COUNTIF('Data-Qtr6'!C44:G44,"")</f>
        <v>5</v>
      </c>
      <c r="J46" s="125">
        <f>IF('Data-Qtr6'!R44,0,IF((COUNTBLANK(C46)+COUNTBLANK(E46)+COUNTBLANK(F46)+COUNTBLANK(H46))=4,0,1))</f>
        <v>0</v>
      </c>
      <c r="K46" s="125">
        <f t="shared" si="1"/>
        <v>0</v>
      </c>
      <c r="L46" s="125">
        <f t="shared" si="2"/>
        <v>0</v>
      </c>
      <c r="M46" s="1">
        <f t="shared" si="3"/>
        <v>0</v>
      </c>
      <c r="N46" s="125">
        <f t="shared" si="4"/>
        <v>0</v>
      </c>
      <c r="O46" s="126">
        <f t="shared" si="5"/>
        <v>0</v>
      </c>
      <c r="P46" s="125">
        <f t="shared" si="6"/>
        <v>0</v>
      </c>
      <c r="Q46" s="1">
        <f t="shared" si="7"/>
        <v>0</v>
      </c>
      <c r="R46" s="1">
        <f t="shared" si="0"/>
        <v>0</v>
      </c>
      <c r="S46" s="1">
        <f t="shared" si="8"/>
        <v>0</v>
      </c>
      <c r="T46" s="1">
        <f t="shared" si="9"/>
        <v>0</v>
      </c>
      <c r="U46" s="126">
        <f t="shared" si="10"/>
        <v>0</v>
      </c>
    </row>
    <row r="47" spans="2:21" x14ac:dyDescent="0.3">
      <c r="B47" s="125">
        <v>32</v>
      </c>
      <c r="C47" s="34" t="str">
        <f>IF(OR('Data-Qtr6'!C45="",'Data-Qtr6'!R45),"",(COUNTIF('Data-Qtr6'!C45,"Yes")))</f>
        <v/>
      </c>
      <c r="D47" s="267" t="str">
        <f>IF('Data-Qtr6'!D45="","",IF(C47=1,'Data-Qtr6'!D45,""))</f>
        <v/>
      </c>
      <c r="E47" s="53" t="str">
        <f>IF(OR('Data-Qtr6'!E45="",'Data-Qtr6'!R45),"",COUNTIF('Data-Qtr6'!E45,"Yes"))</f>
        <v/>
      </c>
      <c r="F47" s="53" t="str">
        <f>IF(OR('Data-Qtr6'!F45="",'Data-Qtr6'!R45),"",COUNTIF('Data-Qtr6'!F45,"Yes"))</f>
        <v/>
      </c>
      <c r="G47" s="53"/>
      <c r="H47" s="270" t="str">
        <f>IF(OR('Data-Qtr6'!G45="",'Data-Qtr6'!R45),"",COUNTIF('Data-Qtr6'!G45,"Yes"))</f>
        <v/>
      </c>
      <c r="I47" s="55">
        <f>COUNTIF('Data-Qtr6'!C45:G45,"")</f>
        <v>5</v>
      </c>
      <c r="J47" s="125">
        <f>IF('Data-Qtr6'!R45,0,IF((COUNTBLANK(C47)+COUNTBLANK(E47)+COUNTBLANK(F47)+COUNTBLANK(H47))=4,0,1))</f>
        <v>0</v>
      </c>
      <c r="K47" s="125">
        <f t="shared" si="1"/>
        <v>0</v>
      </c>
      <c r="L47" s="125">
        <f t="shared" si="2"/>
        <v>0</v>
      </c>
      <c r="M47" s="1">
        <f t="shared" si="3"/>
        <v>0</v>
      </c>
      <c r="N47" s="125">
        <f t="shared" si="4"/>
        <v>0</v>
      </c>
      <c r="O47" s="126">
        <f t="shared" si="5"/>
        <v>0</v>
      </c>
      <c r="P47" s="125">
        <f t="shared" si="6"/>
        <v>0</v>
      </c>
      <c r="Q47" s="1">
        <f t="shared" si="7"/>
        <v>0</v>
      </c>
      <c r="R47" s="1">
        <f t="shared" si="0"/>
        <v>0</v>
      </c>
      <c r="S47" s="1">
        <f t="shared" si="8"/>
        <v>0</v>
      </c>
      <c r="T47" s="1">
        <f t="shared" si="9"/>
        <v>0</v>
      </c>
      <c r="U47" s="126">
        <f t="shared" si="10"/>
        <v>0</v>
      </c>
    </row>
    <row r="48" spans="2:21" x14ac:dyDescent="0.3">
      <c r="B48" s="125">
        <v>33</v>
      </c>
      <c r="C48" s="34" t="str">
        <f>IF(OR('Data-Qtr6'!C46="",'Data-Qtr6'!R46),"",(COUNTIF('Data-Qtr6'!C46,"Yes")))</f>
        <v/>
      </c>
      <c r="D48" s="267" t="str">
        <f>IF('Data-Qtr6'!D46="","",IF(C48=1,'Data-Qtr6'!D46,""))</f>
        <v/>
      </c>
      <c r="E48" s="53" t="str">
        <f>IF(OR('Data-Qtr6'!E46="",'Data-Qtr6'!R46),"",COUNTIF('Data-Qtr6'!E46,"Yes"))</f>
        <v/>
      </c>
      <c r="F48" s="53" t="str">
        <f>IF(OR('Data-Qtr6'!F46="",'Data-Qtr6'!R46),"",COUNTIF('Data-Qtr6'!F46,"Yes"))</f>
        <v/>
      </c>
      <c r="G48" s="53"/>
      <c r="H48" s="270" t="str">
        <f>IF(OR('Data-Qtr6'!G46="",'Data-Qtr6'!R46),"",COUNTIF('Data-Qtr6'!G46,"Yes"))</f>
        <v/>
      </c>
      <c r="I48" s="55">
        <f>COUNTIF('Data-Qtr6'!C46:G46,"")</f>
        <v>5</v>
      </c>
      <c r="J48" s="125">
        <f>IF('Data-Qtr6'!R46,0,IF((COUNTBLANK(C48)+COUNTBLANK(E48)+COUNTBLANK(F48)+COUNTBLANK(H48))=4,0,1))</f>
        <v>0</v>
      </c>
      <c r="K48" s="125">
        <f t="shared" si="1"/>
        <v>0</v>
      </c>
      <c r="L48" s="125">
        <f t="shared" si="2"/>
        <v>0</v>
      </c>
      <c r="M48" s="1">
        <f t="shared" si="3"/>
        <v>0</v>
      </c>
      <c r="N48" s="125">
        <f t="shared" si="4"/>
        <v>0</v>
      </c>
      <c r="O48" s="126">
        <f t="shared" si="5"/>
        <v>0</v>
      </c>
      <c r="P48" s="125">
        <f t="shared" si="6"/>
        <v>0</v>
      </c>
      <c r="Q48" s="1">
        <f t="shared" si="7"/>
        <v>0</v>
      </c>
      <c r="R48" s="1">
        <f t="shared" si="0"/>
        <v>0</v>
      </c>
      <c r="S48" s="1">
        <f t="shared" si="8"/>
        <v>0</v>
      </c>
      <c r="T48" s="1">
        <f t="shared" si="9"/>
        <v>0</v>
      </c>
      <c r="U48" s="126">
        <f t="shared" si="10"/>
        <v>0</v>
      </c>
    </row>
    <row r="49" spans="2:21" x14ac:dyDescent="0.3">
      <c r="B49" s="125">
        <v>34</v>
      </c>
      <c r="C49" s="34" t="str">
        <f>IF(OR('Data-Qtr6'!C47="",'Data-Qtr6'!R47),"",(COUNTIF('Data-Qtr6'!C47,"Yes")))</f>
        <v/>
      </c>
      <c r="D49" s="267" t="str">
        <f>IF('Data-Qtr6'!D47="","",IF(C49=1,'Data-Qtr6'!D47,""))</f>
        <v/>
      </c>
      <c r="E49" s="53" t="str">
        <f>IF(OR('Data-Qtr6'!E47="",'Data-Qtr6'!R47),"",COUNTIF('Data-Qtr6'!E47,"Yes"))</f>
        <v/>
      </c>
      <c r="F49" s="53" t="str">
        <f>IF(OR('Data-Qtr6'!F47="",'Data-Qtr6'!R47),"",COUNTIF('Data-Qtr6'!F47,"Yes"))</f>
        <v/>
      </c>
      <c r="G49" s="53"/>
      <c r="H49" s="270" t="str">
        <f>IF(OR('Data-Qtr6'!G47="",'Data-Qtr6'!R47),"",COUNTIF('Data-Qtr6'!G47,"Yes"))</f>
        <v/>
      </c>
      <c r="I49" s="55">
        <f>COUNTIF('Data-Qtr6'!C47:G47,"")</f>
        <v>5</v>
      </c>
      <c r="J49" s="125">
        <f>IF('Data-Qtr6'!R47,0,IF((COUNTBLANK(C49)+COUNTBLANK(E49)+COUNTBLANK(F49)+COUNTBLANK(H49))=4,0,1))</f>
        <v>0</v>
      </c>
      <c r="K49" s="125">
        <f t="shared" si="1"/>
        <v>0</v>
      </c>
      <c r="L49" s="125">
        <f t="shared" si="2"/>
        <v>0</v>
      </c>
      <c r="M49" s="1">
        <f t="shared" si="3"/>
        <v>0</v>
      </c>
      <c r="N49" s="125">
        <f t="shared" si="4"/>
        <v>0</v>
      </c>
      <c r="O49" s="126">
        <f t="shared" si="5"/>
        <v>0</v>
      </c>
      <c r="P49" s="125">
        <f t="shared" si="6"/>
        <v>0</v>
      </c>
      <c r="Q49" s="1">
        <f t="shared" si="7"/>
        <v>0</v>
      </c>
      <c r="R49" s="1">
        <f t="shared" si="0"/>
        <v>0</v>
      </c>
      <c r="S49" s="1">
        <f t="shared" si="8"/>
        <v>0</v>
      </c>
      <c r="T49" s="1">
        <f t="shared" si="9"/>
        <v>0</v>
      </c>
      <c r="U49" s="126">
        <f t="shared" si="10"/>
        <v>0</v>
      </c>
    </row>
    <row r="50" spans="2:21" x14ac:dyDescent="0.3">
      <c r="B50" s="125">
        <v>35</v>
      </c>
      <c r="C50" s="34" t="str">
        <f>IF(OR('Data-Qtr6'!C48="",'Data-Qtr6'!R48),"",(COUNTIF('Data-Qtr6'!C48,"Yes")))</f>
        <v/>
      </c>
      <c r="D50" s="267" t="str">
        <f>IF('Data-Qtr6'!D48="","",IF(C50=1,'Data-Qtr6'!D48,""))</f>
        <v/>
      </c>
      <c r="E50" s="53" t="str">
        <f>IF(OR('Data-Qtr6'!E48="",'Data-Qtr6'!R48),"",COUNTIF('Data-Qtr6'!E48,"Yes"))</f>
        <v/>
      </c>
      <c r="F50" s="53" t="str">
        <f>IF(OR('Data-Qtr6'!F48="",'Data-Qtr6'!R48),"",COUNTIF('Data-Qtr6'!F48,"Yes"))</f>
        <v/>
      </c>
      <c r="G50" s="53"/>
      <c r="H50" s="270" t="str">
        <f>IF(OR('Data-Qtr6'!G48="",'Data-Qtr6'!R48),"",COUNTIF('Data-Qtr6'!G48,"Yes"))</f>
        <v/>
      </c>
      <c r="I50" s="55">
        <f>COUNTIF('Data-Qtr6'!C48:G48,"")</f>
        <v>5</v>
      </c>
      <c r="J50" s="125">
        <f>IF('Data-Qtr6'!R48,0,IF((COUNTBLANK(C50)+COUNTBLANK(E50)+COUNTBLANK(F50)+COUNTBLANK(H50))=4,0,1))</f>
        <v>0</v>
      </c>
      <c r="K50" s="125">
        <f t="shared" si="1"/>
        <v>0</v>
      </c>
      <c r="L50" s="125">
        <f t="shared" si="2"/>
        <v>0</v>
      </c>
      <c r="M50" s="1">
        <f t="shared" si="3"/>
        <v>0</v>
      </c>
      <c r="N50" s="125">
        <f t="shared" si="4"/>
        <v>0</v>
      </c>
      <c r="O50" s="126">
        <f t="shared" si="5"/>
        <v>0</v>
      </c>
      <c r="P50" s="125">
        <f t="shared" si="6"/>
        <v>0</v>
      </c>
      <c r="Q50" s="1">
        <f t="shared" si="7"/>
        <v>0</v>
      </c>
      <c r="R50" s="1">
        <f t="shared" si="0"/>
        <v>0</v>
      </c>
      <c r="S50" s="1">
        <f t="shared" si="8"/>
        <v>0</v>
      </c>
      <c r="T50" s="1">
        <f t="shared" si="9"/>
        <v>0</v>
      </c>
      <c r="U50" s="126">
        <f t="shared" si="10"/>
        <v>0</v>
      </c>
    </row>
    <row r="51" spans="2:21" x14ac:dyDescent="0.3">
      <c r="B51" s="125">
        <v>36</v>
      </c>
      <c r="C51" s="34" t="str">
        <f>IF(OR('Data-Qtr6'!C49="",'Data-Qtr6'!R49),"",(COUNTIF('Data-Qtr6'!C49,"Yes")))</f>
        <v/>
      </c>
      <c r="D51" s="267" t="str">
        <f>IF('Data-Qtr6'!D49="","",IF(C51=1,'Data-Qtr6'!D49,""))</f>
        <v/>
      </c>
      <c r="E51" s="53" t="str">
        <f>IF(OR('Data-Qtr6'!E49="",'Data-Qtr6'!R49),"",COUNTIF('Data-Qtr6'!E49,"Yes"))</f>
        <v/>
      </c>
      <c r="F51" s="53" t="str">
        <f>IF(OR('Data-Qtr6'!F49="",'Data-Qtr6'!R49),"",COUNTIF('Data-Qtr6'!F49,"Yes"))</f>
        <v/>
      </c>
      <c r="G51" s="53"/>
      <c r="H51" s="270" t="str">
        <f>IF(OR('Data-Qtr6'!G49="",'Data-Qtr6'!R49),"",COUNTIF('Data-Qtr6'!G49,"Yes"))</f>
        <v/>
      </c>
      <c r="I51" s="55">
        <f>COUNTIF('Data-Qtr6'!C49:G49,"")</f>
        <v>5</v>
      </c>
      <c r="J51" s="125">
        <f>IF('Data-Qtr6'!R49,0,IF((COUNTBLANK(C51)+COUNTBLANK(E51)+COUNTBLANK(F51)+COUNTBLANK(H51))=4,0,1))</f>
        <v>0</v>
      </c>
      <c r="K51" s="125">
        <f t="shared" si="1"/>
        <v>0</v>
      </c>
      <c r="L51" s="125">
        <f t="shared" si="2"/>
        <v>0</v>
      </c>
      <c r="M51" s="1">
        <f t="shared" si="3"/>
        <v>0</v>
      </c>
      <c r="N51" s="125">
        <f t="shared" si="4"/>
        <v>0</v>
      </c>
      <c r="O51" s="126">
        <f t="shared" si="5"/>
        <v>0</v>
      </c>
      <c r="P51" s="125">
        <f t="shared" si="6"/>
        <v>0</v>
      </c>
      <c r="Q51" s="1">
        <f t="shared" si="7"/>
        <v>0</v>
      </c>
      <c r="R51" s="1">
        <f t="shared" si="0"/>
        <v>0</v>
      </c>
      <c r="S51" s="1">
        <f t="shared" si="8"/>
        <v>0</v>
      </c>
      <c r="T51" s="1">
        <f t="shared" si="9"/>
        <v>0</v>
      </c>
      <c r="U51" s="126">
        <f t="shared" si="10"/>
        <v>0</v>
      </c>
    </row>
    <row r="52" spans="2:21" x14ac:dyDescent="0.3">
      <c r="B52" s="125">
        <v>37</v>
      </c>
      <c r="C52" s="34" t="str">
        <f>IF(OR('Data-Qtr6'!C50="",'Data-Qtr6'!R50),"",(COUNTIF('Data-Qtr6'!C50,"Yes")))</f>
        <v/>
      </c>
      <c r="D52" s="267" t="str">
        <f>IF('Data-Qtr6'!D50="","",IF(C52=1,'Data-Qtr6'!D50,""))</f>
        <v/>
      </c>
      <c r="E52" s="53" t="str">
        <f>IF(OR('Data-Qtr6'!E50="",'Data-Qtr6'!R50),"",COUNTIF('Data-Qtr6'!E50,"Yes"))</f>
        <v/>
      </c>
      <c r="F52" s="53" t="str">
        <f>IF(OR('Data-Qtr6'!F50="",'Data-Qtr6'!R50),"",COUNTIF('Data-Qtr6'!F50,"Yes"))</f>
        <v/>
      </c>
      <c r="G52" s="53"/>
      <c r="H52" s="270" t="str">
        <f>IF(OR('Data-Qtr6'!G50="",'Data-Qtr6'!R50),"",COUNTIF('Data-Qtr6'!G50,"Yes"))</f>
        <v/>
      </c>
      <c r="I52" s="55">
        <f>COUNTIF('Data-Qtr6'!C50:G50,"")</f>
        <v>5</v>
      </c>
      <c r="J52" s="125">
        <f>IF('Data-Qtr6'!R50,0,IF((COUNTBLANK(C52)+COUNTBLANK(E52)+COUNTBLANK(F52)+COUNTBLANK(H52))=4,0,1))</f>
        <v>0</v>
      </c>
      <c r="K52" s="125">
        <f t="shared" si="1"/>
        <v>0</v>
      </c>
      <c r="L52" s="125">
        <f t="shared" si="2"/>
        <v>0</v>
      </c>
      <c r="M52" s="1">
        <f t="shared" si="3"/>
        <v>0</v>
      </c>
      <c r="N52" s="125">
        <f t="shared" si="4"/>
        <v>0</v>
      </c>
      <c r="O52" s="126">
        <f t="shared" si="5"/>
        <v>0</v>
      </c>
      <c r="P52" s="125">
        <f t="shared" si="6"/>
        <v>0</v>
      </c>
      <c r="Q52" s="1">
        <f t="shared" si="7"/>
        <v>0</v>
      </c>
      <c r="R52" s="1">
        <f t="shared" si="0"/>
        <v>0</v>
      </c>
      <c r="S52" s="1">
        <f t="shared" si="8"/>
        <v>0</v>
      </c>
      <c r="T52" s="1">
        <f t="shared" si="9"/>
        <v>0</v>
      </c>
      <c r="U52" s="126">
        <f t="shared" si="10"/>
        <v>0</v>
      </c>
    </row>
    <row r="53" spans="2:21" x14ac:dyDescent="0.3">
      <c r="B53" s="125">
        <v>38</v>
      </c>
      <c r="C53" s="34" t="str">
        <f>IF(OR('Data-Qtr6'!C51="",'Data-Qtr6'!R51),"",(COUNTIF('Data-Qtr6'!C51,"Yes")))</f>
        <v/>
      </c>
      <c r="D53" s="267" t="str">
        <f>IF('Data-Qtr6'!D51="","",IF(C53=1,'Data-Qtr6'!D51,""))</f>
        <v/>
      </c>
      <c r="E53" s="53" t="str">
        <f>IF(OR('Data-Qtr6'!E51="",'Data-Qtr6'!R51),"",COUNTIF('Data-Qtr6'!E51,"Yes"))</f>
        <v/>
      </c>
      <c r="F53" s="53" t="str">
        <f>IF(OR('Data-Qtr6'!F51="",'Data-Qtr6'!R51),"",COUNTIF('Data-Qtr6'!F51,"Yes"))</f>
        <v/>
      </c>
      <c r="G53" s="53"/>
      <c r="H53" s="270" t="str">
        <f>IF(OR('Data-Qtr6'!G51="",'Data-Qtr6'!R51),"",COUNTIF('Data-Qtr6'!G51,"Yes"))</f>
        <v/>
      </c>
      <c r="I53" s="55">
        <f>COUNTIF('Data-Qtr6'!C51:G51,"")</f>
        <v>5</v>
      </c>
      <c r="J53" s="125">
        <f>IF('Data-Qtr6'!R51,0,IF((COUNTBLANK(C53)+COUNTBLANK(E53)+COUNTBLANK(F53)+COUNTBLANK(H53))=4,0,1))</f>
        <v>0</v>
      </c>
      <c r="K53" s="125">
        <f t="shared" si="1"/>
        <v>0</v>
      </c>
      <c r="L53" s="125">
        <f t="shared" si="2"/>
        <v>0</v>
      </c>
      <c r="M53" s="1">
        <f t="shared" si="3"/>
        <v>0</v>
      </c>
      <c r="N53" s="125">
        <f t="shared" si="4"/>
        <v>0</v>
      </c>
      <c r="O53" s="126">
        <f t="shared" si="5"/>
        <v>0</v>
      </c>
      <c r="P53" s="125">
        <f t="shared" si="6"/>
        <v>0</v>
      </c>
      <c r="Q53" s="1">
        <f t="shared" si="7"/>
        <v>0</v>
      </c>
      <c r="R53" s="1">
        <f t="shared" si="0"/>
        <v>0</v>
      </c>
      <c r="S53" s="1">
        <f t="shared" si="8"/>
        <v>0</v>
      </c>
      <c r="T53" s="1">
        <f t="shared" si="9"/>
        <v>0</v>
      </c>
      <c r="U53" s="126">
        <f t="shared" si="10"/>
        <v>0</v>
      </c>
    </row>
    <row r="54" spans="2:21" x14ac:dyDescent="0.3">
      <c r="B54" s="125">
        <v>39</v>
      </c>
      <c r="C54" s="34" t="str">
        <f>IF(OR('Data-Qtr6'!C52="",'Data-Qtr6'!R52),"",(COUNTIF('Data-Qtr6'!C52,"Yes")))</f>
        <v/>
      </c>
      <c r="D54" s="267" t="str">
        <f>IF('Data-Qtr6'!D52="","",IF(C54=1,'Data-Qtr6'!D52,""))</f>
        <v/>
      </c>
      <c r="E54" s="53" t="str">
        <f>IF(OR('Data-Qtr6'!E52="",'Data-Qtr6'!R52),"",COUNTIF('Data-Qtr6'!E52,"Yes"))</f>
        <v/>
      </c>
      <c r="F54" s="53" t="str">
        <f>IF(OR('Data-Qtr6'!F52="",'Data-Qtr6'!R52),"",COUNTIF('Data-Qtr6'!F52,"Yes"))</f>
        <v/>
      </c>
      <c r="G54" s="53"/>
      <c r="H54" s="270" t="str">
        <f>IF(OR('Data-Qtr6'!G52="",'Data-Qtr6'!R52),"",COUNTIF('Data-Qtr6'!G52,"Yes"))</f>
        <v/>
      </c>
      <c r="I54" s="55">
        <f>COUNTIF('Data-Qtr6'!C52:G52,"")</f>
        <v>5</v>
      </c>
      <c r="J54" s="125">
        <f>IF('Data-Qtr6'!R52,0,IF((COUNTBLANK(C54)+COUNTBLANK(E54)+COUNTBLANK(F54)+COUNTBLANK(H54))=4,0,1))</f>
        <v>0</v>
      </c>
      <c r="K54" s="125">
        <f t="shared" si="1"/>
        <v>0</v>
      </c>
      <c r="L54" s="125">
        <f t="shared" si="2"/>
        <v>0</v>
      </c>
      <c r="M54" s="1">
        <f t="shared" si="3"/>
        <v>0</v>
      </c>
      <c r="N54" s="125">
        <f t="shared" si="4"/>
        <v>0</v>
      </c>
      <c r="O54" s="126">
        <f t="shared" si="5"/>
        <v>0</v>
      </c>
      <c r="P54" s="125">
        <f t="shared" si="6"/>
        <v>0</v>
      </c>
      <c r="Q54" s="1">
        <f t="shared" si="7"/>
        <v>0</v>
      </c>
      <c r="R54" s="1">
        <f t="shared" si="0"/>
        <v>0</v>
      </c>
      <c r="S54" s="1">
        <f t="shared" si="8"/>
        <v>0</v>
      </c>
      <c r="T54" s="1">
        <f t="shared" si="9"/>
        <v>0</v>
      </c>
      <c r="U54" s="126">
        <f t="shared" si="10"/>
        <v>0</v>
      </c>
    </row>
    <row r="55" spans="2:21" ht="15" thickBot="1" x14ac:dyDescent="0.35">
      <c r="B55" s="125">
        <v>40</v>
      </c>
      <c r="C55" s="35" t="str">
        <f>IF(OR('Data-Qtr6'!C53="",'Data-Qtr6'!R53),"",(COUNTIF('Data-Qtr6'!C53,"Yes")))</f>
        <v/>
      </c>
      <c r="D55" s="271" t="str">
        <f>IF('Data-Qtr6'!D53="","",IF(C55=1,'Data-Qtr6'!D53,""))</f>
        <v/>
      </c>
      <c r="E55" s="36" t="str">
        <f>IF(OR('Data-Qtr6'!E53="",'Data-Qtr6'!R53),"",COUNTIF('Data-Qtr6'!E53,"Yes"))</f>
        <v/>
      </c>
      <c r="F55" s="36" t="str">
        <f>IF(OR('Data-Qtr6'!F53="",'Data-Qtr6'!R53),"",COUNTIF('Data-Qtr6'!F53,"Yes"))</f>
        <v/>
      </c>
      <c r="G55" s="36"/>
      <c r="H55" s="272" t="str">
        <f>IF(OR('Data-Qtr6'!G53="",'Data-Qtr6'!R53),"",COUNTIF('Data-Qtr6'!G53,"Yes"))</f>
        <v/>
      </c>
      <c r="I55" s="55">
        <f>COUNTIF('Data-Qtr6'!C53:G53,"")</f>
        <v>5</v>
      </c>
      <c r="J55" s="125">
        <f>IF('Data-Qtr6'!R53,0,IF((COUNTBLANK(C55)+COUNTBLANK(E55)+COUNTBLANK(F55)+COUNTBLANK(H55))=4,0,1))</f>
        <v>0</v>
      </c>
      <c r="K55" s="125">
        <f t="shared" si="1"/>
        <v>0</v>
      </c>
      <c r="L55" s="125">
        <f t="shared" si="2"/>
        <v>0</v>
      </c>
      <c r="M55" s="1">
        <f t="shared" si="3"/>
        <v>0</v>
      </c>
      <c r="N55" s="125">
        <f t="shared" si="4"/>
        <v>0</v>
      </c>
      <c r="O55" s="126">
        <f t="shared" si="5"/>
        <v>0</v>
      </c>
      <c r="P55" s="125">
        <f t="shared" si="6"/>
        <v>0</v>
      </c>
      <c r="Q55" s="1">
        <f t="shared" si="7"/>
        <v>0</v>
      </c>
      <c r="R55" s="1">
        <f t="shared" si="0"/>
        <v>0</v>
      </c>
      <c r="S55" s="1">
        <f t="shared" si="8"/>
        <v>0</v>
      </c>
      <c r="T55" s="1">
        <f t="shared" si="9"/>
        <v>0</v>
      </c>
      <c r="U55" s="126">
        <f t="shared" si="10"/>
        <v>0</v>
      </c>
    </row>
    <row r="56" spans="2:21" x14ac:dyDescent="0.3">
      <c r="B56" s="124">
        <v>41</v>
      </c>
      <c r="C56" s="32" t="str">
        <f>IF(OR('Data-Qtr6'!C54="",'Data-Qtr6'!R54),"",(COUNTIF('Data-Qtr6'!C54,"Yes")))</f>
        <v/>
      </c>
      <c r="D56" s="268" t="str">
        <f>IF('Data-Qtr6'!D54="","",IF(C56=1,'Data-Qtr6'!D54,""))</f>
        <v/>
      </c>
      <c r="E56" s="33" t="str">
        <f>IF(OR('Data-Qtr6'!E54="",'Data-Qtr6'!R54),"",COUNTIF('Data-Qtr6'!E54,"Yes"))</f>
        <v/>
      </c>
      <c r="F56" s="33" t="str">
        <f>IF(OR('Data-Qtr6'!F54="",'Data-Qtr6'!R54),"",COUNTIF('Data-Qtr6'!F54,"Yes"))</f>
        <v/>
      </c>
      <c r="G56" s="33"/>
      <c r="H56" s="269" t="str">
        <f>IF(OR('Data-Qtr6'!G54="",'Data-Qtr6'!R54),"",COUNTIF('Data-Qtr6'!G54,"Yes"))</f>
        <v/>
      </c>
      <c r="I56" s="54">
        <f>COUNTIF('Data-Qtr6'!C54:G54,"")</f>
        <v>5</v>
      </c>
      <c r="J56" s="125">
        <f>IF('Data-Qtr6'!R54,0,IF((COUNTBLANK(C56)+COUNTBLANK(E56)+COUNTBLANK(F56)+COUNTBLANK(H56))=4,0,1))</f>
        <v>0</v>
      </c>
      <c r="K56" s="125">
        <f t="shared" si="1"/>
        <v>0</v>
      </c>
      <c r="L56" s="125">
        <f t="shared" si="2"/>
        <v>0</v>
      </c>
      <c r="M56" s="1">
        <f t="shared" si="3"/>
        <v>0</v>
      </c>
      <c r="N56" s="125">
        <f t="shared" si="4"/>
        <v>0</v>
      </c>
      <c r="O56" s="126">
        <f t="shared" si="5"/>
        <v>0</v>
      </c>
      <c r="P56" s="125">
        <f t="shared" si="6"/>
        <v>0</v>
      </c>
      <c r="Q56" s="1">
        <f t="shared" si="7"/>
        <v>0</v>
      </c>
      <c r="R56" s="1">
        <f t="shared" si="0"/>
        <v>0</v>
      </c>
      <c r="S56" s="1">
        <f t="shared" si="8"/>
        <v>0</v>
      </c>
      <c r="T56" s="1">
        <f t="shared" si="9"/>
        <v>0</v>
      </c>
      <c r="U56" s="126">
        <f t="shared" si="10"/>
        <v>0</v>
      </c>
    </row>
    <row r="57" spans="2:21" x14ac:dyDescent="0.3">
      <c r="B57" s="125">
        <v>42</v>
      </c>
      <c r="C57" s="34" t="str">
        <f>IF(OR('Data-Qtr6'!C55="",'Data-Qtr6'!R55),"",(COUNTIF('Data-Qtr6'!C55,"Yes")))</f>
        <v/>
      </c>
      <c r="D57" s="267" t="str">
        <f>IF('Data-Qtr6'!D55="","",IF(C57=1,'Data-Qtr6'!D55,""))</f>
        <v/>
      </c>
      <c r="E57" s="53" t="str">
        <f>IF(OR('Data-Qtr6'!E55="",'Data-Qtr6'!R55),"",COUNTIF('Data-Qtr6'!E55,"Yes"))</f>
        <v/>
      </c>
      <c r="F57" s="53" t="str">
        <f>IF(OR('Data-Qtr6'!F55="",'Data-Qtr6'!R55),"",COUNTIF('Data-Qtr6'!F55,"Yes"))</f>
        <v/>
      </c>
      <c r="G57" s="53"/>
      <c r="H57" s="270" t="str">
        <f>IF(OR('Data-Qtr6'!G55="",'Data-Qtr6'!R55),"",COUNTIF('Data-Qtr6'!G55,"Yes"))</f>
        <v/>
      </c>
      <c r="I57" s="55">
        <f>COUNTIF('Data-Qtr6'!C55:G55,"")</f>
        <v>5</v>
      </c>
      <c r="J57" s="125">
        <f>IF('Data-Qtr6'!R55,0,IF((COUNTBLANK(C57)+COUNTBLANK(E57)+COUNTBLANK(F57)+COUNTBLANK(H57))=4,0,1))</f>
        <v>0</v>
      </c>
      <c r="K57" s="125">
        <f t="shared" si="1"/>
        <v>0</v>
      </c>
      <c r="L57" s="125">
        <f t="shared" si="2"/>
        <v>0</v>
      </c>
      <c r="M57" s="1">
        <f t="shared" si="3"/>
        <v>0</v>
      </c>
      <c r="N57" s="125">
        <f t="shared" si="4"/>
        <v>0</v>
      </c>
      <c r="O57" s="126">
        <f t="shared" si="5"/>
        <v>0</v>
      </c>
      <c r="P57" s="125">
        <f t="shared" si="6"/>
        <v>0</v>
      </c>
      <c r="Q57" s="1">
        <f t="shared" si="7"/>
        <v>0</v>
      </c>
      <c r="R57" s="1">
        <f t="shared" si="0"/>
        <v>0</v>
      </c>
      <c r="S57" s="1">
        <f t="shared" si="8"/>
        <v>0</v>
      </c>
      <c r="T57" s="1">
        <f t="shared" si="9"/>
        <v>0</v>
      </c>
      <c r="U57" s="126">
        <f t="shared" si="10"/>
        <v>0</v>
      </c>
    </row>
    <row r="58" spans="2:21" x14ac:dyDescent="0.3">
      <c r="B58" s="125">
        <v>43</v>
      </c>
      <c r="C58" s="34" t="str">
        <f>IF(OR('Data-Qtr6'!C56="",'Data-Qtr6'!R56),"",(COUNTIF('Data-Qtr6'!C56,"Yes")))</f>
        <v/>
      </c>
      <c r="D58" s="267" t="str">
        <f>IF('Data-Qtr6'!D56="","",IF(C58=1,'Data-Qtr6'!D56,""))</f>
        <v/>
      </c>
      <c r="E58" s="53" t="str">
        <f>IF(OR('Data-Qtr6'!E56="",'Data-Qtr6'!R56),"",COUNTIF('Data-Qtr6'!E56,"Yes"))</f>
        <v/>
      </c>
      <c r="F58" s="53" t="str">
        <f>IF(OR('Data-Qtr6'!F56="",'Data-Qtr6'!R56),"",COUNTIF('Data-Qtr6'!F56,"Yes"))</f>
        <v/>
      </c>
      <c r="G58" s="53"/>
      <c r="H58" s="270" t="str">
        <f>IF(OR('Data-Qtr6'!G56="",'Data-Qtr6'!R56),"",COUNTIF('Data-Qtr6'!G56,"Yes"))</f>
        <v/>
      </c>
      <c r="I58" s="55">
        <f>COUNTIF('Data-Qtr6'!C56:G56,"")</f>
        <v>5</v>
      </c>
      <c r="J58" s="125">
        <f>IF('Data-Qtr6'!R56,0,IF((COUNTBLANK(C58)+COUNTBLANK(E58)+COUNTBLANK(F58)+COUNTBLANK(H58))=4,0,1))</f>
        <v>0</v>
      </c>
      <c r="K58" s="125">
        <f t="shared" si="1"/>
        <v>0</v>
      </c>
      <c r="L58" s="125">
        <f t="shared" si="2"/>
        <v>0</v>
      </c>
      <c r="M58" s="1">
        <f t="shared" si="3"/>
        <v>0</v>
      </c>
      <c r="N58" s="125">
        <f t="shared" si="4"/>
        <v>0</v>
      </c>
      <c r="O58" s="126">
        <f t="shared" si="5"/>
        <v>0</v>
      </c>
      <c r="P58" s="125">
        <f t="shared" si="6"/>
        <v>0</v>
      </c>
      <c r="Q58" s="1">
        <f t="shared" si="7"/>
        <v>0</v>
      </c>
      <c r="R58" s="1">
        <f t="shared" si="0"/>
        <v>0</v>
      </c>
      <c r="S58" s="1">
        <f t="shared" si="8"/>
        <v>0</v>
      </c>
      <c r="T58" s="1">
        <f t="shared" si="9"/>
        <v>0</v>
      </c>
      <c r="U58" s="126">
        <f t="shared" si="10"/>
        <v>0</v>
      </c>
    </row>
    <row r="59" spans="2:21" x14ac:dyDescent="0.3">
      <c r="B59" s="125">
        <v>44</v>
      </c>
      <c r="C59" s="34" t="str">
        <f>IF(OR('Data-Qtr6'!C57="",'Data-Qtr6'!R57),"",(COUNTIF('Data-Qtr6'!C57,"Yes")))</f>
        <v/>
      </c>
      <c r="D59" s="267" t="str">
        <f>IF('Data-Qtr6'!D57="","",IF(C59=1,'Data-Qtr6'!D57,""))</f>
        <v/>
      </c>
      <c r="E59" s="53" t="str">
        <f>IF(OR('Data-Qtr6'!E57="",'Data-Qtr6'!R57),"",COUNTIF('Data-Qtr6'!E57,"Yes"))</f>
        <v/>
      </c>
      <c r="F59" s="53" t="str">
        <f>IF(OR('Data-Qtr6'!F57="",'Data-Qtr6'!R57),"",COUNTIF('Data-Qtr6'!F57,"Yes"))</f>
        <v/>
      </c>
      <c r="G59" s="53"/>
      <c r="H59" s="270" t="str">
        <f>IF(OR('Data-Qtr6'!G57="",'Data-Qtr6'!R57),"",COUNTIF('Data-Qtr6'!G57,"Yes"))</f>
        <v/>
      </c>
      <c r="I59" s="55">
        <f>COUNTIF('Data-Qtr6'!C57:G57,"")</f>
        <v>5</v>
      </c>
      <c r="J59" s="125">
        <f>IF('Data-Qtr6'!R57,0,IF((COUNTBLANK(C59)+COUNTBLANK(E59)+COUNTBLANK(F59)+COUNTBLANK(H59))=4,0,1))</f>
        <v>0</v>
      </c>
      <c r="K59" s="125">
        <f t="shared" si="1"/>
        <v>0</v>
      </c>
      <c r="L59" s="125">
        <f t="shared" si="2"/>
        <v>0</v>
      </c>
      <c r="M59" s="1">
        <f t="shared" si="3"/>
        <v>0</v>
      </c>
      <c r="N59" s="125">
        <f t="shared" si="4"/>
        <v>0</v>
      </c>
      <c r="O59" s="126">
        <f t="shared" si="5"/>
        <v>0</v>
      </c>
      <c r="P59" s="125">
        <f t="shared" si="6"/>
        <v>0</v>
      </c>
      <c r="Q59" s="1">
        <f t="shared" si="7"/>
        <v>0</v>
      </c>
      <c r="R59" s="1">
        <f t="shared" si="0"/>
        <v>0</v>
      </c>
      <c r="S59" s="1">
        <f t="shared" si="8"/>
        <v>0</v>
      </c>
      <c r="T59" s="1">
        <f t="shared" si="9"/>
        <v>0</v>
      </c>
      <c r="U59" s="126">
        <f t="shared" si="10"/>
        <v>0</v>
      </c>
    </row>
    <row r="60" spans="2:21" x14ac:dyDescent="0.3">
      <c r="B60" s="125">
        <v>45</v>
      </c>
      <c r="C60" s="34" t="str">
        <f>IF(OR('Data-Qtr6'!C58="",'Data-Qtr6'!R58),"",(COUNTIF('Data-Qtr6'!C58,"Yes")))</f>
        <v/>
      </c>
      <c r="D60" s="267" t="str">
        <f>IF('Data-Qtr6'!D58="","",IF(C60=1,'Data-Qtr6'!D58,""))</f>
        <v/>
      </c>
      <c r="E60" s="53" t="str">
        <f>IF(OR('Data-Qtr6'!E58="",'Data-Qtr6'!R58),"",COUNTIF('Data-Qtr6'!E58,"Yes"))</f>
        <v/>
      </c>
      <c r="F60" s="53" t="str">
        <f>IF(OR('Data-Qtr6'!F58="",'Data-Qtr6'!R58),"",COUNTIF('Data-Qtr6'!F58,"Yes"))</f>
        <v/>
      </c>
      <c r="G60" s="53"/>
      <c r="H60" s="270" t="str">
        <f>IF(OR('Data-Qtr6'!G58="",'Data-Qtr6'!R58),"",COUNTIF('Data-Qtr6'!G58,"Yes"))</f>
        <v/>
      </c>
      <c r="I60" s="55">
        <f>COUNTIF('Data-Qtr6'!C58:G58,"")</f>
        <v>5</v>
      </c>
      <c r="J60" s="125">
        <f>IF('Data-Qtr6'!R58,0,IF((COUNTBLANK(C60)+COUNTBLANK(E60)+COUNTBLANK(F60)+COUNTBLANK(H60))=4,0,1))</f>
        <v>0</v>
      </c>
      <c r="K60" s="125">
        <f t="shared" si="1"/>
        <v>0</v>
      </c>
      <c r="L60" s="125">
        <f t="shared" si="2"/>
        <v>0</v>
      </c>
      <c r="M60" s="1">
        <f t="shared" si="3"/>
        <v>0</v>
      </c>
      <c r="N60" s="125">
        <f t="shared" si="4"/>
        <v>0</v>
      </c>
      <c r="O60" s="126">
        <f t="shared" si="5"/>
        <v>0</v>
      </c>
      <c r="P60" s="125">
        <f t="shared" si="6"/>
        <v>0</v>
      </c>
      <c r="Q60" s="1">
        <f t="shared" si="7"/>
        <v>0</v>
      </c>
      <c r="R60" s="1">
        <f t="shared" si="0"/>
        <v>0</v>
      </c>
      <c r="S60" s="1">
        <f t="shared" si="8"/>
        <v>0</v>
      </c>
      <c r="T60" s="1">
        <f t="shared" si="9"/>
        <v>0</v>
      </c>
      <c r="U60" s="126">
        <f t="shared" si="10"/>
        <v>0</v>
      </c>
    </row>
    <row r="61" spans="2:21" x14ac:dyDescent="0.3">
      <c r="B61" s="125">
        <v>46</v>
      </c>
      <c r="C61" s="34" t="str">
        <f>IF(OR('Data-Qtr6'!C59="",'Data-Qtr6'!R59),"",(COUNTIF('Data-Qtr6'!C59,"Yes")))</f>
        <v/>
      </c>
      <c r="D61" s="267" t="str">
        <f>IF('Data-Qtr6'!D59="","",IF(C61=1,'Data-Qtr6'!D59,""))</f>
        <v/>
      </c>
      <c r="E61" s="53" t="str">
        <f>IF(OR('Data-Qtr6'!E59="",'Data-Qtr6'!R59),"",COUNTIF('Data-Qtr6'!E59,"Yes"))</f>
        <v/>
      </c>
      <c r="F61" s="53" t="str">
        <f>IF(OR('Data-Qtr6'!F59="",'Data-Qtr6'!R59),"",COUNTIF('Data-Qtr6'!F59,"Yes"))</f>
        <v/>
      </c>
      <c r="G61" s="53"/>
      <c r="H61" s="270" t="str">
        <f>IF(OR('Data-Qtr6'!G59="",'Data-Qtr6'!R59),"",COUNTIF('Data-Qtr6'!G59,"Yes"))</f>
        <v/>
      </c>
      <c r="I61" s="55">
        <f>COUNTIF('Data-Qtr6'!C59:G59,"")</f>
        <v>5</v>
      </c>
      <c r="J61" s="125">
        <f>IF('Data-Qtr6'!R59,0,IF((COUNTBLANK(C61)+COUNTBLANK(E61)+COUNTBLANK(F61)+COUNTBLANK(H61))=4,0,1))</f>
        <v>0</v>
      </c>
      <c r="K61" s="125">
        <f t="shared" si="1"/>
        <v>0</v>
      </c>
      <c r="L61" s="125">
        <f t="shared" si="2"/>
        <v>0</v>
      </c>
      <c r="M61" s="1">
        <f t="shared" si="3"/>
        <v>0</v>
      </c>
      <c r="N61" s="125">
        <f t="shared" si="4"/>
        <v>0</v>
      </c>
      <c r="O61" s="126">
        <f t="shared" si="5"/>
        <v>0</v>
      </c>
      <c r="P61" s="125">
        <f t="shared" si="6"/>
        <v>0</v>
      </c>
      <c r="Q61" s="1">
        <f t="shared" si="7"/>
        <v>0</v>
      </c>
      <c r="R61" s="1">
        <f t="shared" si="0"/>
        <v>0</v>
      </c>
      <c r="S61" s="1">
        <f t="shared" si="8"/>
        <v>0</v>
      </c>
      <c r="T61" s="1">
        <f t="shared" si="9"/>
        <v>0</v>
      </c>
      <c r="U61" s="126">
        <f t="shared" si="10"/>
        <v>0</v>
      </c>
    </row>
    <row r="62" spans="2:21" x14ac:dyDescent="0.3">
      <c r="B62" s="125">
        <v>47</v>
      </c>
      <c r="C62" s="34" t="str">
        <f>IF(OR('Data-Qtr6'!C60="",'Data-Qtr6'!R60),"",(COUNTIF('Data-Qtr6'!C60,"Yes")))</f>
        <v/>
      </c>
      <c r="D62" s="267" t="str">
        <f>IF('Data-Qtr6'!D60="","",IF(C62=1,'Data-Qtr6'!D60,""))</f>
        <v/>
      </c>
      <c r="E62" s="53" t="str">
        <f>IF(OR('Data-Qtr6'!E60="",'Data-Qtr6'!R60),"",COUNTIF('Data-Qtr6'!E60,"Yes"))</f>
        <v/>
      </c>
      <c r="F62" s="53" t="str">
        <f>IF(OR('Data-Qtr6'!F60="",'Data-Qtr6'!R60),"",COUNTIF('Data-Qtr6'!F60,"Yes"))</f>
        <v/>
      </c>
      <c r="G62" s="53"/>
      <c r="H62" s="270" t="str">
        <f>IF(OR('Data-Qtr6'!G60="",'Data-Qtr6'!R60),"",COUNTIF('Data-Qtr6'!G60,"Yes"))</f>
        <v/>
      </c>
      <c r="I62" s="55">
        <f>COUNTIF('Data-Qtr6'!C60:G60,"")</f>
        <v>5</v>
      </c>
      <c r="J62" s="125">
        <f>IF('Data-Qtr6'!R60,0,IF((COUNTBLANK(C62)+COUNTBLANK(E62)+COUNTBLANK(F62)+COUNTBLANK(H62))=4,0,1))</f>
        <v>0</v>
      </c>
      <c r="K62" s="125">
        <f t="shared" si="1"/>
        <v>0</v>
      </c>
      <c r="L62" s="125">
        <f t="shared" si="2"/>
        <v>0</v>
      </c>
      <c r="M62" s="1">
        <f t="shared" si="3"/>
        <v>0</v>
      </c>
      <c r="N62" s="125">
        <f t="shared" si="4"/>
        <v>0</v>
      </c>
      <c r="O62" s="126">
        <f t="shared" si="5"/>
        <v>0</v>
      </c>
      <c r="P62" s="125">
        <f t="shared" si="6"/>
        <v>0</v>
      </c>
      <c r="Q62" s="1">
        <f t="shared" si="7"/>
        <v>0</v>
      </c>
      <c r="R62" s="1">
        <f t="shared" si="0"/>
        <v>0</v>
      </c>
      <c r="S62" s="1">
        <f t="shared" si="8"/>
        <v>0</v>
      </c>
      <c r="T62" s="1">
        <f t="shared" si="9"/>
        <v>0</v>
      </c>
      <c r="U62" s="126">
        <f t="shared" si="10"/>
        <v>0</v>
      </c>
    </row>
    <row r="63" spans="2:21" x14ac:dyDescent="0.3">
      <c r="B63" s="125">
        <v>48</v>
      </c>
      <c r="C63" s="34" t="str">
        <f>IF(OR('Data-Qtr6'!C61="",'Data-Qtr6'!R61),"",(COUNTIF('Data-Qtr6'!C61,"Yes")))</f>
        <v/>
      </c>
      <c r="D63" s="267" t="str">
        <f>IF('Data-Qtr6'!D61="","",IF(C63=1,'Data-Qtr6'!D61,""))</f>
        <v/>
      </c>
      <c r="E63" s="53" t="str">
        <f>IF(OR('Data-Qtr6'!E61="",'Data-Qtr6'!R61),"",COUNTIF('Data-Qtr6'!E61,"Yes"))</f>
        <v/>
      </c>
      <c r="F63" s="53" t="str">
        <f>IF(OR('Data-Qtr6'!F61="",'Data-Qtr6'!R61),"",COUNTIF('Data-Qtr6'!F61,"Yes"))</f>
        <v/>
      </c>
      <c r="G63" s="53"/>
      <c r="H63" s="270" t="str">
        <f>IF(OR('Data-Qtr6'!G61="",'Data-Qtr6'!R61),"",COUNTIF('Data-Qtr6'!G61,"Yes"))</f>
        <v/>
      </c>
      <c r="I63" s="55">
        <f>COUNTIF('Data-Qtr6'!C61:G61,"")</f>
        <v>5</v>
      </c>
      <c r="J63" s="125">
        <f>IF('Data-Qtr6'!R61,0,IF((COUNTBLANK(C63)+COUNTBLANK(E63)+COUNTBLANK(F63)+COUNTBLANK(H63))=4,0,1))</f>
        <v>0</v>
      </c>
      <c r="K63" s="125">
        <f t="shared" si="1"/>
        <v>0</v>
      </c>
      <c r="L63" s="125">
        <f t="shared" si="2"/>
        <v>0</v>
      </c>
      <c r="M63" s="1">
        <f t="shared" si="3"/>
        <v>0</v>
      </c>
      <c r="N63" s="125">
        <f t="shared" si="4"/>
        <v>0</v>
      </c>
      <c r="O63" s="126">
        <f t="shared" si="5"/>
        <v>0</v>
      </c>
      <c r="P63" s="125">
        <f t="shared" si="6"/>
        <v>0</v>
      </c>
      <c r="Q63" s="1">
        <f t="shared" si="7"/>
        <v>0</v>
      </c>
      <c r="R63" s="1">
        <f t="shared" si="0"/>
        <v>0</v>
      </c>
      <c r="S63" s="1">
        <f t="shared" si="8"/>
        <v>0</v>
      </c>
      <c r="T63" s="1">
        <f t="shared" si="9"/>
        <v>0</v>
      </c>
      <c r="U63" s="126">
        <f t="shared" si="10"/>
        <v>0</v>
      </c>
    </row>
    <row r="64" spans="2:21" x14ac:dyDescent="0.3">
      <c r="B64" s="125">
        <v>49</v>
      </c>
      <c r="C64" s="34" t="str">
        <f>IF(OR('Data-Qtr6'!C62="",'Data-Qtr6'!R62),"",(COUNTIF('Data-Qtr6'!C62,"Yes")))</f>
        <v/>
      </c>
      <c r="D64" s="267" t="str">
        <f>IF('Data-Qtr6'!D62="","",IF(C64=1,'Data-Qtr6'!D62,""))</f>
        <v/>
      </c>
      <c r="E64" s="53" t="str">
        <f>IF(OR('Data-Qtr6'!E62="",'Data-Qtr6'!R62),"",COUNTIF('Data-Qtr6'!E62,"Yes"))</f>
        <v/>
      </c>
      <c r="F64" s="53" t="str">
        <f>IF(OR('Data-Qtr6'!F62="",'Data-Qtr6'!R62),"",COUNTIF('Data-Qtr6'!F62,"Yes"))</f>
        <v/>
      </c>
      <c r="G64" s="53"/>
      <c r="H64" s="270" t="str">
        <f>IF(OR('Data-Qtr6'!G62="",'Data-Qtr6'!R62),"",COUNTIF('Data-Qtr6'!G62,"Yes"))</f>
        <v/>
      </c>
      <c r="I64" s="55">
        <f>COUNTIF('Data-Qtr6'!C62:G62,"")</f>
        <v>5</v>
      </c>
      <c r="J64" s="125">
        <f>IF('Data-Qtr6'!R62,0,IF((COUNTBLANK(C64)+COUNTBLANK(E64)+COUNTBLANK(F64)+COUNTBLANK(H64))=4,0,1))</f>
        <v>0</v>
      </c>
      <c r="K64" s="125">
        <f t="shared" si="1"/>
        <v>0</v>
      </c>
      <c r="L64" s="125">
        <f t="shared" si="2"/>
        <v>0</v>
      </c>
      <c r="M64" s="1">
        <f t="shared" si="3"/>
        <v>0</v>
      </c>
      <c r="N64" s="125">
        <f t="shared" si="4"/>
        <v>0</v>
      </c>
      <c r="O64" s="126">
        <f t="shared" si="5"/>
        <v>0</v>
      </c>
      <c r="P64" s="125">
        <f t="shared" si="6"/>
        <v>0</v>
      </c>
      <c r="Q64" s="1">
        <f t="shared" si="7"/>
        <v>0</v>
      </c>
      <c r="R64" s="1">
        <f t="shared" si="0"/>
        <v>0</v>
      </c>
      <c r="S64" s="1">
        <f t="shared" si="8"/>
        <v>0</v>
      </c>
      <c r="T64" s="1">
        <f t="shared" si="9"/>
        <v>0</v>
      </c>
      <c r="U64" s="126">
        <f t="shared" si="10"/>
        <v>0</v>
      </c>
    </row>
    <row r="65" spans="2:21" ht="15" thickBot="1" x14ac:dyDescent="0.35">
      <c r="B65" s="125">
        <v>50</v>
      </c>
      <c r="C65" s="35" t="str">
        <f>IF(OR('Data-Qtr6'!C63="",'Data-Qtr6'!R63),"",(COUNTIF('Data-Qtr6'!C63,"Yes")))</f>
        <v/>
      </c>
      <c r="D65" s="271" t="str">
        <f>IF('Data-Qtr6'!D63="","",IF(C65=1,'Data-Qtr6'!D63,""))</f>
        <v/>
      </c>
      <c r="E65" s="36" t="str">
        <f>IF(OR('Data-Qtr6'!E63="",'Data-Qtr6'!R63),"",COUNTIF('Data-Qtr6'!E63,"Yes"))</f>
        <v/>
      </c>
      <c r="F65" s="36" t="str">
        <f>IF(OR('Data-Qtr6'!F63="",'Data-Qtr6'!R63),"",COUNTIF('Data-Qtr6'!F63,"Yes"))</f>
        <v/>
      </c>
      <c r="G65" s="36"/>
      <c r="H65" s="272" t="str">
        <f>IF(OR('Data-Qtr6'!G63="",'Data-Qtr6'!R63),"",COUNTIF('Data-Qtr6'!G63,"Yes"))</f>
        <v/>
      </c>
      <c r="I65" s="56">
        <f>COUNTIF('Data-Qtr6'!C63:G63,"")</f>
        <v>5</v>
      </c>
      <c r="J65" s="125">
        <f>IF('Data-Qtr6'!R63,0,IF((COUNTBLANK(C65)+COUNTBLANK(E65)+COUNTBLANK(F65)+COUNTBLANK(H65))=4,0,1))</f>
        <v>0</v>
      </c>
      <c r="K65" s="125">
        <f t="shared" si="1"/>
        <v>0</v>
      </c>
      <c r="L65" s="125">
        <f t="shared" si="2"/>
        <v>0</v>
      </c>
      <c r="M65" s="1">
        <f t="shared" si="3"/>
        <v>0</v>
      </c>
      <c r="N65" s="125">
        <f t="shared" si="4"/>
        <v>0</v>
      </c>
      <c r="O65" s="126">
        <f t="shared" si="5"/>
        <v>0</v>
      </c>
      <c r="P65" s="125">
        <f t="shared" si="6"/>
        <v>0</v>
      </c>
      <c r="Q65" s="1">
        <f t="shared" si="7"/>
        <v>0</v>
      </c>
      <c r="R65" s="1">
        <f t="shared" si="0"/>
        <v>0</v>
      </c>
      <c r="S65" s="1">
        <f t="shared" si="8"/>
        <v>0</v>
      </c>
      <c r="T65" s="1">
        <f t="shared" si="9"/>
        <v>0</v>
      </c>
      <c r="U65" s="126">
        <f t="shared" si="10"/>
        <v>0</v>
      </c>
    </row>
    <row r="66" spans="2:21" x14ac:dyDescent="0.3">
      <c r="B66" s="124">
        <v>51</v>
      </c>
      <c r="C66" s="32" t="str">
        <f>IF(OR('Data-Qtr6'!C64="",'Data-Qtr6'!R64),"",(COUNTIF('Data-Qtr6'!C64,"Yes")))</f>
        <v/>
      </c>
      <c r="D66" s="268" t="str">
        <f>IF('Data-Qtr6'!D64="","",IF(C66=1,'Data-Qtr6'!D64,""))</f>
        <v/>
      </c>
      <c r="E66" s="33" t="str">
        <f>IF(OR('Data-Qtr6'!E64="",'Data-Qtr6'!R64),"",COUNTIF('Data-Qtr6'!E64,"Yes"))</f>
        <v/>
      </c>
      <c r="F66" s="33" t="str">
        <f>IF(OR('Data-Qtr6'!F64="",'Data-Qtr6'!R64),"",COUNTIF('Data-Qtr6'!F64,"Yes"))</f>
        <v/>
      </c>
      <c r="G66" s="33"/>
      <c r="H66" s="269" t="str">
        <f>IF(OR('Data-Qtr6'!G64="",'Data-Qtr6'!R64),"",COUNTIF('Data-Qtr6'!G64,"Yes"))</f>
        <v/>
      </c>
      <c r="I66" s="55">
        <f>COUNTIF('Data-Qtr6'!C64:G64,"")</f>
        <v>5</v>
      </c>
      <c r="J66" s="125">
        <f>IF('Data-Qtr6'!R64,0,IF((COUNTBLANK(C66)+COUNTBLANK(E66)+COUNTBLANK(F66)+COUNTBLANK(H66))=4,0,1))</f>
        <v>0</v>
      </c>
      <c r="K66" s="125">
        <f t="shared" si="1"/>
        <v>0</v>
      </c>
      <c r="L66" s="125">
        <f t="shared" si="2"/>
        <v>0</v>
      </c>
      <c r="M66" s="1">
        <f t="shared" si="3"/>
        <v>0</v>
      </c>
      <c r="N66" s="125">
        <f t="shared" si="4"/>
        <v>0</v>
      </c>
      <c r="O66" s="126">
        <f t="shared" si="5"/>
        <v>0</v>
      </c>
      <c r="P66" s="125">
        <f t="shared" si="6"/>
        <v>0</v>
      </c>
      <c r="Q66" s="1">
        <f t="shared" si="7"/>
        <v>0</v>
      </c>
      <c r="R66" s="1">
        <f t="shared" si="0"/>
        <v>0</v>
      </c>
      <c r="S66" s="1">
        <f t="shared" si="8"/>
        <v>0</v>
      </c>
      <c r="T66" s="1">
        <f t="shared" si="9"/>
        <v>0</v>
      </c>
      <c r="U66" s="126">
        <f t="shared" si="10"/>
        <v>0</v>
      </c>
    </row>
    <row r="67" spans="2:21" x14ac:dyDescent="0.3">
      <c r="B67" s="125">
        <v>52</v>
      </c>
      <c r="C67" s="34" t="str">
        <f>IF(OR('Data-Qtr6'!C65="",'Data-Qtr6'!R65),"",(COUNTIF('Data-Qtr6'!C65,"Yes")))</f>
        <v/>
      </c>
      <c r="D67" s="267" t="str">
        <f>IF('Data-Qtr6'!D65="","",IF(C67=1,'Data-Qtr6'!D65,""))</f>
        <v/>
      </c>
      <c r="E67" s="53" t="str">
        <f>IF(OR('Data-Qtr6'!E65="",'Data-Qtr6'!R65),"",COUNTIF('Data-Qtr6'!E65,"Yes"))</f>
        <v/>
      </c>
      <c r="F67" s="53" t="str">
        <f>IF(OR('Data-Qtr6'!F65="",'Data-Qtr6'!R65),"",COUNTIF('Data-Qtr6'!F65,"Yes"))</f>
        <v/>
      </c>
      <c r="G67" s="53"/>
      <c r="H67" s="270" t="str">
        <f>IF(OR('Data-Qtr6'!G65="",'Data-Qtr6'!R65),"",COUNTIF('Data-Qtr6'!G65,"Yes"))</f>
        <v/>
      </c>
      <c r="I67" s="55">
        <f>COUNTIF('Data-Qtr6'!C65:G65,"")</f>
        <v>5</v>
      </c>
      <c r="J67" s="125">
        <f>IF('Data-Qtr6'!R65,0,IF((COUNTBLANK(C67)+COUNTBLANK(E67)+COUNTBLANK(F67)+COUNTBLANK(H67))=4,0,1))</f>
        <v>0</v>
      </c>
      <c r="K67" s="125">
        <f t="shared" si="1"/>
        <v>0</v>
      </c>
      <c r="L67" s="125">
        <f t="shared" si="2"/>
        <v>0</v>
      </c>
      <c r="M67" s="1">
        <f t="shared" si="3"/>
        <v>0</v>
      </c>
      <c r="N67" s="125">
        <f t="shared" si="4"/>
        <v>0</v>
      </c>
      <c r="O67" s="126">
        <f t="shared" si="5"/>
        <v>0</v>
      </c>
      <c r="P67" s="125">
        <f t="shared" si="6"/>
        <v>0</v>
      </c>
      <c r="Q67" s="1">
        <f t="shared" si="7"/>
        <v>0</v>
      </c>
      <c r="R67" s="1">
        <f t="shared" si="0"/>
        <v>0</v>
      </c>
      <c r="S67" s="1">
        <f t="shared" si="8"/>
        <v>0</v>
      </c>
      <c r="T67" s="1">
        <f t="shared" si="9"/>
        <v>0</v>
      </c>
      <c r="U67" s="126">
        <f t="shared" si="10"/>
        <v>0</v>
      </c>
    </row>
    <row r="68" spans="2:21" x14ac:dyDescent="0.3">
      <c r="B68" s="125">
        <v>53</v>
      </c>
      <c r="C68" s="34" t="str">
        <f>IF(OR('Data-Qtr6'!C66="",'Data-Qtr6'!R66),"",(COUNTIF('Data-Qtr6'!C66,"Yes")))</f>
        <v/>
      </c>
      <c r="D68" s="267" t="str">
        <f>IF('Data-Qtr6'!D66="","",IF(C68=1,'Data-Qtr6'!D66,""))</f>
        <v/>
      </c>
      <c r="E68" s="53" t="str">
        <f>IF(OR('Data-Qtr6'!E66="",'Data-Qtr6'!R66),"",COUNTIF('Data-Qtr6'!E66,"Yes"))</f>
        <v/>
      </c>
      <c r="F68" s="53" t="str">
        <f>IF(OR('Data-Qtr6'!F66="",'Data-Qtr6'!R66),"",COUNTIF('Data-Qtr6'!F66,"Yes"))</f>
        <v/>
      </c>
      <c r="G68" s="53"/>
      <c r="H68" s="270" t="str">
        <f>IF(OR('Data-Qtr6'!G66="",'Data-Qtr6'!R66),"",COUNTIF('Data-Qtr6'!G66,"Yes"))</f>
        <v/>
      </c>
      <c r="I68" s="55">
        <f>COUNTIF('Data-Qtr6'!C66:G66,"")</f>
        <v>5</v>
      </c>
      <c r="J68" s="125">
        <f>IF('Data-Qtr6'!R66,0,IF((COUNTBLANK(C68)+COUNTBLANK(E68)+COUNTBLANK(F68)+COUNTBLANK(H68))=4,0,1))</f>
        <v>0</v>
      </c>
      <c r="K68" s="125">
        <f t="shared" si="1"/>
        <v>0</v>
      </c>
      <c r="L68" s="125">
        <f t="shared" si="2"/>
        <v>0</v>
      </c>
      <c r="M68" s="1">
        <f t="shared" si="3"/>
        <v>0</v>
      </c>
      <c r="N68" s="125">
        <f t="shared" si="4"/>
        <v>0</v>
      </c>
      <c r="O68" s="126">
        <f t="shared" si="5"/>
        <v>0</v>
      </c>
      <c r="P68" s="125">
        <f t="shared" si="6"/>
        <v>0</v>
      </c>
      <c r="Q68" s="1">
        <f t="shared" si="7"/>
        <v>0</v>
      </c>
      <c r="R68" s="1">
        <f t="shared" si="0"/>
        <v>0</v>
      </c>
      <c r="S68" s="1">
        <f t="shared" si="8"/>
        <v>0</v>
      </c>
      <c r="T68" s="1">
        <f t="shared" si="9"/>
        <v>0</v>
      </c>
      <c r="U68" s="126">
        <f t="shared" si="10"/>
        <v>0</v>
      </c>
    </row>
    <row r="69" spans="2:21" x14ac:dyDescent="0.3">
      <c r="B69" s="125">
        <v>54</v>
      </c>
      <c r="C69" s="34" t="str">
        <f>IF(OR('Data-Qtr6'!C67="",'Data-Qtr6'!R67),"",(COUNTIF('Data-Qtr6'!C67,"Yes")))</f>
        <v/>
      </c>
      <c r="D69" s="267" t="str">
        <f>IF('Data-Qtr6'!D67="","",IF(C69=1,'Data-Qtr6'!D67,""))</f>
        <v/>
      </c>
      <c r="E69" s="53" t="str">
        <f>IF(OR('Data-Qtr6'!E67="",'Data-Qtr6'!R67),"",COUNTIF('Data-Qtr6'!E67,"Yes"))</f>
        <v/>
      </c>
      <c r="F69" s="53" t="str">
        <f>IF(OR('Data-Qtr6'!F67="",'Data-Qtr6'!R67),"",COUNTIF('Data-Qtr6'!F67,"Yes"))</f>
        <v/>
      </c>
      <c r="G69" s="53"/>
      <c r="H69" s="270" t="str">
        <f>IF(OR('Data-Qtr6'!G67="",'Data-Qtr6'!R67),"",COUNTIF('Data-Qtr6'!G67,"Yes"))</f>
        <v/>
      </c>
      <c r="I69" s="55">
        <f>COUNTIF('Data-Qtr6'!C67:G67,"")</f>
        <v>5</v>
      </c>
      <c r="J69" s="125">
        <f>IF('Data-Qtr6'!R67,0,IF((COUNTBLANK(C69)+COUNTBLANK(E69)+COUNTBLANK(F69)+COUNTBLANK(H69))=4,0,1))</f>
        <v>0</v>
      </c>
      <c r="K69" s="125">
        <f t="shared" si="1"/>
        <v>0</v>
      </c>
      <c r="L69" s="125">
        <f t="shared" si="2"/>
        <v>0</v>
      </c>
      <c r="M69" s="1">
        <f t="shared" si="3"/>
        <v>0</v>
      </c>
      <c r="N69" s="125">
        <f t="shared" si="4"/>
        <v>0</v>
      </c>
      <c r="O69" s="126">
        <f t="shared" si="5"/>
        <v>0</v>
      </c>
      <c r="P69" s="125">
        <f t="shared" si="6"/>
        <v>0</v>
      </c>
      <c r="Q69" s="1">
        <f t="shared" si="7"/>
        <v>0</v>
      </c>
      <c r="R69" s="1">
        <f t="shared" si="0"/>
        <v>0</v>
      </c>
      <c r="S69" s="1">
        <f t="shared" si="8"/>
        <v>0</v>
      </c>
      <c r="T69" s="1">
        <f t="shared" si="9"/>
        <v>0</v>
      </c>
      <c r="U69" s="126">
        <f t="shared" si="10"/>
        <v>0</v>
      </c>
    </row>
    <row r="70" spans="2:21" x14ac:dyDescent="0.3">
      <c r="B70" s="125">
        <v>55</v>
      </c>
      <c r="C70" s="34" t="str">
        <f>IF(OR('Data-Qtr6'!C68="",'Data-Qtr6'!R68),"",(COUNTIF('Data-Qtr6'!C68,"Yes")))</f>
        <v/>
      </c>
      <c r="D70" s="267" t="str">
        <f>IF('Data-Qtr6'!D68="","",IF(C70=1,'Data-Qtr6'!D68,""))</f>
        <v/>
      </c>
      <c r="E70" s="53" t="str">
        <f>IF(OR('Data-Qtr6'!E68="",'Data-Qtr6'!R68),"",COUNTIF('Data-Qtr6'!E68,"Yes"))</f>
        <v/>
      </c>
      <c r="F70" s="53" t="str">
        <f>IF(OR('Data-Qtr6'!F68="",'Data-Qtr6'!R68),"",COUNTIF('Data-Qtr6'!F68,"Yes"))</f>
        <v/>
      </c>
      <c r="G70" s="53"/>
      <c r="H70" s="270" t="str">
        <f>IF(OR('Data-Qtr6'!G68="",'Data-Qtr6'!R68),"",COUNTIF('Data-Qtr6'!G68,"Yes"))</f>
        <v/>
      </c>
      <c r="I70" s="55">
        <f>COUNTIF('Data-Qtr6'!C68:G68,"")</f>
        <v>5</v>
      </c>
      <c r="J70" s="125">
        <f>IF('Data-Qtr6'!R68,0,IF((COUNTBLANK(C70)+COUNTBLANK(E70)+COUNTBLANK(F70)+COUNTBLANK(H70))=4,0,1))</f>
        <v>0</v>
      </c>
      <c r="K70" s="125">
        <f t="shared" si="1"/>
        <v>0</v>
      </c>
      <c r="L70" s="125">
        <f t="shared" si="2"/>
        <v>0</v>
      </c>
      <c r="M70" s="1">
        <f t="shared" si="3"/>
        <v>0</v>
      </c>
      <c r="N70" s="125">
        <f t="shared" si="4"/>
        <v>0</v>
      </c>
      <c r="O70" s="126">
        <f t="shared" si="5"/>
        <v>0</v>
      </c>
      <c r="P70" s="125">
        <f t="shared" si="6"/>
        <v>0</v>
      </c>
      <c r="Q70" s="1">
        <f t="shared" si="7"/>
        <v>0</v>
      </c>
      <c r="R70" s="1">
        <f t="shared" si="0"/>
        <v>0</v>
      </c>
      <c r="S70" s="1">
        <f t="shared" si="8"/>
        <v>0</v>
      </c>
      <c r="T70" s="1">
        <f t="shared" si="9"/>
        <v>0</v>
      </c>
      <c r="U70" s="126">
        <f t="shared" si="10"/>
        <v>0</v>
      </c>
    </row>
    <row r="71" spans="2:21" x14ac:dyDescent="0.3">
      <c r="B71" s="125">
        <v>56</v>
      </c>
      <c r="C71" s="34" t="str">
        <f>IF(OR('Data-Qtr6'!C69="",'Data-Qtr6'!R69),"",(COUNTIF('Data-Qtr6'!C69,"Yes")))</f>
        <v/>
      </c>
      <c r="D71" s="267" t="str">
        <f>IF('Data-Qtr6'!D69="","",IF(C71=1,'Data-Qtr6'!D69,""))</f>
        <v/>
      </c>
      <c r="E71" s="53" t="str">
        <f>IF(OR('Data-Qtr6'!E69="",'Data-Qtr6'!R69),"",COUNTIF('Data-Qtr6'!E69,"Yes"))</f>
        <v/>
      </c>
      <c r="F71" s="53" t="str">
        <f>IF(OR('Data-Qtr6'!F69="",'Data-Qtr6'!R69),"",COUNTIF('Data-Qtr6'!F69,"Yes"))</f>
        <v/>
      </c>
      <c r="G71" s="53"/>
      <c r="H71" s="270" t="str">
        <f>IF(OR('Data-Qtr6'!G69="",'Data-Qtr6'!R69),"",COUNTIF('Data-Qtr6'!G69,"Yes"))</f>
        <v/>
      </c>
      <c r="I71" s="55">
        <f>COUNTIF('Data-Qtr6'!C69:G69,"")</f>
        <v>5</v>
      </c>
      <c r="J71" s="125">
        <f>IF('Data-Qtr6'!R69,0,IF((COUNTBLANK(C71)+COUNTBLANK(E71)+COUNTBLANK(F71)+COUNTBLANK(H71))=4,0,1))</f>
        <v>0</v>
      </c>
      <c r="K71" s="125">
        <f t="shared" si="1"/>
        <v>0</v>
      </c>
      <c r="L71" s="125">
        <f t="shared" si="2"/>
        <v>0</v>
      </c>
      <c r="M71" s="1">
        <f t="shared" si="3"/>
        <v>0</v>
      </c>
      <c r="N71" s="125">
        <f t="shared" si="4"/>
        <v>0</v>
      </c>
      <c r="O71" s="126">
        <f t="shared" si="5"/>
        <v>0</v>
      </c>
      <c r="P71" s="125">
        <f t="shared" si="6"/>
        <v>0</v>
      </c>
      <c r="Q71" s="1">
        <f t="shared" si="7"/>
        <v>0</v>
      </c>
      <c r="R71" s="1">
        <f t="shared" si="0"/>
        <v>0</v>
      </c>
      <c r="S71" s="1">
        <f t="shared" si="8"/>
        <v>0</v>
      </c>
      <c r="T71" s="1">
        <f t="shared" si="9"/>
        <v>0</v>
      </c>
      <c r="U71" s="126">
        <f t="shared" si="10"/>
        <v>0</v>
      </c>
    </row>
    <row r="72" spans="2:21" x14ac:dyDescent="0.3">
      <c r="B72" s="125">
        <v>57</v>
      </c>
      <c r="C72" s="34" t="str">
        <f>IF(OR('Data-Qtr6'!C70="",'Data-Qtr6'!R70),"",(COUNTIF('Data-Qtr6'!C70,"Yes")))</f>
        <v/>
      </c>
      <c r="D72" s="267" t="str">
        <f>IF('Data-Qtr6'!D70="","",IF(C72=1,'Data-Qtr6'!D70,""))</f>
        <v/>
      </c>
      <c r="E72" s="53" t="str">
        <f>IF(OR('Data-Qtr6'!E70="",'Data-Qtr6'!R70),"",COUNTIF('Data-Qtr6'!E70,"Yes"))</f>
        <v/>
      </c>
      <c r="F72" s="53" t="str">
        <f>IF(OR('Data-Qtr6'!F70="",'Data-Qtr6'!R70),"",COUNTIF('Data-Qtr6'!F70,"Yes"))</f>
        <v/>
      </c>
      <c r="G72" s="53"/>
      <c r="H72" s="270" t="str">
        <f>IF(OR('Data-Qtr6'!G70="",'Data-Qtr6'!R70),"",COUNTIF('Data-Qtr6'!G70,"Yes"))</f>
        <v/>
      </c>
      <c r="I72" s="55">
        <f>COUNTIF('Data-Qtr6'!C70:G70,"")</f>
        <v>5</v>
      </c>
      <c r="J72" s="125">
        <f>IF('Data-Qtr6'!R70,0,IF((COUNTBLANK(C72)+COUNTBLANK(E72)+COUNTBLANK(F72)+COUNTBLANK(H72))=4,0,1))</f>
        <v>0</v>
      </c>
      <c r="K72" s="125">
        <f t="shared" si="1"/>
        <v>0</v>
      </c>
      <c r="L72" s="125">
        <f t="shared" si="2"/>
        <v>0</v>
      </c>
      <c r="M72" s="1">
        <f t="shared" si="3"/>
        <v>0</v>
      </c>
      <c r="N72" s="125">
        <f t="shared" si="4"/>
        <v>0</v>
      </c>
      <c r="O72" s="126">
        <f t="shared" si="5"/>
        <v>0</v>
      </c>
      <c r="P72" s="125">
        <f t="shared" si="6"/>
        <v>0</v>
      </c>
      <c r="Q72" s="1">
        <f t="shared" si="7"/>
        <v>0</v>
      </c>
      <c r="R72" s="1">
        <f t="shared" si="0"/>
        <v>0</v>
      </c>
      <c r="S72" s="1">
        <f t="shared" si="8"/>
        <v>0</v>
      </c>
      <c r="T72" s="1">
        <f t="shared" si="9"/>
        <v>0</v>
      </c>
      <c r="U72" s="126">
        <f t="shared" si="10"/>
        <v>0</v>
      </c>
    </row>
    <row r="73" spans="2:21" x14ac:dyDescent="0.3">
      <c r="B73" s="125">
        <v>58</v>
      </c>
      <c r="C73" s="34" t="str">
        <f>IF(OR('Data-Qtr6'!C71="",'Data-Qtr6'!R71),"",(COUNTIF('Data-Qtr6'!C71,"Yes")))</f>
        <v/>
      </c>
      <c r="D73" s="267" t="str">
        <f>IF('Data-Qtr6'!D71="","",IF(C73=1,'Data-Qtr6'!D71,""))</f>
        <v/>
      </c>
      <c r="E73" s="53" t="str">
        <f>IF(OR('Data-Qtr6'!E71="",'Data-Qtr6'!R71),"",COUNTIF('Data-Qtr6'!E71,"Yes"))</f>
        <v/>
      </c>
      <c r="F73" s="53" t="str">
        <f>IF(OR('Data-Qtr6'!F71="",'Data-Qtr6'!R71),"",COUNTIF('Data-Qtr6'!F71,"Yes"))</f>
        <v/>
      </c>
      <c r="G73" s="53"/>
      <c r="H73" s="270" t="str">
        <f>IF(OR('Data-Qtr6'!G71="",'Data-Qtr6'!R71),"",COUNTIF('Data-Qtr6'!G71,"Yes"))</f>
        <v/>
      </c>
      <c r="I73" s="55">
        <f>COUNTIF('Data-Qtr6'!C71:G71,"")</f>
        <v>5</v>
      </c>
      <c r="J73" s="125">
        <f>IF('Data-Qtr6'!R71,0,IF((COUNTBLANK(C73)+COUNTBLANK(E73)+COUNTBLANK(F73)+COUNTBLANK(H73))=4,0,1))</f>
        <v>0</v>
      </c>
      <c r="K73" s="125">
        <f t="shared" si="1"/>
        <v>0</v>
      </c>
      <c r="L73" s="125">
        <f t="shared" si="2"/>
        <v>0</v>
      </c>
      <c r="M73" s="1">
        <f t="shared" si="3"/>
        <v>0</v>
      </c>
      <c r="N73" s="125">
        <f t="shared" si="4"/>
        <v>0</v>
      </c>
      <c r="O73" s="126">
        <f t="shared" si="5"/>
        <v>0</v>
      </c>
      <c r="P73" s="125">
        <f t="shared" si="6"/>
        <v>0</v>
      </c>
      <c r="Q73" s="1">
        <f t="shared" si="7"/>
        <v>0</v>
      </c>
      <c r="R73" s="1">
        <f t="shared" si="0"/>
        <v>0</v>
      </c>
      <c r="S73" s="1">
        <f t="shared" si="8"/>
        <v>0</v>
      </c>
      <c r="T73" s="1">
        <f t="shared" si="9"/>
        <v>0</v>
      </c>
      <c r="U73" s="126">
        <f t="shared" si="10"/>
        <v>0</v>
      </c>
    </row>
    <row r="74" spans="2:21" x14ac:dyDescent="0.3">
      <c r="B74" s="125">
        <v>59</v>
      </c>
      <c r="C74" s="34" t="str">
        <f>IF(OR('Data-Qtr6'!C72="",'Data-Qtr6'!R72),"",(COUNTIF('Data-Qtr6'!C72,"Yes")))</f>
        <v/>
      </c>
      <c r="D74" s="267" t="str">
        <f>IF('Data-Qtr6'!D72="","",IF(C74=1,'Data-Qtr6'!D72,""))</f>
        <v/>
      </c>
      <c r="E74" s="53" t="str">
        <f>IF(OR('Data-Qtr6'!E72="",'Data-Qtr6'!R72),"",COUNTIF('Data-Qtr6'!E72,"Yes"))</f>
        <v/>
      </c>
      <c r="F74" s="53" t="str">
        <f>IF(OR('Data-Qtr6'!F72="",'Data-Qtr6'!R72),"",COUNTIF('Data-Qtr6'!F72,"Yes"))</f>
        <v/>
      </c>
      <c r="G74" s="53"/>
      <c r="H74" s="270" t="str">
        <f>IF(OR('Data-Qtr6'!G72="",'Data-Qtr6'!R72),"",COUNTIF('Data-Qtr6'!G72,"Yes"))</f>
        <v/>
      </c>
      <c r="I74" s="55">
        <f>COUNTIF('Data-Qtr6'!C72:G72,"")</f>
        <v>5</v>
      </c>
      <c r="J74" s="125">
        <f>IF('Data-Qtr6'!R72,0,IF((COUNTBLANK(C74)+COUNTBLANK(E74)+COUNTBLANK(F74)+COUNTBLANK(H74))=4,0,1))</f>
        <v>0</v>
      </c>
      <c r="K74" s="125">
        <f t="shared" si="1"/>
        <v>0</v>
      </c>
      <c r="L74" s="125">
        <f t="shared" si="2"/>
        <v>0</v>
      </c>
      <c r="M74" s="1">
        <f t="shared" si="3"/>
        <v>0</v>
      </c>
      <c r="N74" s="125">
        <f t="shared" si="4"/>
        <v>0</v>
      </c>
      <c r="O74" s="126">
        <f t="shared" si="5"/>
        <v>0</v>
      </c>
      <c r="P74" s="125">
        <f t="shared" si="6"/>
        <v>0</v>
      </c>
      <c r="Q74" s="1">
        <f t="shared" si="7"/>
        <v>0</v>
      </c>
      <c r="R74" s="1">
        <f t="shared" si="0"/>
        <v>0</v>
      </c>
      <c r="S74" s="1">
        <f t="shared" si="8"/>
        <v>0</v>
      </c>
      <c r="T74" s="1">
        <f t="shared" si="9"/>
        <v>0</v>
      </c>
      <c r="U74" s="126">
        <f t="shared" si="10"/>
        <v>0</v>
      </c>
    </row>
    <row r="75" spans="2:21" ht="15" thickBot="1" x14ac:dyDescent="0.35">
      <c r="B75" s="127">
        <v>60</v>
      </c>
      <c r="C75" s="35" t="str">
        <f>IF(OR('Data-Qtr6'!C73="",'Data-Qtr6'!R73),"",(COUNTIF('Data-Qtr6'!C73,"Yes")))</f>
        <v/>
      </c>
      <c r="D75" s="271" t="str">
        <f>IF('Data-Qtr6'!D73="","",IF(C75=1,'Data-Qtr6'!D73,""))</f>
        <v/>
      </c>
      <c r="E75" s="36" t="str">
        <f>IF(OR('Data-Qtr6'!E73="",'Data-Qtr6'!R73),"",COUNTIF('Data-Qtr6'!E73,"Yes"))</f>
        <v/>
      </c>
      <c r="F75" s="36" t="str">
        <f>IF(OR('Data-Qtr6'!F73="",'Data-Qtr6'!R73),"",COUNTIF('Data-Qtr6'!F73,"Yes"))</f>
        <v/>
      </c>
      <c r="G75" s="36"/>
      <c r="H75" s="272" t="str">
        <f>IF(OR('Data-Qtr6'!G73="",'Data-Qtr6'!R73),"",COUNTIF('Data-Qtr6'!G73,"Yes"))</f>
        <v/>
      </c>
      <c r="I75" s="56">
        <f>COUNTIF('Data-Qtr6'!C73:G73,"")</f>
        <v>5</v>
      </c>
      <c r="J75" s="125">
        <f>IF('Data-Qtr6'!R73,0,IF((COUNTBLANK(C75)+COUNTBLANK(E75)+COUNTBLANK(F75)+COUNTBLANK(H75))=4,0,1))</f>
        <v>0</v>
      </c>
      <c r="K75" s="125">
        <f t="shared" si="1"/>
        <v>0</v>
      </c>
      <c r="L75" s="125">
        <f t="shared" si="2"/>
        <v>0</v>
      </c>
      <c r="M75" s="1">
        <f t="shared" si="3"/>
        <v>0</v>
      </c>
      <c r="N75" s="125">
        <f t="shared" si="4"/>
        <v>0</v>
      </c>
      <c r="O75" s="126">
        <f t="shared" si="5"/>
        <v>0</v>
      </c>
      <c r="P75" s="125">
        <f t="shared" si="6"/>
        <v>0</v>
      </c>
      <c r="Q75" s="1">
        <f t="shared" si="7"/>
        <v>0</v>
      </c>
      <c r="R75" s="1">
        <f t="shared" si="0"/>
        <v>0</v>
      </c>
      <c r="S75" s="1">
        <f t="shared" si="8"/>
        <v>0</v>
      </c>
      <c r="T75" s="1">
        <f t="shared" si="9"/>
        <v>0</v>
      </c>
      <c r="U75" s="126">
        <f t="shared" si="10"/>
        <v>0</v>
      </c>
    </row>
    <row r="76" spans="2:21" x14ac:dyDescent="0.3">
      <c r="B76" s="125">
        <v>61</v>
      </c>
      <c r="C76" s="32" t="str">
        <f>IF(OR('Data-Qtr6'!C74="",'Data-Qtr6'!R74),"",(COUNTIF('Data-Qtr6'!C74,"Yes")))</f>
        <v/>
      </c>
      <c r="D76" s="268" t="str">
        <f>IF('Data-Qtr6'!D74="","",IF(C76=1,'Data-Qtr6'!D74,""))</f>
        <v/>
      </c>
      <c r="E76" s="33" t="str">
        <f>IF(OR('Data-Qtr6'!E74="",'Data-Qtr6'!R74),"",COUNTIF('Data-Qtr6'!E74,"Yes"))</f>
        <v/>
      </c>
      <c r="F76" s="33" t="str">
        <f>IF(OR('Data-Qtr6'!F74="",'Data-Qtr6'!R74),"",COUNTIF('Data-Qtr6'!F74,"Yes"))</f>
        <v/>
      </c>
      <c r="G76" s="33"/>
      <c r="H76" s="269" t="str">
        <f>IF(OR('Data-Qtr6'!G74="",'Data-Qtr6'!R74),"",COUNTIF('Data-Qtr6'!G74,"Yes"))</f>
        <v/>
      </c>
      <c r="I76" s="55">
        <f>COUNTIF('Data-Qtr6'!C74:G74,"")</f>
        <v>5</v>
      </c>
      <c r="J76" s="125">
        <f>IF('Data-Qtr6'!R74,0,IF((COUNTBLANK(C76)+COUNTBLANK(E76)+COUNTBLANK(F76)+COUNTBLANK(H76))=4,0,1))</f>
        <v>0</v>
      </c>
      <c r="K76" s="125">
        <f t="shared" si="1"/>
        <v>0</v>
      </c>
      <c r="L76" s="125">
        <f t="shared" si="2"/>
        <v>0</v>
      </c>
      <c r="M76" s="1">
        <f t="shared" si="3"/>
        <v>0</v>
      </c>
      <c r="N76" s="125">
        <f t="shared" si="4"/>
        <v>0</v>
      </c>
      <c r="O76" s="126">
        <f t="shared" si="5"/>
        <v>0</v>
      </c>
      <c r="P76" s="125">
        <f t="shared" si="6"/>
        <v>0</v>
      </c>
      <c r="Q76" s="1">
        <f t="shared" si="7"/>
        <v>0</v>
      </c>
      <c r="R76" s="1">
        <f t="shared" si="0"/>
        <v>0</v>
      </c>
      <c r="S76" s="1">
        <f t="shared" si="8"/>
        <v>0</v>
      </c>
      <c r="T76" s="1">
        <f t="shared" si="9"/>
        <v>0</v>
      </c>
      <c r="U76" s="126">
        <f t="shared" si="10"/>
        <v>0</v>
      </c>
    </row>
    <row r="77" spans="2:21" x14ac:dyDescent="0.3">
      <c r="B77" s="125">
        <v>62</v>
      </c>
      <c r="C77" s="34" t="str">
        <f>IF(OR('Data-Qtr6'!C75="",'Data-Qtr6'!R75),"",(COUNTIF('Data-Qtr6'!C75,"Yes")))</f>
        <v/>
      </c>
      <c r="D77" s="267" t="str">
        <f>IF('Data-Qtr6'!D75="","",IF(C77=1,'Data-Qtr6'!D75,""))</f>
        <v/>
      </c>
      <c r="E77" s="53" t="str">
        <f>IF(OR('Data-Qtr6'!E75="",'Data-Qtr6'!R75),"",COUNTIF('Data-Qtr6'!E75,"Yes"))</f>
        <v/>
      </c>
      <c r="F77" s="53" t="str">
        <f>IF(OR('Data-Qtr6'!F75="",'Data-Qtr6'!R75),"",COUNTIF('Data-Qtr6'!F75,"Yes"))</f>
        <v/>
      </c>
      <c r="G77" s="53"/>
      <c r="H77" s="270" t="str">
        <f>IF(OR('Data-Qtr6'!G75="",'Data-Qtr6'!R75),"",COUNTIF('Data-Qtr6'!G75,"Yes"))</f>
        <v/>
      </c>
      <c r="I77" s="55">
        <f>COUNTIF('Data-Qtr6'!C75:G75,"")</f>
        <v>5</v>
      </c>
      <c r="J77" s="125">
        <f>IF('Data-Qtr6'!R75,0,IF((COUNTBLANK(C77)+COUNTBLANK(E77)+COUNTBLANK(F77)+COUNTBLANK(H77))=4,0,1))</f>
        <v>0</v>
      </c>
      <c r="K77" s="125">
        <f t="shared" si="1"/>
        <v>0</v>
      </c>
      <c r="L77" s="125">
        <f t="shared" si="2"/>
        <v>0</v>
      </c>
      <c r="M77" s="1">
        <f t="shared" si="3"/>
        <v>0</v>
      </c>
      <c r="N77" s="125">
        <f t="shared" si="4"/>
        <v>0</v>
      </c>
      <c r="O77" s="126">
        <f t="shared" si="5"/>
        <v>0</v>
      </c>
      <c r="P77" s="125">
        <f t="shared" si="6"/>
        <v>0</v>
      </c>
      <c r="Q77" s="1">
        <f t="shared" si="7"/>
        <v>0</v>
      </c>
      <c r="R77" s="1">
        <f t="shared" si="0"/>
        <v>0</v>
      </c>
      <c r="S77" s="1">
        <f t="shared" si="8"/>
        <v>0</v>
      </c>
      <c r="T77" s="1">
        <f t="shared" si="9"/>
        <v>0</v>
      </c>
      <c r="U77" s="126">
        <f t="shared" si="10"/>
        <v>0</v>
      </c>
    </row>
    <row r="78" spans="2:21" x14ac:dyDescent="0.3">
      <c r="B78" s="125">
        <v>63</v>
      </c>
      <c r="C78" s="34" t="str">
        <f>IF(OR('Data-Qtr6'!C76="",'Data-Qtr6'!R76),"",(COUNTIF('Data-Qtr6'!C76,"Yes")))</f>
        <v/>
      </c>
      <c r="D78" s="267" t="str">
        <f>IF('Data-Qtr6'!D76="","",IF(C78=1,'Data-Qtr6'!D76,""))</f>
        <v/>
      </c>
      <c r="E78" s="53" t="str">
        <f>IF(OR('Data-Qtr6'!E76="",'Data-Qtr6'!R76),"",COUNTIF('Data-Qtr6'!E76,"Yes"))</f>
        <v/>
      </c>
      <c r="F78" s="53" t="str">
        <f>IF(OR('Data-Qtr6'!F76="",'Data-Qtr6'!R76),"",COUNTIF('Data-Qtr6'!F76,"Yes"))</f>
        <v/>
      </c>
      <c r="G78" s="53"/>
      <c r="H78" s="270" t="str">
        <f>IF(OR('Data-Qtr6'!G76="",'Data-Qtr6'!R76),"",COUNTIF('Data-Qtr6'!G76,"Yes"))</f>
        <v/>
      </c>
      <c r="I78" s="55">
        <f>COUNTIF('Data-Qtr6'!C76:G76,"")</f>
        <v>5</v>
      </c>
      <c r="J78" s="125">
        <f>IF('Data-Qtr6'!R76,0,IF((COUNTBLANK(C78)+COUNTBLANK(E78)+COUNTBLANK(F78)+COUNTBLANK(H78))=4,0,1))</f>
        <v>0</v>
      </c>
      <c r="K78" s="125">
        <f t="shared" si="1"/>
        <v>0</v>
      </c>
      <c r="L78" s="125">
        <f t="shared" si="2"/>
        <v>0</v>
      </c>
      <c r="M78" s="1">
        <f t="shared" si="3"/>
        <v>0</v>
      </c>
      <c r="N78" s="125">
        <f t="shared" si="4"/>
        <v>0</v>
      </c>
      <c r="O78" s="126">
        <f t="shared" si="5"/>
        <v>0</v>
      </c>
      <c r="P78" s="125">
        <f t="shared" si="6"/>
        <v>0</v>
      </c>
      <c r="Q78" s="1">
        <f t="shared" si="7"/>
        <v>0</v>
      </c>
      <c r="R78" s="1">
        <f t="shared" si="0"/>
        <v>0</v>
      </c>
      <c r="S78" s="1">
        <f t="shared" si="8"/>
        <v>0</v>
      </c>
      <c r="T78" s="1">
        <f t="shared" si="9"/>
        <v>0</v>
      </c>
      <c r="U78" s="126">
        <f t="shared" si="10"/>
        <v>0</v>
      </c>
    </row>
    <row r="79" spans="2:21" x14ac:dyDescent="0.3">
      <c r="B79" s="125">
        <v>64</v>
      </c>
      <c r="C79" s="34" t="str">
        <f>IF(OR('Data-Qtr6'!C77="",'Data-Qtr6'!R77),"",(COUNTIF('Data-Qtr6'!C77,"Yes")))</f>
        <v/>
      </c>
      <c r="D79" s="267" t="str">
        <f>IF('Data-Qtr6'!D77="","",IF(C79=1,'Data-Qtr6'!D77,""))</f>
        <v/>
      </c>
      <c r="E79" s="53" t="str">
        <f>IF(OR('Data-Qtr6'!E77="",'Data-Qtr6'!R77),"",COUNTIF('Data-Qtr6'!E77,"Yes"))</f>
        <v/>
      </c>
      <c r="F79" s="53" t="str">
        <f>IF(OR('Data-Qtr6'!F77="",'Data-Qtr6'!R77),"",COUNTIF('Data-Qtr6'!F77,"Yes"))</f>
        <v/>
      </c>
      <c r="G79" s="53"/>
      <c r="H79" s="270" t="str">
        <f>IF(OR('Data-Qtr6'!G77="",'Data-Qtr6'!R77),"",COUNTIF('Data-Qtr6'!G77,"Yes"))</f>
        <v/>
      </c>
      <c r="I79" s="55">
        <f>COUNTIF('Data-Qtr6'!C77:G77,"")</f>
        <v>5</v>
      </c>
      <c r="J79" s="125">
        <f>IF('Data-Qtr6'!R77,0,IF((COUNTBLANK(C79)+COUNTBLANK(E79)+COUNTBLANK(F79)+COUNTBLANK(H79))=4,0,1))</f>
        <v>0</v>
      </c>
      <c r="K79" s="125">
        <f t="shared" si="1"/>
        <v>0</v>
      </c>
      <c r="L79" s="125">
        <f t="shared" si="2"/>
        <v>0</v>
      </c>
      <c r="M79" s="1">
        <f t="shared" si="3"/>
        <v>0</v>
      </c>
      <c r="N79" s="125">
        <f t="shared" si="4"/>
        <v>0</v>
      </c>
      <c r="O79" s="126">
        <f t="shared" si="5"/>
        <v>0</v>
      </c>
      <c r="P79" s="125">
        <f t="shared" si="6"/>
        <v>0</v>
      </c>
      <c r="Q79" s="1">
        <f t="shared" si="7"/>
        <v>0</v>
      </c>
      <c r="R79" s="1">
        <f t="shared" si="0"/>
        <v>0</v>
      </c>
      <c r="S79" s="1">
        <f t="shared" si="8"/>
        <v>0</v>
      </c>
      <c r="T79" s="1">
        <f t="shared" si="9"/>
        <v>0</v>
      </c>
      <c r="U79" s="126">
        <f t="shared" si="10"/>
        <v>0</v>
      </c>
    </row>
    <row r="80" spans="2:21" x14ac:dyDescent="0.3">
      <c r="B80" s="125">
        <v>65</v>
      </c>
      <c r="C80" s="34" t="str">
        <f>IF(OR('Data-Qtr6'!C78="",'Data-Qtr6'!R78),"",(COUNTIF('Data-Qtr6'!C78,"Yes")))</f>
        <v/>
      </c>
      <c r="D80" s="267" t="str">
        <f>IF('Data-Qtr6'!D78="","",IF(C80=1,'Data-Qtr6'!D78,""))</f>
        <v/>
      </c>
      <c r="E80" s="53" t="str">
        <f>IF(OR('Data-Qtr6'!E78="",'Data-Qtr6'!R78),"",COUNTIF('Data-Qtr6'!E78,"Yes"))</f>
        <v/>
      </c>
      <c r="F80" s="53" t="str">
        <f>IF(OR('Data-Qtr6'!F78="",'Data-Qtr6'!R78),"",COUNTIF('Data-Qtr6'!F78,"Yes"))</f>
        <v/>
      </c>
      <c r="G80" s="53"/>
      <c r="H80" s="270" t="str">
        <f>IF(OR('Data-Qtr6'!G78="",'Data-Qtr6'!R78),"",COUNTIF('Data-Qtr6'!G78,"Yes"))</f>
        <v/>
      </c>
      <c r="I80" s="55">
        <f>COUNTIF('Data-Qtr6'!C78:G78,"")</f>
        <v>5</v>
      </c>
      <c r="J80" s="125">
        <f>IF('Data-Qtr6'!R78,0,IF((COUNTBLANK(C80)+COUNTBLANK(E80)+COUNTBLANK(F80)+COUNTBLANK(H80))=4,0,1))</f>
        <v>0</v>
      </c>
      <c r="K80" s="125">
        <f t="shared" si="1"/>
        <v>0</v>
      </c>
      <c r="L80" s="125">
        <f t="shared" si="2"/>
        <v>0</v>
      </c>
      <c r="M80" s="1">
        <f t="shared" si="3"/>
        <v>0</v>
      </c>
      <c r="N80" s="125">
        <f t="shared" si="4"/>
        <v>0</v>
      </c>
      <c r="O80" s="126">
        <f t="shared" si="5"/>
        <v>0</v>
      </c>
      <c r="P80" s="125">
        <f t="shared" si="6"/>
        <v>0</v>
      </c>
      <c r="Q80" s="1">
        <f t="shared" si="7"/>
        <v>0</v>
      </c>
      <c r="R80" s="1">
        <f t="shared" ref="R80:R143" si="11">IF(J80=1,IF(D80="","",IF(AND(D80&gt;=beg_date_qtr6,D80&lt;=end_date_qtr6),1,0)),0)</f>
        <v>0</v>
      </c>
      <c r="S80" s="1">
        <f t="shared" si="8"/>
        <v>0</v>
      </c>
      <c r="T80" s="1">
        <f t="shared" si="9"/>
        <v>0</v>
      </c>
      <c r="U80" s="126">
        <f t="shared" si="10"/>
        <v>0</v>
      </c>
    </row>
    <row r="81" spans="2:21" x14ac:dyDescent="0.3">
      <c r="B81" s="125">
        <v>66</v>
      </c>
      <c r="C81" s="34" t="str">
        <f>IF(OR('Data-Qtr6'!C79="",'Data-Qtr6'!R79),"",(COUNTIF('Data-Qtr6'!C79,"Yes")))</f>
        <v/>
      </c>
      <c r="D81" s="267" t="str">
        <f>IF('Data-Qtr6'!D79="","",IF(C81=1,'Data-Qtr6'!D79,""))</f>
        <v/>
      </c>
      <c r="E81" s="53" t="str">
        <f>IF(OR('Data-Qtr6'!E79="",'Data-Qtr6'!R79),"",COUNTIF('Data-Qtr6'!E79,"Yes"))</f>
        <v/>
      </c>
      <c r="F81" s="53" t="str">
        <f>IF(OR('Data-Qtr6'!F79="",'Data-Qtr6'!R79),"",COUNTIF('Data-Qtr6'!F79,"Yes"))</f>
        <v/>
      </c>
      <c r="G81" s="53"/>
      <c r="H81" s="270" t="str">
        <f>IF(OR('Data-Qtr6'!G79="",'Data-Qtr6'!R79),"",COUNTIF('Data-Qtr6'!G79,"Yes"))</f>
        <v/>
      </c>
      <c r="I81" s="55">
        <f>COUNTIF('Data-Qtr6'!C79:G79,"")</f>
        <v>5</v>
      </c>
      <c r="J81" s="125">
        <f>IF('Data-Qtr6'!R79,0,IF((COUNTBLANK(C81)+COUNTBLANK(E81)+COUNTBLANK(F81)+COUNTBLANK(H81))=4,0,1))</f>
        <v>0</v>
      </c>
      <c r="K81" s="125">
        <f t="shared" ref="K81:K115" si="12">IF(J81=1,C81,0)</f>
        <v>0</v>
      </c>
      <c r="L81" s="125">
        <f t="shared" ref="L81:L115" si="13">IF(J81=1,IF((COUNTIF(C81,1)+COUNTIF(E81,1))=2,1,0),0)</f>
        <v>0</v>
      </c>
      <c r="M81" s="1">
        <f t="shared" ref="M81:M115" si="14">IF(J81=1,COUNTIF(E81,1),0)</f>
        <v>0</v>
      </c>
      <c r="N81" s="125">
        <f t="shared" ref="N81:N115" si="15">IF(J81=1,IF((COUNTIF(C81,1)+COUNTIF(F81,1))=2,1,0),0)</f>
        <v>0</v>
      </c>
      <c r="O81" s="126">
        <f t="shared" ref="O81:O115" si="16">IF(J81=1,COUNTIF(F81,1),0)</f>
        <v>0</v>
      </c>
      <c r="P81" s="125">
        <f t="shared" ref="P81:P115" si="17">IF(J81=1,IF((COUNTIF(C81,1)+COUNTIF(H81,1))=2,1,0),0)</f>
        <v>0</v>
      </c>
      <c r="Q81" s="1">
        <f t="shared" ref="Q81:Q115" si="18">IF(J81=1,COUNTIF(H81,1),0)</f>
        <v>0</v>
      </c>
      <c r="R81" s="1">
        <f t="shared" si="11"/>
        <v>0</v>
      </c>
      <c r="S81" s="1">
        <f t="shared" ref="S81:S115" si="19">IF(J81=1,COUNTIF(C81,1),0)</f>
        <v>0</v>
      </c>
      <c r="T81" s="1">
        <f t="shared" ref="T81:T115" si="20">IF(AND(C81=1,F81=1),1,0)</f>
        <v>0</v>
      </c>
      <c r="U81" s="126">
        <f t="shared" ref="U81:U115" si="21">IF(AND(C81=1,H81=1),1,0)</f>
        <v>0</v>
      </c>
    </row>
    <row r="82" spans="2:21" x14ac:dyDescent="0.3">
      <c r="B82" s="125">
        <v>67</v>
      </c>
      <c r="C82" s="34" t="str">
        <f>IF(OR('Data-Qtr6'!C80="",'Data-Qtr6'!R80),"",(COUNTIF('Data-Qtr6'!C80,"Yes")))</f>
        <v/>
      </c>
      <c r="D82" s="267" t="str">
        <f>IF('Data-Qtr6'!D80="","",IF(C82=1,'Data-Qtr6'!D80,""))</f>
        <v/>
      </c>
      <c r="E82" s="53" t="str">
        <f>IF(OR('Data-Qtr6'!E80="",'Data-Qtr6'!R80),"",COUNTIF('Data-Qtr6'!E80,"Yes"))</f>
        <v/>
      </c>
      <c r="F82" s="53" t="str">
        <f>IF(OR('Data-Qtr6'!F80="",'Data-Qtr6'!R80),"",COUNTIF('Data-Qtr6'!F80,"Yes"))</f>
        <v/>
      </c>
      <c r="G82" s="53"/>
      <c r="H82" s="270" t="str">
        <f>IF(OR('Data-Qtr6'!G80="",'Data-Qtr6'!R80),"",COUNTIF('Data-Qtr6'!G80,"Yes"))</f>
        <v/>
      </c>
      <c r="I82" s="55">
        <f>COUNTIF('Data-Qtr6'!C80:G80,"")</f>
        <v>5</v>
      </c>
      <c r="J82" s="125">
        <f>IF('Data-Qtr6'!R80,0,IF((COUNTBLANK(C82)+COUNTBLANK(E82)+COUNTBLANK(F82)+COUNTBLANK(H82))=4,0,1))</f>
        <v>0</v>
      </c>
      <c r="K82" s="125">
        <f t="shared" si="12"/>
        <v>0</v>
      </c>
      <c r="L82" s="125">
        <f t="shared" si="13"/>
        <v>0</v>
      </c>
      <c r="M82" s="1">
        <f t="shared" si="14"/>
        <v>0</v>
      </c>
      <c r="N82" s="125">
        <f t="shared" si="15"/>
        <v>0</v>
      </c>
      <c r="O82" s="126">
        <f t="shared" si="16"/>
        <v>0</v>
      </c>
      <c r="P82" s="125">
        <f t="shared" si="17"/>
        <v>0</v>
      </c>
      <c r="Q82" s="1">
        <f t="shared" si="18"/>
        <v>0</v>
      </c>
      <c r="R82" s="1">
        <f t="shared" si="11"/>
        <v>0</v>
      </c>
      <c r="S82" s="1">
        <f t="shared" si="19"/>
        <v>0</v>
      </c>
      <c r="T82" s="1">
        <f t="shared" si="20"/>
        <v>0</v>
      </c>
      <c r="U82" s="126">
        <f t="shared" si="21"/>
        <v>0</v>
      </c>
    </row>
    <row r="83" spans="2:21" x14ac:dyDescent="0.3">
      <c r="B83" s="125">
        <v>68</v>
      </c>
      <c r="C83" s="34" t="str">
        <f>IF(OR('Data-Qtr6'!C81="",'Data-Qtr6'!R81),"",(COUNTIF('Data-Qtr6'!C81,"Yes")))</f>
        <v/>
      </c>
      <c r="D83" s="267" t="str">
        <f>IF('Data-Qtr6'!D81="","",IF(C83=1,'Data-Qtr6'!D81,""))</f>
        <v/>
      </c>
      <c r="E83" s="53" t="str">
        <f>IF(OR('Data-Qtr6'!E81="",'Data-Qtr6'!R81),"",COUNTIF('Data-Qtr6'!E81,"Yes"))</f>
        <v/>
      </c>
      <c r="F83" s="53" t="str">
        <f>IF(OR('Data-Qtr6'!F81="",'Data-Qtr6'!R81),"",COUNTIF('Data-Qtr6'!F81,"Yes"))</f>
        <v/>
      </c>
      <c r="G83" s="53"/>
      <c r="H83" s="270" t="str">
        <f>IF(OR('Data-Qtr6'!G81="",'Data-Qtr6'!R81),"",COUNTIF('Data-Qtr6'!G81,"Yes"))</f>
        <v/>
      </c>
      <c r="I83" s="55">
        <f>COUNTIF('Data-Qtr6'!C81:G81,"")</f>
        <v>5</v>
      </c>
      <c r="J83" s="125">
        <f>IF('Data-Qtr6'!R81,0,IF((COUNTBLANK(C83)+COUNTBLANK(E83)+COUNTBLANK(F83)+COUNTBLANK(H83))=4,0,1))</f>
        <v>0</v>
      </c>
      <c r="K83" s="125">
        <f t="shared" si="12"/>
        <v>0</v>
      </c>
      <c r="L83" s="125">
        <f t="shared" si="13"/>
        <v>0</v>
      </c>
      <c r="M83" s="1">
        <f t="shared" si="14"/>
        <v>0</v>
      </c>
      <c r="N83" s="125">
        <f t="shared" si="15"/>
        <v>0</v>
      </c>
      <c r="O83" s="126">
        <f t="shared" si="16"/>
        <v>0</v>
      </c>
      <c r="P83" s="125">
        <f t="shared" si="17"/>
        <v>0</v>
      </c>
      <c r="Q83" s="1">
        <f t="shared" si="18"/>
        <v>0</v>
      </c>
      <c r="R83" s="1">
        <f t="shared" si="11"/>
        <v>0</v>
      </c>
      <c r="S83" s="1">
        <f t="shared" si="19"/>
        <v>0</v>
      </c>
      <c r="T83" s="1">
        <f t="shared" si="20"/>
        <v>0</v>
      </c>
      <c r="U83" s="126">
        <f t="shared" si="21"/>
        <v>0</v>
      </c>
    </row>
    <row r="84" spans="2:21" x14ac:dyDescent="0.3">
      <c r="B84" s="125">
        <v>69</v>
      </c>
      <c r="C84" s="34" t="str">
        <f>IF(OR('Data-Qtr6'!C82="",'Data-Qtr6'!R82),"",(COUNTIF('Data-Qtr6'!C82,"Yes")))</f>
        <v/>
      </c>
      <c r="D84" s="267" t="str">
        <f>IF('Data-Qtr6'!D82="","",IF(C84=1,'Data-Qtr6'!D82,""))</f>
        <v/>
      </c>
      <c r="E84" s="53" t="str">
        <f>IF(OR('Data-Qtr6'!E82="",'Data-Qtr6'!R82),"",COUNTIF('Data-Qtr6'!E82,"Yes"))</f>
        <v/>
      </c>
      <c r="F84" s="53" t="str">
        <f>IF(OR('Data-Qtr6'!F82="",'Data-Qtr6'!R82),"",COUNTIF('Data-Qtr6'!F82,"Yes"))</f>
        <v/>
      </c>
      <c r="G84" s="53"/>
      <c r="H84" s="270" t="str">
        <f>IF(OR('Data-Qtr6'!G82="",'Data-Qtr6'!R82),"",COUNTIF('Data-Qtr6'!G82,"Yes"))</f>
        <v/>
      </c>
      <c r="I84" s="55">
        <f>COUNTIF('Data-Qtr6'!C82:G82,"")</f>
        <v>5</v>
      </c>
      <c r="J84" s="125">
        <f>IF('Data-Qtr6'!R82,0,IF((COUNTBLANK(C84)+COUNTBLANK(E84)+COUNTBLANK(F84)+COUNTBLANK(H84))=4,0,1))</f>
        <v>0</v>
      </c>
      <c r="K84" s="125">
        <f t="shared" si="12"/>
        <v>0</v>
      </c>
      <c r="L84" s="125">
        <f t="shared" si="13"/>
        <v>0</v>
      </c>
      <c r="M84" s="1">
        <f t="shared" si="14"/>
        <v>0</v>
      </c>
      <c r="N84" s="125">
        <f t="shared" si="15"/>
        <v>0</v>
      </c>
      <c r="O84" s="126">
        <f t="shared" si="16"/>
        <v>0</v>
      </c>
      <c r="P84" s="125">
        <f t="shared" si="17"/>
        <v>0</v>
      </c>
      <c r="Q84" s="1">
        <f t="shared" si="18"/>
        <v>0</v>
      </c>
      <c r="R84" s="1">
        <f t="shared" si="11"/>
        <v>0</v>
      </c>
      <c r="S84" s="1">
        <f t="shared" si="19"/>
        <v>0</v>
      </c>
      <c r="T84" s="1">
        <f t="shared" si="20"/>
        <v>0</v>
      </c>
      <c r="U84" s="126">
        <f t="shared" si="21"/>
        <v>0</v>
      </c>
    </row>
    <row r="85" spans="2:21" ht="15" thickBot="1" x14ac:dyDescent="0.35">
      <c r="B85" s="127">
        <v>70</v>
      </c>
      <c r="C85" s="35" t="str">
        <f>IF(OR('Data-Qtr6'!C83="",'Data-Qtr6'!R83),"",(COUNTIF('Data-Qtr6'!C83,"Yes")))</f>
        <v/>
      </c>
      <c r="D85" s="271" t="str">
        <f>IF('Data-Qtr6'!D83="","",IF(C85=1,'Data-Qtr6'!D83,""))</f>
        <v/>
      </c>
      <c r="E85" s="36" t="str">
        <f>IF(OR('Data-Qtr6'!E83="",'Data-Qtr6'!R83),"",COUNTIF('Data-Qtr6'!E83,"Yes"))</f>
        <v/>
      </c>
      <c r="F85" s="36" t="str">
        <f>IF(OR('Data-Qtr6'!F83="",'Data-Qtr6'!R83),"",COUNTIF('Data-Qtr6'!F83,"Yes"))</f>
        <v/>
      </c>
      <c r="G85" s="36"/>
      <c r="H85" s="272" t="str">
        <f>IF(OR('Data-Qtr6'!G83="",'Data-Qtr6'!R83),"",COUNTIF('Data-Qtr6'!G83,"Yes"))</f>
        <v/>
      </c>
      <c r="I85" s="56">
        <f>COUNTIF('Data-Qtr6'!C83:G83,"")</f>
        <v>5</v>
      </c>
      <c r="J85" s="125">
        <f>IF('Data-Qtr6'!R83,0,IF((COUNTBLANK(C85)+COUNTBLANK(E85)+COUNTBLANK(F85)+COUNTBLANK(H85))=4,0,1))</f>
        <v>0</v>
      </c>
      <c r="K85" s="125">
        <f t="shared" si="12"/>
        <v>0</v>
      </c>
      <c r="L85" s="125">
        <f t="shared" si="13"/>
        <v>0</v>
      </c>
      <c r="M85" s="1">
        <f t="shared" si="14"/>
        <v>0</v>
      </c>
      <c r="N85" s="125">
        <f t="shared" si="15"/>
        <v>0</v>
      </c>
      <c r="O85" s="126">
        <f t="shared" si="16"/>
        <v>0</v>
      </c>
      <c r="P85" s="125">
        <f t="shared" si="17"/>
        <v>0</v>
      </c>
      <c r="Q85" s="1">
        <f t="shared" si="18"/>
        <v>0</v>
      </c>
      <c r="R85" s="1">
        <f t="shared" si="11"/>
        <v>0</v>
      </c>
      <c r="S85" s="1">
        <f t="shared" si="19"/>
        <v>0</v>
      </c>
      <c r="T85" s="1">
        <f t="shared" si="20"/>
        <v>0</v>
      </c>
      <c r="U85" s="126">
        <f t="shared" si="21"/>
        <v>0</v>
      </c>
    </row>
    <row r="86" spans="2:21" x14ac:dyDescent="0.3">
      <c r="B86" s="125">
        <v>71</v>
      </c>
      <c r="C86" s="32" t="str">
        <f>IF(OR('Data-Qtr6'!C84="",'Data-Qtr6'!R84),"",(COUNTIF('Data-Qtr6'!C84,"Yes")))</f>
        <v/>
      </c>
      <c r="D86" s="268" t="str">
        <f>IF('Data-Qtr6'!D84="","",IF(C86=1,'Data-Qtr6'!D84,""))</f>
        <v/>
      </c>
      <c r="E86" s="33" t="str">
        <f>IF(OR('Data-Qtr6'!E84="",'Data-Qtr6'!R84),"",COUNTIF('Data-Qtr6'!E84,"Yes"))</f>
        <v/>
      </c>
      <c r="F86" s="33" t="str">
        <f>IF(OR('Data-Qtr6'!F84="",'Data-Qtr6'!R84),"",COUNTIF('Data-Qtr6'!F84,"Yes"))</f>
        <v/>
      </c>
      <c r="G86" s="33"/>
      <c r="H86" s="269" t="str">
        <f>IF(OR('Data-Qtr6'!G84="",'Data-Qtr6'!R84),"",COUNTIF('Data-Qtr6'!G84,"Yes"))</f>
        <v/>
      </c>
      <c r="I86" s="55">
        <f>COUNTIF('Data-Qtr6'!C84:G84,"")</f>
        <v>5</v>
      </c>
      <c r="J86" s="125">
        <f>IF('Data-Qtr6'!R84,0,IF((COUNTBLANK(C86)+COUNTBLANK(E86)+COUNTBLANK(F86)+COUNTBLANK(H86))=4,0,1))</f>
        <v>0</v>
      </c>
      <c r="K86" s="125">
        <f t="shared" si="12"/>
        <v>0</v>
      </c>
      <c r="L86" s="125">
        <f t="shared" si="13"/>
        <v>0</v>
      </c>
      <c r="M86" s="1">
        <f t="shared" si="14"/>
        <v>0</v>
      </c>
      <c r="N86" s="125">
        <f t="shared" si="15"/>
        <v>0</v>
      </c>
      <c r="O86" s="126">
        <f t="shared" si="16"/>
        <v>0</v>
      </c>
      <c r="P86" s="125">
        <f t="shared" si="17"/>
        <v>0</v>
      </c>
      <c r="Q86" s="1">
        <f t="shared" si="18"/>
        <v>0</v>
      </c>
      <c r="R86" s="1">
        <f t="shared" si="11"/>
        <v>0</v>
      </c>
      <c r="S86" s="1">
        <f t="shared" si="19"/>
        <v>0</v>
      </c>
      <c r="T86" s="1">
        <f t="shared" si="20"/>
        <v>0</v>
      </c>
      <c r="U86" s="126">
        <f t="shared" si="21"/>
        <v>0</v>
      </c>
    </row>
    <row r="87" spans="2:21" x14ac:dyDescent="0.3">
      <c r="B87" s="125">
        <v>72</v>
      </c>
      <c r="C87" s="34" t="str">
        <f>IF(OR('Data-Qtr6'!C85="",'Data-Qtr6'!R85),"",(COUNTIF('Data-Qtr6'!C85,"Yes")))</f>
        <v/>
      </c>
      <c r="D87" s="267" t="str">
        <f>IF('Data-Qtr6'!D85="","",IF(C87=1,'Data-Qtr6'!D85,""))</f>
        <v/>
      </c>
      <c r="E87" s="53" t="str">
        <f>IF(OR('Data-Qtr6'!E85="",'Data-Qtr6'!R85),"",COUNTIF('Data-Qtr6'!E85,"Yes"))</f>
        <v/>
      </c>
      <c r="F87" s="53" t="str">
        <f>IF(OR('Data-Qtr6'!F85="",'Data-Qtr6'!R85),"",COUNTIF('Data-Qtr6'!F85,"Yes"))</f>
        <v/>
      </c>
      <c r="G87" s="53"/>
      <c r="H87" s="270" t="str">
        <f>IF(OR('Data-Qtr6'!G85="",'Data-Qtr6'!R85),"",COUNTIF('Data-Qtr6'!G85,"Yes"))</f>
        <v/>
      </c>
      <c r="I87" s="55">
        <f>COUNTIF('Data-Qtr6'!C85:G85,"")</f>
        <v>5</v>
      </c>
      <c r="J87" s="125">
        <f>IF('Data-Qtr6'!R85,0,IF((COUNTBLANK(C87)+COUNTBLANK(E87)+COUNTBLANK(F87)+COUNTBLANK(H87))=4,0,1))</f>
        <v>0</v>
      </c>
      <c r="K87" s="125">
        <f t="shared" si="12"/>
        <v>0</v>
      </c>
      <c r="L87" s="125">
        <f t="shared" si="13"/>
        <v>0</v>
      </c>
      <c r="M87" s="1">
        <f t="shared" si="14"/>
        <v>0</v>
      </c>
      <c r="N87" s="125">
        <f t="shared" si="15"/>
        <v>0</v>
      </c>
      <c r="O87" s="126">
        <f t="shared" si="16"/>
        <v>0</v>
      </c>
      <c r="P87" s="125">
        <f t="shared" si="17"/>
        <v>0</v>
      </c>
      <c r="Q87" s="1">
        <f t="shared" si="18"/>
        <v>0</v>
      </c>
      <c r="R87" s="1">
        <f t="shared" si="11"/>
        <v>0</v>
      </c>
      <c r="S87" s="1">
        <f t="shared" si="19"/>
        <v>0</v>
      </c>
      <c r="T87" s="1">
        <f t="shared" si="20"/>
        <v>0</v>
      </c>
      <c r="U87" s="126">
        <f t="shared" si="21"/>
        <v>0</v>
      </c>
    </row>
    <row r="88" spans="2:21" x14ac:dyDescent="0.3">
      <c r="B88" s="125">
        <v>73</v>
      </c>
      <c r="C88" s="34" t="str">
        <f>IF(OR('Data-Qtr6'!C86="",'Data-Qtr6'!R86),"",(COUNTIF('Data-Qtr6'!C86,"Yes")))</f>
        <v/>
      </c>
      <c r="D88" s="267" t="str">
        <f>IF('Data-Qtr6'!D86="","",IF(C88=1,'Data-Qtr6'!D86,""))</f>
        <v/>
      </c>
      <c r="E88" s="53" t="str">
        <f>IF(OR('Data-Qtr6'!E86="",'Data-Qtr6'!R86),"",COUNTIF('Data-Qtr6'!E86,"Yes"))</f>
        <v/>
      </c>
      <c r="F88" s="53" t="str">
        <f>IF(OR('Data-Qtr6'!F86="",'Data-Qtr6'!R86),"",COUNTIF('Data-Qtr6'!F86,"Yes"))</f>
        <v/>
      </c>
      <c r="G88" s="53"/>
      <c r="H88" s="270" t="str">
        <f>IF(OR('Data-Qtr6'!G86="",'Data-Qtr6'!R86),"",COUNTIF('Data-Qtr6'!G86,"Yes"))</f>
        <v/>
      </c>
      <c r="I88" s="55">
        <f>COUNTIF('Data-Qtr6'!C86:G86,"")</f>
        <v>5</v>
      </c>
      <c r="J88" s="125">
        <f>IF('Data-Qtr6'!R86,0,IF((COUNTBLANK(C88)+COUNTBLANK(E88)+COUNTBLANK(F88)+COUNTBLANK(H88))=4,0,1))</f>
        <v>0</v>
      </c>
      <c r="K88" s="125">
        <f t="shared" si="12"/>
        <v>0</v>
      </c>
      <c r="L88" s="125">
        <f t="shared" si="13"/>
        <v>0</v>
      </c>
      <c r="M88" s="1">
        <f t="shared" si="14"/>
        <v>0</v>
      </c>
      <c r="N88" s="125">
        <f t="shared" si="15"/>
        <v>0</v>
      </c>
      <c r="O88" s="126">
        <f t="shared" si="16"/>
        <v>0</v>
      </c>
      <c r="P88" s="125">
        <f t="shared" si="17"/>
        <v>0</v>
      </c>
      <c r="Q88" s="1">
        <f t="shared" si="18"/>
        <v>0</v>
      </c>
      <c r="R88" s="1">
        <f t="shared" si="11"/>
        <v>0</v>
      </c>
      <c r="S88" s="1">
        <f t="shared" si="19"/>
        <v>0</v>
      </c>
      <c r="T88" s="1">
        <f t="shared" si="20"/>
        <v>0</v>
      </c>
      <c r="U88" s="126">
        <f t="shared" si="21"/>
        <v>0</v>
      </c>
    </row>
    <row r="89" spans="2:21" x14ac:dyDescent="0.3">
      <c r="B89" s="125">
        <v>74</v>
      </c>
      <c r="C89" s="34" t="str">
        <f>IF(OR('Data-Qtr6'!C87="",'Data-Qtr6'!R87),"",(COUNTIF('Data-Qtr6'!C87,"Yes")))</f>
        <v/>
      </c>
      <c r="D89" s="267" t="str">
        <f>IF('Data-Qtr6'!D87="","",IF(C89=1,'Data-Qtr6'!D87,""))</f>
        <v/>
      </c>
      <c r="E89" s="53" t="str">
        <f>IF(OR('Data-Qtr6'!E87="",'Data-Qtr6'!R87),"",COUNTIF('Data-Qtr6'!E87,"Yes"))</f>
        <v/>
      </c>
      <c r="F89" s="53" t="str">
        <f>IF(OR('Data-Qtr6'!F87="",'Data-Qtr6'!R87),"",COUNTIF('Data-Qtr6'!F87,"Yes"))</f>
        <v/>
      </c>
      <c r="G89" s="53"/>
      <c r="H89" s="270" t="str">
        <f>IF(OR('Data-Qtr6'!G87="",'Data-Qtr6'!R87),"",COUNTIF('Data-Qtr6'!G87,"Yes"))</f>
        <v/>
      </c>
      <c r="I89" s="55">
        <f>COUNTIF('Data-Qtr6'!C87:G87,"")</f>
        <v>5</v>
      </c>
      <c r="J89" s="125">
        <f>IF('Data-Qtr6'!R87,0,IF((COUNTBLANK(C89)+COUNTBLANK(E89)+COUNTBLANK(F89)+COUNTBLANK(H89))=4,0,1))</f>
        <v>0</v>
      </c>
      <c r="K89" s="125">
        <f t="shared" si="12"/>
        <v>0</v>
      </c>
      <c r="L89" s="125">
        <f t="shared" si="13"/>
        <v>0</v>
      </c>
      <c r="M89" s="1">
        <f t="shared" si="14"/>
        <v>0</v>
      </c>
      <c r="N89" s="125">
        <f t="shared" si="15"/>
        <v>0</v>
      </c>
      <c r="O89" s="126">
        <f t="shared" si="16"/>
        <v>0</v>
      </c>
      <c r="P89" s="125">
        <f t="shared" si="17"/>
        <v>0</v>
      </c>
      <c r="Q89" s="1">
        <f t="shared" si="18"/>
        <v>0</v>
      </c>
      <c r="R89" s="1">
        <f t="shared" si="11"/>
        <v>0</v>
      </c>
      <c r="S89" s="1">
        <f t="shared" si="19"/>
        <v>0</v>
      </c>
      <c r="T89" s="1">
        <f t="shared" si="20"/>
        <v>0</v>
      </c>
      <c r="U89" s="126">
        <f t="shared" si="21"/>
        <v>0</v>
      </c>
    </row>
    <row r="90" spans="2:21" x14ac:dyDescent="0.3">
      <c r="B90" s="125">
        <v>75</v>
      </c>
      <c r="C90" s="34" t="str">
        <f>IF(OR('Data-Qtr6'!C88="",'Data-Qtr6'!R88),"",(COUNTIF('Data-Qtr6'!C88,"Yes")))</f>
        <v/>
      </c>
      <c r="D90" s="267" t="str">
        <f>IF('Data-Qtr6'!D88="","",IF(C90=1,'Data-Qtr6'!D88,""))</f>
        <v/>
      </c>
      <c r="E90" s="53" t="str">
        <f>IF(OR('Data-Qtr6'!E88="",'Data-Qtr6'!R88),"",COUNTIF('Data-Qtr6'!E88,"Yes"))</f>
        <v/>
      </c>
      <c r="F90" s="53" t="str">
        <f>IF(OR('Data-Qtr6'!F88="",'Data-Qtr6'!R88),"",COUNTIF('Data-Qtr6'!F88,"Yes"))</f>
        <v/>
      </c>
      <c r="G90" s="53"/>
      <c r="H90" s="270" t="str">
        <f>IF(OR('Data-Qtr6'!G88="",'Data-Qtr6'!R88),"",COUNTIF('Data-Qtr6'!G88,"Yes"))</f>
        <v/>
      </c>
      <c r="I90" s="55">
        <f>COUNTIF('Data-Qtr6'!C88:G88,"")</f>
        <v>5</v>
      </c>
      <c r="J90" s="125">
        <f>IF('Data-Qtr6'!R88,0,IF((COUNTBLANK(C90)+COUNTBLANK(E90)+COUNTBLANK(F90)+COUNTBLANK(H90))=4,0,1))</f>
        <v>0</v>
      </c>
      <c r="K90" s="125">
        <f t="shared" si="12"/>
        <v>0</v>
      </c>
      <c r="L90" s="125">
        <f t="shared" si="13"/>
        <v>0</v>
      </c>
      <c r="M90" s="1">
        <f t="shared" si="14"/>
        <v>0</v>
      </c>
      <c r="N90" s="125">
        <f t="shared" si="15"/>
        <v>0</v>
      </c>
      <c r="O90" s="126">
        <f t="shared" si="16"/>
        <v>0</v>
      </c>
      <c r="P90" s="125">
        <f t="shared" si="17"/>
        <v>0</v>
      </c>
      <c r="Q90" s="1">
        <f t="shared" si="18"/>
        <v>0</v>
      </c>
      <c r="R90" s="1">
        <f t="shared" si="11"/>
        <v>0</v>
      </c>
      <c r="S90" s="1">
        <f t="shared" si="19"/>
        <v>0</v>
      </c>
      <c r="T90" s="1">
        <f t="shared" si="20"/>
        <v>0</v>
      </c>
      <c r="U90" s="126">
        <f t="shared" si="21"/>
        <v>0</v>
      </c>
    </row>
    <row r="91" spans="2:21" x14ac:dyDescent="0.3">
      <c r="B91" s="125">
        <v>76</v>
      </c>
      <c r="C91" s="34" t="str">
        <f>IF(OR('Data-Qtr6'!C89="",'Data-Qtr6'!R89),"",(COUNTIF('Data-Qtr6'!C89,"Yes")))</f>
        <v/>
      </c>
      <c r="D91" s="267" t="str">
        <f>IF('Data-Qtr6'!D89="","",IF(C91=1,'Data-Qtr6'!D89,""))</f>
        <v/>
      </c>
      <c r="E91" s="53" t="str">
        <f>IF(OR('Data-Qtr6'!E89="",'Data-Qtr6'!R89),"",COUNTIF('Data-Qtr6'!E89,"Yes"))</f>
        <v/>
      </c>
      <c r="F91" s="53" t="str">
        <f>IF(OR('Data-Qtr6'!F89="",'Data-Qtr6'!R89),"",COUNTIF('Data-Qtr6'!F89,"Yes"))</f>
        <v/>
      </c>
      <c r="G91" s="53"/>
      <c r="H91" s="270" t="str">
        <f>IF(OR('Data-Qtr6'!G89="",'Data-Qtr6'!R89),"",COUNTIF('Data-Qtr6'!G89,"Yes"))</f>
        <v/>
      </c>
      <c r="I91" s="55">
        <f>COUNTIF('Data-Qtr6'!C89:G89,"")</f>
        <v>5</v>
      </c>
      <c r="J91" s="125">
        <f>IF('Data-Qtr6'!R89,0,IF((COUNTBLANK(C91)+COUNTBLANK(E91)+COUNTBLANK(F91)+COUNTBLANK(H91))=4,0,1))</f>
        <v>0</v>
      </c>
      <c r="K91" s="125">
        <f t="shared" si="12"/>
        <v>0</v>
      </c>
      <c r="L91" s="125">
        <f t="shared" si="13"/>
        <v>0</v>
      </c>
      <c r="M91" s="1">
        <f t="shared" si="14"/>
        <v>0</v>
      </c>
      <c r="N91" s="125">
        <f t="shared" si="15"/>
        <v>0</v>
      </c>
      <c r="O91" s="126">
        <f t="shared" si="16"/>
        <v>0</v>
      </c>
      <c r="P91" s="125">
        <f t="shared" si="17"/>
        <v>0</v>
      </c>
      <c r="Q91" s="1">
        <f t="shared" si="18"/>
        <v>0</v>
      </c>
      <c r="R91" s="1">
        <f t="shared" si="11"/>
        <v>0</v>
      </c>
      <c r="S91" s="1">
        <f t="shared" si="19"/>
        <v>0</v>
      </c>
      <c r="T91" s="1">
        <f t="shared" si="20"/>
        <v>0</v>
      </c>
      <c r="U91" s="126">
        <f t="shared" si="21"/>
        <v>0</v>
      </c>
    </row>
    <row r="92" spans="2:21" x14ac:dyDescent="0.3">
      <c r="B92" s="125">
        <v>77</v>
      </c>
      <c r="C92" s="34" t="str">
        <f>IF(OR('Data-Qtr6'!C90="",'Data-Qtr6'!R90),"",(COUNTIF('Data-Qtr6'!C90,"Yes")))</f>
        <v/>
      </c>
      <c r="D92" s="267" t="str">
        <f>IF('Data-Qtr6'!D90="","",IF(C92=1,'Data-Qtr6'!D90,""))</f>
        <v/>
      </c>
      <c r="E92" s="53" t="str">
        <f>IF(OR('Data-Qtr6'!E90="",'Data-Qtr6'!R90),"",COUNTIF('Data-Qtr6'!E90,"Yes"))</f>
        <v/>
      </c>
      <c r="F92" s="53" t="str">
        <f>IF(OR('Data-Qtr6'!F90="",'Data-Qtr6'!R90),"",COUNTIF('Data-Qtr6'!F90,"Yes"))</f>
        <v/>
      </c>
      <c r="G92" s="53"/>
      <c r="H92" s="270" t="str">
        <f>IF(OR('Data-Qtr6'!G90="",'Data-Qtr6'!R90),"",COUNTIF('Data-Qtr6'!G90,"Yes"))</f>
        <v/>
      </c>
      <c r="I92" s="55">
        <f>COUNTIF('Data-Qtr6'!C90:G90,"")</f>
        <v>5</v>
      </c>
      <c r="J92" s="125">
        <f>IF('Data-Qtr6'!R90,0,IF((COUNTBLANK(C92)+COUNTBLANK(E92)+COUNTBLANK(F92)+COUNTBLANK(H92))=4,0,1))</f>
        <v>0</v>
      </c>
      <c r="K92" s="125">
        <f t="shared" si="12"/>
        <v>0</v>
      </c>
      <c r="L92" s="125">
        <f t="shared" si="13"/>
        <v>0</v>
      </c>
      <c r="M92" s="1">
        <f t="shared" si="14"/>
        <v>0</v>
      </c>
      <c r="N92" s="125">
        <f t="shared" si="15"/>
        <v>0</v>
      </c>
      <c r="O92" s="126">
        <f t="shared" si="16"/>
        <v>0</v>
      </c>
      <c r="P92" s="125">
        <f t="shared" si="17"/>
        <v>0</v>
      </c>
      <c r="Q92" s="1">
        <f t="shared" si="18"/>
        <v>0</v>
      </c>
      <c r="R92" s="1">
        <f t="shared" si="11"/>
        <v>0</v>
      </c>
      <c r="S92" s="1">
        <f t="shared" si="19"/>
        <v>0</v>
      </c>
      <c r="T92" s="1">
        <f t="shared" si="20"/>
        <v>0</v>
      </c>
      <c r="U92" s="126">
        <f t="shared" si="21"/>
        <v>0</v>
      </c>
    </row>
    <row r="93" spans="2:21" x14ac:dyDescent="0.3">
      <c r="B93" s="125">
        <v>78</v>
      </c>
      <c r="C93" s="34" t="str">
        <f>IF(OR('Data-Qtr6'!C91="",'Data-Qtr6'!R91),"",(COUNTIF('Data-Qtr6'!C91,"Yes")))</f>
        <v/>
      </c>
      <c r="D93" s="267" t="str">
        <f>IF('Data-Qtr6'!D91="","",IF(C93=1,'Data-Qtr6'!D91,""))</f>
        <v/>
      </c>
      <c r="E93" s="53" t="str">
        <f>IF(OR('Data-Qtr6'!E91="",'Data-Qtr6'!R91),"",COUNTIF('Data-Qtr6'!E91,"Yes"))</f>
        <v/>
      </c>
      <c r="F93" s="53" t="str">
        <f>IF(OR('Data-Qtr6'!F91="",'Data-Qtr6'!R91),"",COUNTIF('Data-Qtr6'!F91,"Yes"))</f>
        <v/>
      </c>
      <c r="G93" s="53"/>
      <c r="H93" s="270" t="str">
        <f>IF(OR('Data-Qtr6'!G91="",'Data-Qtr6'!R91),"",COUNTIF('Data-Qtr6'!G91,"Yes"))</f>
        <v/>
      </c>
      <c r="I93" s="55">
        <f>COUNTIF('Data-Qtr6'!C91:G91,"")</f>
        <v>5</v>
      </c>
      <c r="J93" s="125">
        <f>IF('Data-Qtr6'!R91,0,IF((COUNTBLANK(C93)+COUNTBLANK(E93)+COUNTBLANK(F93)+COUNTBLANK(H93))=4,0,1))</f>
        <v>0</v>
      </c>
      <c r="K93" s="125">
        <f t="shared" si="12"/>
        <v>0</v>
      </c>
      <c r="L93" s="125">
        <f t="shared" si="13"/>
        <v>0</v>
      </c>
      <c r="M93" s="1">
        <f t="shared" si="14"/>
        <v>0</v>
      </c>
      <c r="N93" s="125">
        <f t="shared" si="15"/>
        <v>0</v>
      </c>
      <c r="O93" s="126">
        <f t="shared" si="16"/>
        <v>0</v>
      </c>
      <c r="P93" s="125">
        <f t="shared" si="17"/>
        <v>0</v>
      </c>
      <c r="Q93" s="1">
        <f t="shared" si="18"/>
        <v>0</v>
      </c>
      <c r="R93" s="1">
        <f t="shared" si="11"/>
        <v>0</v>
      </c>
      <c r="S93" s="1">
        <f t="shared" si="19"/>
        <v>0</v>
      </c>
      <c r="T93" s="1">
        <f t="shared" si="20"/>
        <v>0</v>
      </c>
      <c r="U93" s="126">
        <f t="shared" si="21"/>
        <v>0</v>
      </c>
    </row>
    <row r="94" spans="2:21" x14ac:dyDescent="0.3">
      <c r="B94" s="125">
        <v>79</v>
      </c>
      <c r="C94" s="34" t="str">
        <f>IF(OR('Data-Qtr6'!C92="",'Data-Qtr6'!R92),"",(COUNTIF('Data-Qtr6'!C92,"Yes")))</f>
        <v/>
      </c>
      <c r="D94" s="267" t="str">
        <f>IF('Data-Qtr6'!D92="","",IF(C94=1,'Data-Qtr6'!D92,""))</f>
        <v/>
      </c>
      <c r="E94" s="53" t="str">
        <f>IF(OR('Data-Qtr6'!E92="",'Data-Qtr6'!R92),"",COUNTIF('Data-Qtr6'!E92,"Yes"))</f>
        <v/>
      </c>
      <c r="F94" s="53" t="str">
        <f>IF(OR('Data-Qtr6'!F92="",'Data-Qtr6'!R92),"",COUNTIF('Data-Qtr6'!F92,"Yes"))</f>
        <v/>
      </c>
      <c r="G94" s="53"/>
      <c r="H94" s="270" t="str">
        <f>IF(OR('Data-Qtr6'!G92="",'Data-Qtr6'!R92),"",COUNTIF('Data-Qtr6'!G92,"Yes"))</f>
        <v/>
      </c>
      <c r="I94" s="55">
        <f>COUNTIF('Data-Qtr6'!C92:G92,"")</f>
        <v>5</v>
      </c>
      <c r="J94" s="125">
        <f>IF('Data-Qtr6'!R92,0,IF((COUNTBLANK(C94)+COUNTBLANK(E94)+COUNTBLANK(F94)+COUNTBLANK(H94))=4,0,1))</f>
        <v>0</v>
      </c>
      <c r="K94" s="125">
        <f t="shared" si="12"/>
        <v>0</v>
      </c>
      <c r="L94" s="125">
        <f t="shared" si="13"/>
        <v>0</v>
      </c>
      <c r="M94" s="1">
        <f t="shared" si="14"/>
        <v>0</v>
      </c>
      <c r="N94" s="125">
        <f t="shared" si="15"/>
        <v>0</v>
      </c>
      <c r="O94" s="126">
        <f t="shared" si="16"/>
        <v>0</v>
      </c>
      <c r="P94" s="125">
        <f t="shared" si="17"/>
        <v>0</v>
      </c>
      <c r="Q94" s="1">
        <f t="shared" si="18"/>
        <v>0</v>
      </c>
      <c r="R94" s="1">
        <f t="shared" si="11"/>
        <v>0</v>
      </c>
      <c r="S94" s="1">
        <f t="shared" si="19"/>
        <v>0</v>
      </c>
      <c r="T94" s="1">
        <f t="shared" si="20"/>
        <v>0</v>
      </c>
      <c r="U94" s="126">
        <f t="shared" si="21"/>
        <v>0</v>
      </c>
    </row>
    <row r="95" spans="2:21" ht="15" thickBot="1" x14ac:dyDescent="0.35">
      <c r="B95" s="127">
        <v>80</v>
      </c>
      <c r="C95" s="35" t="str">
        <f>IF(OR('Data-Qtr6'!C93="",'Data-Qtr6'!R93),"",(COUNTIF('Data-Qtr6'!C93,"Yes")))</f>
        <v/>
      </c>
      <c r="D95" s="271" t="str">
        <f>IF('Data-Qtr6'!D93="","",IF(C95=1,'Data-Qtr6'!D93,""))</f>
        <v/>
      </c>
      <c r="E95" s="36" t="str">
        <f>IF(OR('Data-Qtr6'!E93="",'Data-Qtr6'!R93),"",COUNTIF('Data-Qtr6'!E93,"Yes"))</f>
        <v/>
      </c>
      <c r="F95" s="36" t="str">
        <f>IF(OR('Data-Qtr6'!F93="",'Data-Qtr6'!R93),"",COUNTIF('Data-Qtr6'!F93,"Yes"))</f>
        <v/>
      </c>
      <c r="G95" s="36"/>
      <c r="H95" s="272" t="str">
        <f>IF(OR('Data-Qtr6'!G93="",'Data-Qtr6'!R93),"",COUNTIF('Data-Qtr6'!G93,"Yes"))</f>
        <v/>
      </c>
      <c r="I95" s="56">
        <f>COUNTIF('Data-Qtr6'!C93:G93,"")</f>
        <v>5</v>
      </c>
      <c r="J95" s="125">
        <f>IF('Data-Qtr6'!R93,0,IF((COUNTBLANK(C95)+COUNTBLANK(E95)+COUNTBLANK(F95)+COUNTBLANK(H95))=4,0,1))</f>
        <v>0</v>
      </c>
      <c r="K95" s="125">
        <f t="shared" si="12"/>
        <v>0</v>
      </c>
      <c r="L95" s="125">
        <f t="shared" si="13"/>
        <v>0</v>
      </c>
      <c r="M95" s="1">
        <f t="shared" si="14"/>
        <v>0</v>
      </c>
      <c r="N95" s="125">
        <f t="shared" si="15"/>
        <v>0</v>
      </c>
      <c r="O95" s="126">
        <f t="shared" si="16"/>
        <v>0</v>
      </c>
      <c r="P95" s="125">
        <f t="shared" si="17"/>
        <v>0</v>
      </c>
      <c r="Q95" s="1">
        <f t="shared" si="18"/>
        <v>0</v>
      </c>
      <c r="R95" s="1">
        <f t="shared" si="11"/>
        <v>0</v>
      </c>
      <c r="S95" s="1">
        <f t="shared" si="19"/>
        <v>0</v>
      </c>
      <c r="T95" s="1">
        <f t="shared" si="20"/>
        <v>0</v>
      </c>
      <c r="U95" s="126">
        <f t="shared" si="21"/>
        <v>0</v>
      </c>
    </row>
    <row r="96" spans="2:21" x14ac:dyDescent="0.3">
      <c r="B96" s="125">
        <v>81</v>
      </c>
      <c r="C96" s="32" t="str">
        <f>IF(OR('Data-Qtr6'!C94="",'Data-Qtr6'!R94),"",(COUNTIF('Data-Qtr6'!C94,"Yes")))</f>
        <v/>
      </c>
      <c r="D96" s="268" t="str">
        <f>IF('Data-Qtr6'!D94="","",IF(C96=1,'Data-Qtr6'!D94,""))</f>
        <v/>
      </c>
      <c r="E96" s="33" t="str">
        <f>IF(OR('Data-Qtr6'!E94="",'Data-Qtr6'!R94),"",COUNTIF('Data-Qtr6'!E94,"Yes"))</f>
        <v/>
      </c>
      <c r="F96" s="33" t="str">
        <f>IF(OR('Data-Qtr6'!F94="",'Data-Qtr6'!R94),"",COUNTIF('Data-Qtr6'!F94,"Yes"))</f>
        <v/>
      </c>
      <c r="G96" s="33"/>
      <c r="H96" s="269" t="str">
        <f>IF(OR('Data-Qtr6'!G94="",'Data-Qtr6'!R94),"",COUNTIF('Data-Qtr6'!G94,"Yes"))</f>
        <v/>
      </c>
      <c r="I96" s="54">
        <f>COUNTIF('Data-Qtr6'!C94:G94,"")</f>
        <v>5</v>
      </c>
      <c r="J96" s="125">
        <f>IF('Data-Qtr6'!R94,0,IF((COUNTBLANK(C96)+COUNTBLANK(E96)+COUNTBLANK(F96)+COUNTBLANK(H96))=4,0,1))</f>
        <v>0</v>
      </c>
      <c r="K96" s="125">
        <f t="shared" si="12"/>
        <v>0</v>
      </c>
      <c r="L96" s="125">
        <f t="shared" si="13"/>
        <v>0</v>
      </c>
      <c r="M96" s="1">
        <f t="shared" si="14"/>
        <v>0</v>
      </c>
      <c r="N96" s="125">
        <f t="shared" si="15"/>
        <v>0</v>
      </c>
      <c r="O96" s="126">
        <f t="shared" si="16"/>
        <v>0</v>
      </c>
      <c r="P96" s="125">
        <f t="shared" si="17"/>
        <v>0</v>
      </c>
      <c r="Q96" s="1">
        <f t="shared" si="18"/>
        <v>0</v>
      </c>
      <c r="R96" s="1">
        <f t="shared" si="11"/>
        <v>0</v>
      </c>
      <c r="S96" s="1">
        <f t="shared" si="19"/>
        <v>0</v>
      </c>
      <c r="T96" s="1">
        <f t="shared" si="20"/>
        <v>0</v>
      </c>
      <c r="U96" s="126">
        <f t="shared" si="21"/>
        <v>0</v>
      </c>
    </row>
    <row r="97" spans="2:21" x14ac:dyDescent="0.3">
      <c r="B97" s="125">
        <v>82</v>
      </c>
      <c r="C97" s="34" t="str">
        <f>IF(OR('Data-Qtr6'!C95="",'Data-Qtr6'!R95),"",(COUNTIF('Data-Qtr6'!C95,"Yes")))</f>
        <v/>
      </c>
      <c r="D97" s="267" t="str">
        <f>IF('Data-Qtr6'!D95="","",IF(C97=1,'Data-Qtr6'!D95,""))</f>
        <v/>
      </c>
      <c r="E97" s="53" t="str">
        <f>IF(OR('Data-Qtr6'!E95="",'Data-Qtr6'!R95),"",COUNTIF('Data-Qtr6'!E95,"Yes"))</f>
        <v/>
      </c>
      <c r="F97" s="53" t="str">
        <f>IF(OR('Data-Qtr6'!F95="",'Data-Qtr6'!R95),"",COUNTIF('Data-Qtr6'!F95,"Yes"))</f>
        <v/>
      </c>
      <c r="G97" s="53"/>
      <c r="H97" s="270" t="str">
        <f>IF(OR('Data-Qtr6'!G95="",'Data-Qtr6'!R95),"",COUNTIF('Data-Qtr6'!G95,"Yes"))</f>
        <v/>
      </c>
      <c r="I97" s="55">
        <f>COUNTIF('Data-Qtr6'!C95:G95,"")</f>
        <v>5</v>
      </c>
      <c r="J97" s="125">
        <f>IF('Data-Qtr6'!R95,0,IF((COUNTBLANK(C97)+COUNTBLANK(E97)+COUNTBLANK(F97)+COUNTBLANK(H97))=4,0,1))</f>
        <v>0</v>
      </c>
      <c r="K97" s="125">
        <f t="shared" si="12"/>
        <v>0</v>
      </c>
      <c r="L97" s="125">
        <f t="shared" si="13"/>
        <v>0</v>
      </c>
      <c r="M97" s="1">
        <f t="shared" si="14"/>
        <v>0</v>
      </c>
      <c r="N97" s="125">
        <f t="shared" si="15"/>
        <v>0</v>
      </c>
      <c r="O97" s="126">
        <f t="shared" si="16"/>
        <v>0</v>
      </c>
      <c r="P97" s="125">
        <f t="shared" si="17"/>
        <v>0</v>
      </c>
      <c r="Q97" s="1">
        <f t="shared" si="18"/>
        <v>0</v>
      </c>
      <c r="R97" s="1">
        <f t="shared" si="11"/>
        <v>0</v>
      </c>
      <c r="S97" s="1">
        <f t="shared" si="19"/>
        <v>0</v>
      </c>
      <c r="T97" s="1">
        <f t="shared" si="20"/>
        <v>0</v>
      </c>
      <c r="U97" s="126">
        <f t="shared" si="21"/>
        <v>0</v>
      </c>
    </row>
    <row r="98" spans="2:21" x14ac:dyDescent="0.3">
      <c r="B98" s="125">
        <v>83</v>
      </c>
      <c r="C98" s="34" t="str">
        <f>IF(OR('Data-Qtr6'!C96="",'Data-Qtr6'!R96),"",(COUNTIF('Data-Qtr6'!C96,"Yes")))</f>
        <v/>
      </c>
      <c r="D98" s="267" t="str">
        <f>IF('Data-Qtr6'!D96="","",IF(C98=1,'Data-Qtr6'!D96,""))</f>
        <v/>
      </c>
      <c r="E98" s="53" t="str">
        <f>IF(OR('Data-Qtr6'!E96="",'Data-Qtr6'!R96),"",COUNTIF('Data-Qtr6'!E96,"Yes"))</f>
        <v/>
      </c>
      <c r="F98" s="53" t="str">
        <f>IF(OR('Data-Qtr6'!F96="",'Data-Qtr6'!R96),"",COUNTIF('Data-Qtr6'!F96,"Yes"))</f>
        <v/>
      </c>
      <c r="G98" s="53"/>
      <c r="H98" s="270" t="str">
        <f>IF(OR('Data-Qtr6'!G96="",'Data-Qtr6'!R96),"",COUNTIF('Data-Qtr6'!G96,"Yes"))</f>
        <v/>
      </c>
      <c r="I98" s="55">
        <f>COUNTIF('Data-Qtr6'!C96:G96,"")</f>
        <v>5</v>
      </c>
      <c r="J98" s="125">
        <f>IF('Data-Qtr6'!R96,0,IF((COUNTBLANK(C98)+COUNTBLANK(E98)+COUNTBLANK(F98)+COUNTBLANK(H98))=4,0,1))</f>
        <v>0</v>
      </c>
      <c r="K98" s="125">
        <f t="shared" si="12"/>
        <v>0</v>
      </c>
      <c r="L98" s="125">
        <f t="shared" si="13"/>
        <v>0</v>
      </c>
      <c r="M98" s="1">
        <f t="shared" si="14"/>
        <v>0</v>
      </c>
      <c r="N98" s="125">
        <f t="shared" si="15"/>
        <v>0</v>
      </c>
      <c r="O98" s="126">
        <f t="shared" si="16"/>
        <v>0</v>
      </c>
      <c r="P98" s="125">
        <f t="shared" si="17"/>
        <v>0</v>
      </c>
      <c r="Q98" s="1">
        <f t="shared" si="18"/>
        <v>0</v>
      </c>
      <c r="R98" s="1">
        <f t="shared" si="11"/>
        <v>0</v>
      </c>
      <c r="S98" s="1">
        <f t="shared" si="19"/>
        <v>0</v>
      </c>
      <c r="T98" s="1">
        <f t="shared" si="20"/>
        <v>0</v>
      </c>
      <c r="U98" s="126">
        <f t="shared" si="21"/>
        <v>0</v>
      </c>
    </row>
    <row r="99" spans="2:21" x14ac:dyDescent="0.3">
      <c r="B99" s="125">
        <v>84</v>
      </c>
      <c r="C99" s="34" t="str">
        <f>IF(OR('Data-Qtr6'!C97="",'Data-Qtr6'!R97),"",(COUNTIF('Data-Qtr6'!C97,"Yes")))</f>
        <v/>
      </c>
      <c r="D99" s="267" t="str">
        <f>IF('Data-Qtr6'!D97="","",IF(C99=1,'Data-Qtr6'!D97,""))</f>
        <v/>
      </c>
      <c r="E99" s="53" t="str">
        <f>IF(OR('Data-Qtr6'!E97="",'Data-Qtr6'!R97),"",COUNTIF('Data-Qtr6'!E97,"Yes"))</f>
        <v/>
      </c>
      <c r="F99" s="53" t="str">
        <f>IF(OR('Data-Qtr6'!F97="",'Data-Qtr6'!R97),"",COUNTIF('Data-Qtr6'!F97,"Yes"))</f>
        <v/>
      </c>
      <c r="G99" s="53"/>
      <c r="H99" s="270" t="str">
        <f>IF(OR('Data-Qtr6'!G97="",'Data-Qtr6'!R97),"",COUNTIF('Data-Qtr6'!G97,"Yes"))</f>
        <v/>
      </c>
      <c r="I99" s="55">
        <f>COUNTIF('Data-Qtr6'!C97:G97,"")</f>
        <v>5</v>
      </c>
      <c r="J99" s="125">
        <f>IF('Data-Qtr6'!R97,0,IF((COUNTBLANK(C99)+COUNTBLANK(E99)+COUNTBLANK(F99)+COUNTBLANK(H99))=4,0,1))</f>
        <v>0</v>
      </c>
      <c r="K99" s="125">
        <f t="shared" si="12"/>
        <v>0</v>
      </c>
      <c r="L99" s="125">
        <f t="shared" si="13"/>
        <v>0</v>
      </c>
      <c r="M99" s="1">
        <f t="shared" si="14"/>
        <v>0</v>
      </c>
      <c r="N99" s="125">
        <f t="shared" si="15"/>
        <v>0</v>
      </c>
      <c r="O99" s="126">
        <f t="shared" si="16"/>
        <v>0</v>
      </c>
      <c r="P99" s="125">
        <f t="shared" si="17"/>
        <v>0</v>
      </c>
      <c r="Q99" s="1">
        <f t="shared" si="18"/>
        <v>0</v>
      </c>
      <c r="R99" s="1">
        <f t="shared" si="11"/>
        <v>0</v>
      </c>
      <c r="S99" s="1">
        <f t="shared" si="19"/>
        <v>0</v>
      </c>
      <c r="T99" s="1">
        <f t="shared" si="20"/>
        <v>0</v>
      </c>
      <c r="U99" s="126">
        <f t="shared" si="21"/>
        <v>0</v>
      </c>
    </row>
    <row r="100" spans="2:21" x14ac:dyDescent="0.3">
      <c r="B100" s="125">
        <v>85</v>
      </c>
      <c r="C100" s="34" t="str">
        <f>IF(OR('Data-Qtr6'!C98="",'Data-Qtr6'!R98),"",(COUNTIF('Data-Qtr6'!C98,"Yes")))</f>
        <v/>
      </c>
      <c r="D100" s="267" t="str">
        <f>IF('Data-Qtr6'!D98="","",IF(C100=1,'Data-Qtr6'!D98,""))</f>
        <v/>
      </c>
      <c r="E100" s="53" t="str">
        <f>IF(OR('Data-Qtr6'!E98="",'Data-Qtr6'!R98),"",COUNTIF('Data-Qtr6'!E98,"Yes"))</f>
        <v/>
      </c>
      <c r="F100" s="53" t="str">
        <f>IF(OR('Data-Qtr6'!F98="",'Data-Qtr6'!R98),"",COUNTIF('Data-Qtr6'!F98,"Yes"))</f>
        <v/>
      </c>
      <c r="G100" s="53"/>
      <c r="H100" s="270" t="str">
        <f>IF(OR('Data-Qtr6'!G98="",'Data-Qtr6'!R98),"",COUNTIF('Data-Qtr6'!G98,"Yes"))</f>
        <v/>
      </c>
      <c r="I100" s="55">
        <f>COUNTIF('Data-Qtr6'!C98:G98,"")</f>
        <v>5</v>
      </c>
      <c r="J100" s="125">
        <f>IF('Data-Qtr6'!R98,0,IF((COUNTBLANK(C100)+COUNTBLANK(E100)+COUNTBLANK(F100)+COUNTBLANK(H100))=4,0,1))</f>
        <v>0</v>
      </c>
      <c r="K100" s="125">
        <f t="shared" si="12"/>
        <v>0</v>
      </c>
      <c r="L100" s="125">
        <f t="shared" si="13"/>
        <v>0</v>
      </c>
      <c r="M100" s="1">
        <f t="shared" si="14"/>
        <v>0</v>
      </c>
      <c r="N100" s="125">
        <f t="shared" si="15"/>
        <v>0</v>
      </c>
      <c r="O100" s="126">
        <f t="shared" si="16"/>
        <v>0</v>
      </c>
      <c r="P100" s="125">
        <f t="shared" si="17"/>
        <v>0</v>
      </c>
      <c r="Q100" s="1">
        <f t="shared" si="18"/>
        <v>0</v>
      </c>
      <c r="R100" s="1">
        <f t="shared" si="11"/>
        <v>0</v>
      </c>
      <c r="S100" s="1">
        <f t="shared" si="19"/>
        <v>0</v>
      </c>
      <c r="T100" s="1">
        <f t="shared" si="20"/>
        <v>0</v>
      </c>
      <c r="U100" s="126">
        <f t="shared" si="21"/>
        <v>0</v>
      </c>
    </row>
    <row r="101" spans="2:21" x14ac:dyDescent="0.3">
      <c r="B101" s="125">
        <v>86</v>
      </c>
      <c r="C101" s="34" t="str">
        <f>IF(OR('Data-Qtr6'!C99="",'Data-Qtr6'!R99),"",(COUNTIF('Data-Qtr6'!C99,"Yes")))</f>
        <v/>
      </c>
      <c r="D101" s="267" t="str">
        <f>IF('Data-Qtr6'!D99="","",IF(C101=1,'Data-Qtr6'!D99,""))</f>
        <v/>
      </c>
      <c r="E101" s="53" t="str">
        <f>IF(OR('Data-Qtr6'!E99="",'Data-Qtr6'!R99),"",COUNTIF('Data-Qtr6'!E99,"Yes"))</f>
        <v/>
      </c>
      <c r="F101" s="53" t="str">
        <f>IF(OR('Data-Qtr6'!F99="",'Data-Qtr6'!R99),"",COUNTIF('Data-Qtr6'!F99,"Yes"))</f>
        <v/>
      </c>
      <c r="G101" s="53"/>
      <c r="H101" s="270" t="str">
        <f>IF(OR('Data-Qtr6'!G99="",'Data-Qtr6'!R99),"",COUNTIF('Data-Qtr6'!G99,"Yes"))</f>
        <v/>
      </c>
      <c r="I101" s="55">
        <f>COUNTIF('Data-Qtr6'!C99:G99,"")</f>
        <v>5</v>
      </c>
      <c r="J101" s="125">
        <f>IF('Data-Qtr6'!R99,0,IF((COUNTBLANK(C101)+COUNTBLANK(E101)+COUNTBLANK(F101)+COUNTBLANK(H101))=4,0,1))</f>
        <v>0</v>
      </c>
      <c r="K101" s="125">
        <f t="shared" si="12"/>
        <v>0</v>
      </c>
      <c r="L101" s="125">
        <f t="shared" si="13"/>
        <v>0</v>
      </c>
      <c r="M101" s="1">
        <f t="shared" si="14"/>
        <v>0</v>
      </c>
      <c r="N101" s="125">
        <f t="shared" si="15"/>
        <v>0</v>
      </c>
      <c r="O101" s="126">
        <f t="shared" si="16"/>
        <v>0</v>
      </c>
      <c r="P101" s="125">
        <f t="shared" si="17"/>
        <v>0</v>
      </c>
      <c r="Q101" s="1">
        <f t="shared" si="18"/>
        <v>0</v>
      </c>
      <c r="R101" s="1">
        <f t="shared" si="11"/>
        <v>0</v>
      </c>
      <c r="S101" s="1">
        <f t="shared" si="19"/>
        <v>0</v>
      </c>
      <c r="T101" s="1">
        <f t="shared" si="20"/>
        <v>0</v>
      </c>
      <c r="U101" s="126">
        <f t="shared" si="21"/>
        <v>0</v>
      </c>
    </row>
    <row r="102" spans="2:21" x14ac:dyDescent="0.3">
      <c r="B102" s="125">
        <v>87</v>
      </c>
      <c r="C102" s="34" t="str">
        <f>IF(OR('Data-Qtr6'!C100="",'Data-Qtr6'!R100),"",(COUNTIF('Data-Qtr6'!C100,"Yes")))</f>
        <v/>
      </c>
      <c r="D102" s="267" t="str">
        <f>IF('Data-Qtr6'!D100="","",IF(C102=1,'Data-Qtr6'!D100,""))</f>
        <v/>
      </c>
      <c r="E102" s="53" t="str">
        <f>IF(OR('Data-Qtr6'!E100="",'Data-Qtr6'!R100),"",COUNTIF('Data-Qtr6'!E100,"Yes"))</f>
        <v/>
      </c>
      <c r="F102" s="53" t="str">
        <f>IF(OR('Data-Qtr6'!F100="",'Data-Qtr6'!R100),"",COUNTIF('Data-Qtr6'!F100,"Yes"))</f>
        <v/>
      </c>
      <c r="G102" s="53"/>
      <c r="H102" s="270" t="str">
        <f>IF(OR('Data-Qtr6'!G100="",'Data-Qtr6'!R100),"",COUNTIF('Data-Qtr6'!G100,"Yes"))</f>
        <v/>
      </c>
      <c r="I102" s="55">
        <f>COUNTIF('Data-Qtr6'!C100:G100,"")</f>
        <v>5</v>
      </c>
      <c r="J102" s="125">
        <f>IF('Data-Qtr6'!R100,0,IF((COUNTBLANK(C102)+COUNTBLANK(E102)+COUNTBLANK(F102)+COUNTBLANK(H102))=4,0,1))</f>
        <v>0</v>
      </c>
      <c r="K102" s="125">
        <f t="shared" si="12"/>
        <v>0</v>
      </c>
      <c r="L102" s="125">
        <f t="shared" si="13"/>
        <v>0</v>
      </c>
      <c r="M102" s="1">
        <f t="shared" si="14"/>
        <v>0</v>
      </c>
      <c r="N102" s="125">
        <f t="shared" si="15"/>
        <v>0</v>
      </c>
      <c r="O102" s="126">
        <f t="shared" si="16"/>
        <v>0</v>
      </c>
      <c r="P102" s="125">
        <f t="shared" si="17"/>
        <v>0</v>
      </c>
      <c r="Q102" s="1">
        <f t="shared" si="18"/>
        <v>0</v>
      </c>
      <c r="R102" s="1">
        <f t="shared" si="11"/>
        <v>0</v>
      </c>
      <c r="S102" s="1">
        <f t="shared" si="19"/>
        <v>0</v>
      </c>
      <c r="T102" s="1">
        <f t="shared" si="20"/>
        <v>0</v>
      </c>
      <c r="U102" s="126">
        <f t="shared" si="21"/>
        <v>0</v>
      </c>
    </row>
    <row r="103" spans="2:21" x14ac:dyDescent="0.3">
      <c r="B103" s="125">
        <v>88</v>
      </c>
      <c r="C103" s="34" t="str">
        <f>IF(OR('Data-Qtr6'!C101="",'Data-Qtr6'!R101),"",(COUNTIF('Data-Qtr6'!C101,"Yes")))</f>
        <v/>
      </c>
      <c r="D103" s="267" t="str">
        <f>IF('Data-Qtr6'!D101="","",IF(C103=1,'Data-Qtr6'!D101,""))</f>
        <v/>
      </c>
      <c r="E103" s="53" t="str">
        <f>IF(OR('Data-Qtr6'!E101="",'Data-Qtr6'!R101),"",COUNTIF('Data-Qtr6'!E101,"Yes"))</f>
        <v/>
      </c>
      <c r="F103" s="53" t="str">
        <f>IF(OR('Data-Qtr6'!F101="",'Data-Qtr6'!R101),"",COUNTIF('Data-Qtr6'!F101,"Yes"))</f>
        <v/>
      </c>
      <c r="G103" s="53"/>
      <c r="H103" s="270" t="str">
        <f>IF(OR('Data-Qtr6'!G101="",'Data-Qtr6'!R101),"",COUNTIF('Data-Qtr6'!G101,"Yes"))</f>
        <v/>
      </c>
      <c r="I103" s="55">
        <f>COUNTIF('Data-Qtr6'!C101:G101,"")</f>
        <v>5</v>
      </c>
      <c r="J103" s="125">
        <f>IF('Data-Qtr6'!R101,0,IF((COUNTBLANK(C103)+COUNTBLANK(E103)+COUNTBLANK(F103)+COUNTBLANK(H103))=4,0,1))</f>
        <v>0</v>
      </c>
      <c r="K103" s="125">
        <f t="shared" si="12"/>
        <v>0</v>
      </c>
      <c r="L103" s="125">
        <f t="shared" si="13"/>
        <v>0</v>
      </c>
      <c r="M103" s="1">
        <f t="shared" si="14"/>
        <v>0</v>
      </c>
      <c r="N103" s="125">
        <f t="shared" si="15"/>
        <v>0</v>
      </c>
      <c r="O103" s="126">
        <f t="shared" si="16"/>
        <v>0</v>
      </c>
      <c r="P103" s="125">
        <f t="shared" si="17"/>
        <v>0</v>
      </c>
      <c r="Q103" s="1">
        <f t="shared" si="18"/>
        <v>0</v>
      </c>
      <c r="R103" s="1">
        <f t="shared" si="11"/>
        <v>0</v>
      </c>
      <c r="S103" s="1">
        <f t="shared" si="19"/>
        <v>0</v>
      </c>
      <c r="T103" s="1">
        <f t="shared" si="20"/>
        <v>0</v>
      </c>
      <c r="U103" s="126">
        <f t="shared" si="21"/>
        <v>0</v>
      </c>
    </row>
    <row r="104" spans="2:21" x14ac:dyDescent="0.3">
      <c r="B104" s="125">
        <v>89</v>
      </c>
      <c r="C104" s="34" t="str">
        <f>IF(OR('Data-Qtr6'!C102="",'Data-Qtr6'!R102),"",(COUNTIF('Data-Qtr6'!C102,"Yes")))</f>
        <v/>
      </c>
      <c r="D104" s="267" t="str">
        <f>IF('Data-Qtr6'!D102="","",IF(C104=1,'Data-Qtr6'!D102,""))</f>
        <v/>
      </c>
      <c r="E104" s="53" t="str">
        <f>IF(OR('Data-Qtr6'!E102="",'Data-Qtr6'!R102),"",COUNTIF('Data-Qtr6'!E102,"Yes"))</f>
        <v/>
      </c>
      <c r="F104" s="53" t="str">
        <f>IF(OR('Data-Qtr6'!F102="",'Data-Qtr6'!R102),"",COUNTIF('Data-Qtr6'!F102,"Yes"))</f>
        <v/>
      </c>
      <c r="G104" s="53"/>
      <c r="H104" s="270" t="str">
        <f>IF(OR('Data-Qtr6'!G102="",'Data-Qtr6'!R102),"",COUNTIF('Data-Qtr6'!G102,"Yes"))</f>
        <v/>
      </c>
      <c r="I104" s="55">
        <f>COUNTIF('Data-Qtr6'!C102:G102,"")</f>
        <v>5</v>
      </c>
      <c r="J104" s="125">
        <f>IF('Data-Qtr6'!R102,0,IF((COUNTBLANK(C104)+COUNTBLANK(E104)+COUNTBLANK(F104)+COUNTBLANK(H104))=4,0,1))</f>
        <v>0</v>
      </c>
      <c r="K104" s="125">
        <f t="shared" si="12"/>
        <v>0</v>
      </c>
      <c r="L104" s="125">
        <f t="shared" si="13"/>
        <v>0</v>
      </c>
      <c r="M104" s="1">
        <f t="shared" si="14"/>
        <v>0</v>
      </c>
      <c r="N104" s="125">
        <f t="shared" si="15"/>
        <v>0</v>
      </c>
      <c r="O104" s="126">
        <f t="shared" si="16"/>
        <v>0</v>
      </c>
      <c r="P104" s="125">
        <f t="shared" si="17"/>
        <v>0</v>
      </c>
      <c r="Q104" s="1">
        <f t="shared" si="18"/>
        <v>0</v>
      </c>
      <c r="R104" s="1">
        <f t="shared" si="11"/>
        <v>0</v>
      </c>
      <c r="S104" s="1">
        <f t="shared" si="19"/>
        <v>0</v>
      </c>
      <c r="T104" s="1">
        <f t="shared" si="20"/>
        <v>0</v>
      </c>
      <c r="U104" s="126">
        <f t="shared" si="21"/>
        <v>0</v>
      </c>
    </row>
    <row r="105" spans="2:21" ht="15" thickBot="1" x14ac:dyDescent="0.35">
      <c r="B105" s="127">
        <v>90</v>
      </c>
      <c r="C105" s="35" t="str">
        <f>IF(OR('Data-Qtr6'!C103="",'Data-Qtr6'!R103),"",(COUNTIF('Data-Qtr6'!C103,"Yes")))</f>
        <v/>
      </c>
      <c r="D105" s="271" t="str">
        <f>IF('Data-Qtr6'!D103="","",IF(C105=1,'Data-Qtr6'!D103,""))</f>
        <v/>
      </c>
      <c r="E105" s="36" t="str">
        <f>IF(OR('Data-Qtr6'!E103="",'Data-Qtr6'!R103),"",COUNTIF('Data-Qtr6'!E103,"Yes"))</f>
        <v/>
      </c>
      <c r="F105" s="36" t="str">
        <f>IF(OR('Data-Qtr6'!F103="",'Data-Qtr6'!R103),"",COUNTIF('Data-Qtr6'!F103,"Yes"))</f>
        <v/>
      </c>
      <c r="G105" s="36"/>
      <c r="H105" s="272" t="str">
        <f>IF(OR('Data-Qtr6'!G103="",'Data-Qtr6'!R103),"",COUNTIF('Data-Qtr6'!G103,"Yes"))</f>
        <v/>
      </c>
      <c r="I105" s="56">
        <f>COUNTIF('Data-Qtr6'!C103:G103,"")</f>
        <v>5</v>
      </c>
      <c r="J105" s="125">
        <f>IF('Data-Qtr6'!R103,0,IF((COUNTBLANK(C105)+COUNTBLANK(E105)+COUNTBLANK(F105)+COUNTBLANK(H105))=4,0,1))</f>
        <v>0</v>
      </c>
      <c r="K105" s="125">
        <f t="shared" si="12"/>
        <v>0</v>
      </c>
      <c r="L105" s="125">
        <f t="shared" si="13"/>
        <v>0</v>
      </c>
      <c r="M105" s="1">
        <f t="shared" si="14"/>
        <v>0</v>
      </c>
      <c r="N105" s="125">
        <f t="shared" si="15"/>
        <v>0</v>
      </c>
      <c r="O105" s="126">
        <f t="shared" si="16"/>
        <v>0</v>
      </c>
      <c r="P105" s="125">
        <f t="shared" si="17"/>
        <v>0</v>
      </c>
      <c r="Q105" s="1">
        <f t="shared" si="18"/>
        <v>0</v>
      </c>
      <c r="R105" s="1">
        <f t="shared" si="11"/>
        <v>0</v>
      </c>
      <c r="S105" s="1">
        <f t="shared" si="19"/>
        <v>0</v>
      </c>
      <c r="T105" s="1">
        <f t="shared" si="20"/>
        <v>0</v>
      </c>
      <c r="U105" s="126">
        <f t="shared" si="21"/>
        <v>0</v>
      </c>
    </row>
    <row r="106" spans="2:21" x14ac:dyDescent="0.3">
      <c r="B106" s="125">
        <v>91</v>
      </c>
      <c r="C106" s="32" t="str">
        <f>IF(OR('Data-Qtr6'!C104="",'Data-Qtr6'!R104),"",(COUNTIF('Data-Qtr6'!C104,"Yes")))</f>
        <v/>
      </c>
      <c r="D106" s="268" t="str">
        <f>IF('Data-Qtr6'!D104="","",IF(C106=1,'Data-Qtr6'!D104,""))</f>
        <v/>
      </c>
      <c r="E106" s="33" t="str">
        <f>IF(OR('Data-Qtr6'!E104="",'Data-Qtr6'!R104),"",COUNTIF('Data-Qtr6'!E104,"Yes"))</f>
        <v/>
      </c>
      <c r="F106" s="33" t="str">
        <f>IF(OR('Data-Qtr6'!F104="",'Data-Qtr6'!R104),"",COUNTIF('Data-Qtr6'!F104,"Yes"))</f>
        <v/>
      </c>
      <c r="G106" s="33"/>
      <c r="H106" s="269" t="str">
        <f>IF(OR('Data-Qtr6'!G104="",'Data-Qtr6'!R104),"",COUNTIF('Data-Qtr6'!G104,"Yes"))</f>
        <v/>
      </c>
      <c r="I106" s="54">
        <f>COUNTIF('Data-Qtr6'!C104:G104,"")</f>
        <v>5</v>
      </c>
      <c r="J106" s="125">
        <f>IF('Data-Qtr6'!R104,0,IF((COUNTBLANK(C106)+COUNTBLANK(E106)+COUNTBLANK(F106)+COUNTBLANK(H106))=4,0,1))</f>
        <v>0</v>
      </c>
      <c r="K106" s="125">
        <f t="shared" si="12"/>
        <v>0</v>
      </c>
      <c r="L106" s="125">
        <f t="shared" si="13"/>
        <v>0</v>
      </c>
      <c r="M106" s="1">
        <f t="shared" si="14"/>
        <v>0</v>
      </c>
      <c r="N106" s="125">
        <f t="shared" si="15"/>
        <v>0</v>
      </c>
      <c r="O106" s="126">
        <f t="shared" si="16"/>
        <v>0</v>
      </c>
      <c r="P106" s="125">
        <f t="shared" si="17"/>
        <v>0</v>
      </c>
      <c r="Q106" s="1">
        <f t="shared" si="18"/>
        <v>0</v>
      </c>
      <c r="R106" s="1">
        <f t="shared" si="11"/>
        <v>0</v>
      </c>
      <c r="S106" s="1">
        <f t="shared" si="19"/>
        <v>0</v>
      </c>
      <c r="T106" s="1">
        <f t="shared" si="20"/>
        <v>0</v>
      </c>
      <c r="U106" s="126">
        <f t="shared" si="21"/>
        <v>0</v>
      </c>
    </row>
    <row r="107" spans="2:21" x14ac:dyDescent="0.3">
      <c r="B107" s="125">
        <v>92</v>
      </c>
      <c r="C107" s="34" t="str">
        <f>IF(OR('Data-Qtr6'!C105="",'Data-Qtr6'!R105),"",(COUNTIF('Data-Qtr6'!C105,"Yes")))</f>
        <v/>
      </c>
      <c r="D107" s="267" t="str">
        <f>IF('Data-Qtr6'!D105="","",IF(C107=1,'Data-Qtr6'!D105,""))</f>
        <v/>
      </c>
      <c r="E107" s="53" t="str">
        <f>IF(OR('Data-Qtr6'!E105="",'Data-Qtr6'!R105),"",COUNTIF('Data-Qtr6'!E105,"Yes"))</f>
        <v/>
      </c>
      <c r="F107" s="53" t="str">
        <f>IF(OR('Data-Qtr6'!F105="",'Data-Qtr6'!R105),"",COUNTIF('Data-Qtr6'!F105,"Yes"))</f>
        <v/>
      </c>
      <c r="G107" s="53"/>
      <c r="H107" s="270" t="str">
        <f>IF(OR('Data-Qtr6'!G105="",'Data-Qtr6'!R105),"",COUNTIF('Data-Qtr6'!G105,"Yes"))</f>
        <v/>
      </c>
      <c r="I107" s="55">
        <f>COUNTIF('Data-Qtr6'!C105:G105,"")</f>
        <v>5</v>
      </c>
      <c r="J107" s="125">
        <f>IF('Data-Qtr6'!R105,0,IF((COUNTBLANK(C107)+COUNTBLANK(E107)+COUNTBLANK(F107)+COUNTBLANK(H107))=4,0,1))</f>
        <v>0</v>
      </c>
      <c r="K107" s="125">
        <f t="shared" si="12"/>
        <v>0</v>
      </c>
      <c r="L107" s="125">
        <f t="shared" si="13"/>
        <v>0</v>
      </c>
      <c r="M107" s="1">
        <f t="shared" si="14"/>
        <v>0</v>
      </c>
      <c r="N107" s="125">
        <f t="shared" si="15"/>
        <v>0</v>
      </c>
      <c r="O107" s="126">
        <f t="shared" si="16"/>
        <v>0</v>
      </c>
      <c r="P107" s="125">
        <f t="shared" si="17"/>
        <v>0</v>
      </c>
      <c r="Q107" s="1">
        <f t="shared" si="18"/>
        <v>0</v>
      </c>
      <c r="R107" s="1">
        <f t="shared" si="11"/>
        <v>0</v>
      </c>
      <c r="S107" s="1">
        <f t="shared" si="19"/>
        <v>0</v>
      </c>
      <c r="T107" s="1">
        <f t="shared" si="20"/>
        <v>0</v>
      </c>
      <c r="U107" s="126">
        <f t="shared" si="21"/>
        <v>0</v>
      </c>
    </row>
    <row r="108" spans="2:21" x14ac:dyDescent="0.3">
      <c r="B108" s="125">
        <v>93</v>
      </c>
      <c r="C108" s="34" t="str">
        <f>IF(OR('Data-Qtr6'!C106="",'Data-Qtr6'!R106),"",(COUNTIF('Data-Qtr6'!C106,"Yes")))</f>
        <v/>
      </c>
      <c r="D108" s="267" t="str">
        <f>IF('Data-Qtr6'!D106="","",IF(C108=1,'Data-Qtr6'!D106,""))</f>
        <v/>
      </c>
      <c r="E108" s="53" t="str">
        <f>IF(OR('Data-Qtr6'!E106="",'Data-Qtr6'!R106),"",COUNTIF('Data-Qtr6'!E106,"Yes"))</f>
        <v/>
      </c>
      <c r="F108" s="53" t="str">
        <f>IF(OR('Data-Qtr6'!F106="",'Data-Qtr6'!R106),"",COUNTIF('Data-Qtr6'!F106,"Yes"))</f>
        <v/>
      </c>
      <c r="G108" s="53"/>
      <c r="H108" s="270" t="str">
        <f>IF(OR('Data-Qtr6'!G106="",'Data-Qtr6'!R106),"",COUNTIF('Data-Qtr6'!G106,"Yes"))</f>
        <v/>
      </c>
      <c r="I108" s="55">
        <f>COUNTIF('Data-Qtr6'!C106:G106,"")</f>
        <v>5</v>
      </c>
      <c r="J108" s="125">
        <f>IF('Data-Qtr6'!R106,0,IF((COUNTBLANK(C108)+COUNTBLANK(E108)+COUNTBLANK(F108)+COUNTBLANK(H108))=4,0,1))</f>
        <v>0</v>
      </c>
      <c r="K108" s="125">
        <f t="shared" si="12"/>
        <v>0</v>
      </c>
      <c r="L108" s="125">
        <f t="shared" si="13"/>
        <v>0</v>
      </c>
      <c r="M108" s="1">
        <f t="shared" si="14"/>
        <v>0</v>
      </c>
      <c r="N108" s="125">
        <f t="shared" si="15"/>
        <v>0</v>
      </c>
      <c r="O108" s="126">
        <f t="shared" si="16"/>
        <v>0</v>
      </c>
      <c r="P108" s="125">
        <f t="shared" si="17"/>
        <v>0</v>
      </c>
      <c r="Q108" s="1">
        <f t="shared" si="18"/>
        <v>0</v>
      </c>
      <c r="R108" s="1">
        <f t="shared" si="11"/>
        <v>0</v>
      </c>
      <c r="S108" s="1">
        <f t="shared" si="19"/>
        <v>0</v>
      </c>
      <c r="T108" s="1">
        <f t="shared" si="20"/>
        <v>0</v>
      </c>
      <c r="U108" s="126">
        <f t="shared" si="21"/>
        <v>0</v>
      </c>
    </row>
    <row r="109" spans="2:21" x14ac:dyDescent="0.3">
      <c r="B109" s="125">
        <v>94</v>
      </c>
      <c r="C109" s="34" t="str">
        <f>IF(OR('Data-Qtr6'!C107="",'Data-Qtr6'!R107),"",(COUNTIF('Data-Qtr6'!C107,"Yes")))</f>
        <v/>
      </c>
      <c r="D109" s="267" t="str">
        <f>IF('Data-Qtr6'!D107="","",IF(C109=1,'Data-Qtr6'!D107,""))</f>
        <v/>
      </c>
      <c r="E109" s="53" t="str">
        <f>IF(OR('Data-Qtr6'!E107="",'Data-Qtr6'!R107),"",COUNTIF('Data-Qtr6'!E107,"Yes"))</f>
        <v/>
      </c>
      <c r="F109" s="53" t="str">
        <f>IF(OR('Data-Qtr6'!F107="",'Data-Qtr6'!R107),"",COUNTIF('Data-Qtr6'!F107,"Yes"))</f>
        <v/>
      </c>
      <c r="G109" s="53"/>
      <c r="H109" s="270" t="str">
        <f>IF(OR('Data-Qtr6'!G107="",'Data-Qtr6'!R107),"",COUNTIF('Data-Qtr6'!G107,"Yes"))</f>
        <v/>
      </c>
      <c r="I109" s="55">
        <f>COUNTIF('Data-Qtr6'!C107:G107,"")</f>
        <v>5</v>
      </c>
      <c r="J109" s="125">
        <f>IF('Data-Qtr6'!R107,0,IF((COUNTBLANK(C109)+COUNTBLANK(E109)+COUNTBLANK(F109)+COUNTBLANK(H109))=4,0,1))</f>
        <v>0</v>
      </c>
      <c r="K109" s="125">
        <f t="shared" si="12"/>
        <v>0</v>
      </c>
      <c r="L109" s="125">
        <f t="shared" si="13"/>
        <v>0</v>
      </c>
      <c r="M109" s="1">
        <f t="shared" si="14"/>
        <v>0</v>
      </c>
      <c r="N109" s="125">
        <f t="shared" si="15"/>
        <v>0</v>
      </c>
      <c r="O109" s="126">
        <f t="shared" si="16"/>
        <v>0</v>
      </c>
      <c r="P109" s="125">
        <f t="shared" si="17"/>
        <v>0</v>
      </c>
      <c r="Q109" s="1">
        <f t="shared" si="18"/>
        <v>0</v>
      </c>
      <c r="R109" s="1">
        <f t="shared" si="11"/>
        <v>0</v>
      </c>
      <c r="S109" s="1">
        <f t="shared" si="19"/>
        <v>0</v>
      </c>
      <c r="T109" s="1">
        <f t="shared" si="20"/>
        <v>0</v>
      </c>
      <c r="U109" s="126">
        <f t="shared" si="21"/>
        <v>0</v>
      </c>
    </row>
    <row r="110" spans="2:21" x14ac:dyDescent="0.3">
      <c r="B110" s="125">
        <v>95</v>
      </c>
      <c r="C110" s="34" t="str">
        <f>IF(OR('Data-Qtr6'!C108="",'Data-Qtr6'!R108),"",(COUNTIF('Data-Qtr6'!C108,"Yes")))</f>
        <v/>
      </c>
      <c r="D110" s="267" t="str">
        <f>IF('Data-Qtr6'!D108="","",IF(C110=1,'Data-Qtr6'!D108,""))</f>
        <v/>
      </c>
      <c r="E110" s="53" t="str">
        <f>IF(OR('Data-Qtr6'!E108="",'Data-Qtr6'!R108),"",COUNTIF('Data-Qtr6'!E108,"Yes"))</f>
        <v/>
      </c>
      <c r="F110" s="53" t="str">
        <f>IF(OR('Data-Qtr6'!F108="",'Data-Qtr6'!R108),"",COUNTIF('Data-Qtr6'!F108,"Yes"))</f>
        <v/>
      </c>
      <c r="G110" s="53"/>
      <c r="H110" s="270" t="str">
        <f>IF(OR('Data-Qtr6'!G108="",'Data-Qtr6'!R108),"",COUNTIF('Data-Qtr6'!G108,"Yes"))</f>
        <v/>
      </c>
      <c r="I110" s="55">
        <f>COUNTIF('Data-Qtr6'!C108:G108,"")</f>
        <v>5</v>
      </c>
      <c r="J110" s="125">
        <f>IF('Data-Qtr6'!R108,0,IF((COUNTBLANK(C110)+COUNTBLANK(E110)+COUNTBLANK(F110)+COUNTBLANK(H110))=4,0,1))</f>
        <v>0</v>
      </c>
      <c r="K110" s="125">
        <f t="shared" si="12"/>
        <v>0</v>
      </c>
      <c r="L110" s="125">
        <f t="shared" si="13"/>
        <v>0</v>
      </c>
      <c r="M110" s="1">
        <f t="shared" si="14"/>
        <v>0</v>
      </c>
      <c r="N110" s="125">
        <f t="shared" si="15"/>
        <v>0</v>
      </c>
      <c r="O110" s="126">
        <f t="shared" si="16"/>
        <v>0</v>
      </c>
      <c r="P110" s="125">
        <f t="shared" si="17"/>
        <v>0</v>
      </c>
      <c r="Q110" s="1">
        <f t="shared" si="18"/>
        <v>0</v>
      </c>
      <c r="R110" s="1">
        <f t="shared" si="11"/>
        <v>0</v>
      </c>
      <c r="S110" s="1">
        <f t="shared" si="19"/>
        <v>0</v>
      </c>
      <c r="T110" s="1">
        <f t="shared" si="20"/>
        <v>0</v>
      </c>
      <c r="U110" s="126">
        <f t="shared" si="21"/>
        <v>0</v>
      </c>
    </row>
    <row r="111" spans="2:21" x14ac:dyDescent="0.3">
      <c r="B111" s="125">
        <v>96</v>
      </c>
      <c r="C111" s="34" t="str">
        <f>IF(OR('Data-Qtr6'!C109="",'Data-Qtr6'!R109),"",(COUNTIF('Data-Qtr6'!C109,"Yes")))</f>
        <v/>
      </c>
      <c r="D111" s="267" t="str">
        <f>IF('Data-Qtr6'!D109="","",IF(C111=1,'Data-Qtr6'!D109,""))</f>
        <v/>
      </c>
      <c r="E111" s="53" t="str">
        <f>IF(OR('Data-Qtr6'!E109="",'Data-Qtr6'!R109),"",COUNTIF('Data-Qtr6'!E109,"Yes"))</f>
        <v/>
      </c>
      <c r="F111" s="53" t="str">
        <f>IF(OR('Data-Qtr6'!F109="",'Data-Qtr6'!R109),"",COUNTIF('Data-Qtr6'!F109,"Yes"))</f>
        <v/>
      </c>
      <c r="G111" s="53"/>
      <c r="H111" s="270" t="str">
        <f>IF(OR('Data-Qtr6'!G109="",'Data-Qtr6'!R109),"",COUNTIF('Data-Qtr6'!G109,"Yes"))</f>
        <v/>
      </c>
      <c r="I111" s="55">
        <f>COUNTIF('Data-Qtr6'!C109:G109,"")</f>
        <v>5</v>
      </c>
      <c r="J111" s="125">
        <f>IF('Data-Qtr6'!R109,0,IF((COUNTBLANK(C111)+COUNTBLANK(E111)+COUNTBLANK(F111)+COUNTBLANK(H111))=4,0,1))</f>
        <v>0</v>
      </c>
      <c r="K111" s="125">
        <f t="shared" si="12"/>
        <v>0</v>
      </c>
      <c r="L111" s="125">
        <f t="shared" si="13"/>
        <v>0</v>
      </c>
      <c r="M111" s="1">
        <f t="shared" si="14"/>
        <v>0</v>
      </c>
      <c r="N111" s="125">
        <f t="shared" si="15"/>
        <v>0</v>
      </c>
      <c r="O111" s="126">
        <f t="shared" si="16"/>
        <v>0</v>
      </c>
      <c r="P111" s="125">
        <f t="shared" si="17"/>
        <v>0</v>
      </c>
      <c r="Q111" s="1">
        <f t="shared" si="18"/>
        <v>0</v>
      </c>
      <c r="R111" s="1">
        <f t="shared" si="11"/>
        <v>0</v>
      </c>
      <c r="S111" s="1">
        <f t="shared" si="19"/>
        <v>0</v>
      </c>
      <c r="T111" s="1">
        <f t="shared" si="20"/>
        <v>0</v>
      </c>
      <c r="U111" s="126">
        <f t="shared" si="21"/>
        <v>0</v>
      </c>
    </row>
    <row r="112" spans="2:21" x14ac:dyDescent="0.3">
      <c r="B112" s="125">
        <v>97</v>
      </c>
      <c r="C112" s="34" t="str">
        <f>IF(OR('Data-Qtr6'!C110="",'Data-Qtr6'!R110),"",(COUNTIF('Data-Qtr6'!C110,"Yes")))</f>
        <v/>
      </c>
      <c r="D112" s="267" t="str">
        <f>IF('Data-Qtr6'!D110="","",IF(C112=1,'Data-Qtr6'!D110,""))</f>
        <v/>
      </c>
      <c r="E112" s="53" t="str">
        <f>IF(OR('Data-Qtr6'!E110="",'Data-Qtr6'!R110),"",COUNTIF('Data-Qtr6'!E110,"Yes"))</f>
        <v/>
      </c>
      <c r="F112" s="53" t="str">
        <f>IF(OR('Data-Qtr6'!F110="",'Data-Qtr6'!R110),"",COUNTIF('Data-Qtr6'!F110,"Yes"))</f>
        <v/>
      </c>
      <c r="G112" s="53"/>
      <c r="H112" s="270" t="str">
        <f>IF(OR('Data-Qtr6'!G110="",'Data-Qtr6'!R110),"",COUNTIF('Data-Qtr6'!G110,"Yes"))</f>
        <v/>
      </c>
      <c r="I112" s="55">
        <f>COUNTIF('Data-Qtr6'!C110:G110,"")</f>
        <v>5</v>
      </c>
      <c r="J112" s="125">
        <f>IF('Data-Qtr6'!R110,0,IF((COUNTBLANK(C112)+COUNTBLANK(E112)+COUNTBLANK(F112)+COUNTBLANK(H112))=4,0,1))</f>
        <v>0</v>
      </c>
      <c r="K112" s="125">
        <f t="shared" si="12"/>
        <v>0</v>
      </c>
      <c r="L112" s="125">
        <f t="shared" si="13"/>
        <v>0</v>
      </c>
      <c r="M112" s="1">
        <f t="shared" si="14"/>
        <v>0</v>
      </c>
      <c r="N112" s="125">
        <f t="shared" si="15"/>
        <v>0</v>
      </c>
      <c r="O112" s="126">
        <f t="shared" si="16"/>
        <v>0</v>
      </c>
      <c r="P112" s="125">
        <f t="shared" si="17"/>
        <v>0</v>
      </c>
      <c r="Q112" s="1">
        <f t="shared" si="18"/>
        <v>0</v>
      </c>
      <c r="R112" s="1">
        <f t="shared" si="11"/>
        <v>0</v>
      </c>
      <c r="S112" s="1">
        <f t="shared" si="19"/>
        <v>0</v>
      </c>
      <c r="T112" s="1">
        <f t="shared" si="20"/>
        <v>0</v>
      </c>
      <c r="U112" s="126">
        <f t="shared" si="21"/>
        <v>0</v>
      </c>
    </row>
    <row r="113" spans="2:21" x14ac:dyDescent="0.3">
      <c r="B113" s="125">
        <v>98</v>
      </c>
      <c r="C113" s="34" t="str">
        <f>IF(OR('Data-Qtr6'!C111="",'Data-Qtr6'!R111),"",(COUNTIF('Data-Qtr6'!C111,"Yes")))</f>
        <v/>
      </c>
      <c r="D113" s="267" t="str">
        <f>IF('Data-Qtr6'!D111="","",IF(C113=1,'Data-Qtr6'!D111,""))</f>
        <v/>
      </c>
      <c r="E113" s="53" t="str">
        <f>IF(OR('Data-Qtr6'!E111="",'Data-Qtr6'!R111),"",COUNTIF('Data-Qtr6'!E111,"Yes"))</f>
        <v/>
      </c>
      <c r="F113" s="53" t="str">
        <f>IF(OR('Data-Qtr6'!F111="",'Data-Qtr6'!R111),"",COUNTIF('Data-Qtr6'!F111,"Yes"))</f>
        <v/>
      </c>
      <c r="G113" s="53"/>
      <c r="H113" s="270" t="str">
        <f>IF(OR('Data-Qtr6'!G111="",'Data-Qtr6'!R111),"",COUNTIF('Data-Qtr6'!G111,"Yes"))</f>
        <v/>
      </c>
      <c r="I113" s="55">
        <f>COUNTIF('Data-Qtr6'!C111:G111,"")</f>
        <v>5</v>
      </c>
      <c r="J113" s="125">
        <f>IF('Data-Qtr6'!R111,0,IF((COUNTBLANK(C113)+COUNTBLANK(E113)+COUNTBLANK(F113)+COUNTBLANK(H113))=4,0,1))</f>
        <v>0</v>
      </c>
      <c r="K113" s="125">
        <f t="shared" si="12"/>
        <v>0</v>
      </c>
      <c r="L113" s="125">
        <f t="shared" si="13"/>
        <v>0</v>
      </c>
      <c r="M113" s="1">
        <f t="shared" si="14"/>
        <v>0</v>
      </c>
      <c r="N113" s="125">
        <f t="shared" si="15"/>
        <v>0</v>
      </c>
      <c r="O113" s="126">
        <f t="shared" si="16"/>
        <v>0</v>
      </c>
      <c r="P113" s="125">
        <f t="shared" si="17"/>
        <v>0</v>
      </c>
      <c r="Q113" s="1">
        <f t="shared" si="18"/>
        <v>0</v>
      </c>
      <c r="R113" s="1">
        <f t="shared" si="11"/>
        <v>0</v>
      </c>
      <c r="S113" s="1">
        <f t="shared" si="19"/>
        <v>0</v>
      </c>
      <c r="T113" s="1">
        <f t="shared" si="20"/>
        <v>0</v>
      </c>
      <c r="U113" s="126">
        <f t="shared" si="21"/>
        <v>0</v>
      </c>
    </row>
    <row r="114" spans="2:21" x14ac:dyDescent="0.3">
      <c r="B114" s="125">
        <v>99</v>
      </c>
      <c r="C114" s="34" t="str">
        <f>IF(OR('Data-Qtr6'!C112="",'Data-Qtr6'!R112),"",(COUNTIF('Data-Qtr6'!C112,"Yes")))</f>
        <v/>
      </c>
      <c r="D114" s="267" t="str">
        <f>IF('Data-Qtr6'!D112="","",IF(C114=1,'Data-Qtr6'!D112,""))</f>
        <v/>
      </c>
      <c r="E114" s="53" t="str">
        <f>IF(OR('Data-Qtr6'!E112="",'Data-Qtr6'!R112),"",COUNTIF('Data-Qtr6'!E112,"Yes"))</f>
        <v/>
      </c>
      <c r="F114" s="53" t="str">
        <f>IF(OR('Data-Qtr6'!F112="",'Data-Qtr6'!R112),"",COUNTIF('Data-Qtr6'!F112,"Yes"))</f>
        <v/>
      </c>
      <c r="G114" s="53"/>
      <c r="H114" s="270" t="str">
        <f>IF(OR('Data-Qtr6'!G112="",'Data-Qtr6'!R112),"",COUNTIF('Data-Qtr6'!G112,"Yes"))</f>
        <v/>
      </c>
      <c r="I114" s="55">
        <f>COUNTIF('Data-Qtr6'!C112:G112,"")</f>
        <v>5</v>
      </c>
      <c r="J114" s="125">
        <f>IF('Data-Qtr6'!R112,0,IF((COUNTBLANK(C114)+COUNTBLANK(E114)+COUNTBLANK(F114)+COUNTBLANK(H114))=4,0,1))</f>
        <v>0</v>
      </c>
      <c r="K114" s="125">
        <f t="shared" si="12"/>
        <v>0</v>
      </c>
      <c r="L114" s="125">
        <f t="shared" si="13"/>
        <v>0</v>
      </c>
      <c r="M114" s="1">
        <f t="shared" si="14"/>
        <v>0</v>
      </c>
      <c r="N114" s="125">
        <f t="shared" si="15"/>
        <v>0</v>
      </c>
      <c r="O114" s="126">
        <f t="shared" si="16"/>
        <v>0</v>
      </c>
      <c r="P114" s="125">
        <f t="shared" si="17"/>
        <v>0</v>
      </c>
      <c r="Q114" s="1">
        <f t="shared" si="18"/>
        <v>0</v>
      </c>
      <c r="R114" s="1">
        <f t="shared" si="11"/>
        <v>0</v>
      </c>
      <c r="S114" s="1">
        <f t="shared" si="19"/>
        <v>0</v>
      </c>
      <c r="T114" s="1">
        <f t="shared" si="20"/>
        <v>0</v>
      </c>
      <c r="U114" s="126">
        <f t="shared" si="21"/>
        <v>0</v>
      </c>
    </row>
    <row r="115" spans="2:21" ht="15" thickBot="1" x14ac:dyDescent="0.35">
      <c r="B115" s="125">
        <v>100</v>
      </c>
      <c r="C115" s="35" t="str">
        <f>IF(OR('Data-Qtr6'!C113="",'Data-Qtr6'!R113),"",(COUNTIF('Data-Qtr6'!C113,"Yes")))</f>
        <v/>
      </c>
      <c r="D115" s="271" t="str">
        <f>IF('Data-Qtr6'!D113="","",IF(C115=1,'Data-Qtr6'!D113,""))</f>
        <v/>
      </c>
      <c r="E115" s="36" t="str">
        <f>IF(OR('Data-Qtr6'!E113="",'Data-Qtr6'!R113),"",COUNTIF('Data-Qtr6'!E113,"Yes"))</f>
        <v/>
      </c>
      <c r="F115" s="36" t="str">
        <f>IF(OR('Data-Qtr6'!F113="",'Data-Qtr6'!R113),"",COUNTIF('Data-Qtr6'!F113,"Yes"))</f>
        <v/>
      </c>
      <c r="G115" s="36"/>
      <c r="H115" s="272" t="str">
        <f>IF(OR('Data-Qtr6'!G113="",'Data-Qtr6'!R113),"",COUNTIF('Data-Qtr6'!G113,"Yes"))</f>
        <v/>
      </c>
      <c r="I115" s="55">
        <f>COUNTIF('Data-Qtr6'!C113:G113,"")</f>
        <v>5</v>
      </c>
      <c r="J115" s="125">
        <f>IF('Data-Qtr6'!R113,0,IF((COUNTBLANK(C115)+COUNTBLANK(E115)+COUNTBLANK(F115)+COUNTBLANK(H115))=4,0,1))</f>
        <v>0</v>
      </c>
      <c r="K115" s="125">
        <f t="shared" si="12"/>
        <v>0</v>
      </c>
      <c r="L115" s="125">
        <f t="shared" si="13"/>
        <v>0</v>
      </c>
      <c r="M115" s="1">
        <f t="shared" si="14"/>
        <v>0</v>
      </c>
      <c r="N115" s="125">
        <f t="shared" si="15"/>
        <v>0</v>
      </c>
      <c r="O115" s="126">
        <f t="shared" si="16"/>
        <v>0</v>
      </c>
      <c r="P115" s="125">
        <f t="shared" si="17"/>
        <v>0</v>
      </c>
      <c r="Q115" s="1">
        <f t="shared" si="18"/>
        <v>0</v>
      </c>
      <c r="R115" s="1">
        <f t="shared" si="11"/>
        <v>0</v>
      </c>
      <c r="S115" s="1">
        <f t="shared" si="19"/>
        <v>0</v>
      </c>
      <c r="T115" s="1">
        <f t="shared" si="20"/>
        <v>0</v>
      </c>
      <c r="U115" s="126">
        <f t="shared" si="21"/>
        <v>0</v>
      </c>
    </row>
    <row r="116" spans="2:21" x14ac:dyDescent="0.3">
      <c r="B116" s="125">
        <v>101</v>
      </c>
      <c r="C116" s="32" t="str">
        <f>IF(OR('Data-Qtr6'!C114="",'Data-Qtr6'!R114),"",(COUNTIF('Data-Qtr6'!C114,"Yes")))</f>
        <v/>
      </c>
      <c r="D116" s="268" t="str">
        <f>IF('Data-Qtr6'!D114="","",IF(C116=1,'Data-Qtr6'!D114,""))</f>
        <v/>
      </c>
      <c r="E116" s="33" t="str">
        <f>IF(OR('Data-Qtr6'!E114="",'Data-Qtr6'!R114),"",COUNTIF('Data-Qtr6'!E114,"Yes"))</f>
        <v/>
      </c>
      <c r="F116" s="33" t="str">
        <f>IF(OR('Data-Qtr6'!F114="",'Data-Qtr6'!R114),"",COUNTIF('Data-Qtr6'!F114,"Yes"))</f>
        <v/>
      </c>
      <c r="G116" s="33"/>
      <c r="H116" s="269" t="str">
        <f>IF(OR('Data-Qtr6'!G114="",'Data-Qtr6'!R114),"",COUNTIF('Data-Qtr6'!G114,"Yes"))</f>
        <v/>
      </c>
      <c r="I116" s="54">
        <f>COUNTIF('Data-Qtr6'!C114:G114,"")</f>
        <v>5</v>
      </c>
      <c r="J116" s="125">
        <f>IF('Data-Qtr6'!R114,0,IF((COUNTBLANK(C116)+COUNTBLANK(E116)+COUNTBLANK(F116)+COUNTBLANK(H116))=4,0,1))</f>
        <v>0</v>
      </c>
      <c r="K116" s="125">
        <f t="shared" ref="K116:K179" si="22">IF(J116=1,C116,0)</f>
        <v>0</v>
      </c>
      <c r="L116" s="125">
        <f t="shared" ref="L116:L179" si="23">IF(J116=1,IF((COUNTIF(C116,1)+COUNTIF(E116,1))=2,1,0),0)</f>
        <v>0</v>
      </c>
      <c r="M116" s="1">
        <f t="shared" ref="M116:M179" si="24">IF(J116=1,COUNTIF(E116,1),0)</f>
        <v>0</v>
      </c>
      <c r="N116" s="125">
        <f t="shared" ref="N116:N179" si="25">IF(J116=1,IF((COUNTIF(C116,1)+COUNTIF(F116,1))=2,1,0),0)</f>
        <v>0</v>
      </c>
      <c r="O116" s="126">
        <f t="shared" ref="O116:O179" si="26">IF(J116=1,COUNTIF(F116,1),0)</f>
        <v>0</v>
      </c>
      <c r="P116" s="125">
        <f t="shared" ref="P116:P179" si="27">IF(J116=1,IF((COUNTIF(C116,1)+COUNTIF(H116,1))=2,1,0),0)</f>
        <v>0</v>
      </c>
      <c r="Q116" s="1">
        <f t="shared" ref="Q116:Q179" si="28">IF(J116=1,COUNTIF(H116,1),0)</f>
        <v>0</v>
      </c>
      <c r="R116" s="1">
        <f t="shared" si="11"/>
        <v>0</v>
      </c>
      <c r="S116" s="1">
        <f t="shared" ref="S116:S179" si="29">IF(J116=1,COUNTIF(C116,1),0)</f>
        <v>0</v>
      </c>
      <c r="T116" s="1">
        <f t="shared" ref="T116:T179" si="30">IF(AND(C116=1,F116=1),1,0)</f>
        <v>0</v>
      </c>
      <c r="U116" s="126">
        <f t="shared" ref="U116:U179" si="31">IF(AND(C116=1,H116=1),1,0)</f>
        <v>0</v>
      </c>
    </row>
    <row r="117" spans="2:21" x14ac:dyDescent="0.3">
      <c r="B117" s="125">
        <v>102</v>
      </c>
      <c r="C117" s="34" t="str">
        <f>IF(OR('Data-Qtr6'!C115="",'Data-Qtr6'!R115),"",(COUNTIF('Data-Qtr6'!C115,"Yes")))</f>
        <v/>
      </c>
      <c r="D117" s="267" t="str">
        <f>IF('Data-Qtr6'!D115="","",IF(C117=1,'Data-Qtr6'!D115,""))</f>
        <v/>
      </c>
      <c r="E117" s="53" t="str">
        <f>IF(OR('Data-Qtr6'!E115="",'Data-Qtr6'!R115),"",COUNTIF('Data-Qtr6'!E115,"Yes"))</f>
        <v/>
      </c>
      <c r="F117" s="53" t="str">
        <f>IF(OR('Data-Qtr6'!F115="",'Data-Qtr6'!R115),"",COUNTIF('Data-Qtr6'!F115,"Yes"))</f>
        <v/>
      </c>
      <c r="G117" s="53"/>
      <c r="H117" s="270" t="str">
        <f>IF(OR('Data-Qtr6'!G115="",'Data-Qtr6'!R115),"",COUNTIF('Data-Qtr6'!G115,"Yes"))</f>
        <v/>
      </c>
      <c r="I117" s="55">
        <f>COUNTIF('Data-Qtr6'!C115:G115,"")</f>
        <v>5</v>
      </c>
      <c r="J117" s="125">
        <f>IF('Data-Qtr6'!R115,0,IF((COUNTBLANK(C117)+COUNTBLANK(E117)+COUNTBLANK(F117)+COUNTBLANK(H117))=4,0,1))</f>
        <v>0</v>
      </c>
      <c r="K117" s="125">
        <f t="shared" si="22"/>
        <v>0</v>
      </c>
      <c r="L117" s="125">
        <f t="shared" si="23"/>
        <v>0</v>
      </c>
      <c r="M117" s="1">
        <f t="shared" si="24"/>
        <v>0</v>
      </c>
      <c r="N117" s="125">
        <f t="shared" si="25"/>
        <v>0</v>
      </c>
      <c r="O117" s="126">
        <f t="shared" si="26"/>
        <v>0</v>
      </c>
      <c r="P117" s="125">
        <f t="shared" si="27"/>
        <v>0</v>
      </c>
      <c r="Q117" s="1">
        <f t="shared" si="28"/>
        <v>0</v>
      </c>
      <c r="R117" s="1">
        <f t="shared" si="11"/>
        <v>0</v>
      </c>
      <c r="S117" s="1">
        <f t="shared" si="29"/>
        <v>0</v>
      </c>
      <c r="T117" s="1">
        <f t="shared" si="30"/>
        <v>0</v>
      </c>
      <c r="U117" s="126">
        <f t="shared" si="31"/>
        <v>0</v>
      </c>
    </row>
    <row r="118" spans="2:21" x14ac:dyDescent="0.3">
      <c r="B118" s="125">
        <v>103</v>
      </c>
      <c r="C118" s="34" t="str">
        <f>IF(OR('Data-Qtr6'!C116="",'Data-Qtr6'!R116),"",(COUNTIF('Data-Qtr6'!C116,"Yes")))</f>
        <v/>
      </c>
      <c r="D118" s="267" t="str">
        <f>IF('Data-Qtr6'!D116="","",IF(C118=1,'Data-Qtr6'!D116,""))</f>
        <v/>
      </c>
      <c r="E118" s="53" t="str">
        <f>IF(OR('Data-Qtr6'!E116="",'Data-Qtr6'!R116),"",COUNTIF('Data-Qtr6'!E116,"Yes"))</f>
        <v/>
      </c>
      <c r="F118" s="53" t="str">
        <f>IF(OR('Data-Qtr6'!F116="",'Data-Qtr6'!R116),"",COUNTIF('Data-Qtr6'!F116,"Yes"))</f>
        <v/>
      </c>
      <c r="G118" s="53"/>
      <c r="H118" s="270" t="str">
        <f>IF(OR('Data-Qtr6'!G116="",'Data-Qtr6'!R116),"",COUNTIF('Data-Qtr6'!G116,"Yes"))</f>
        <v/>
      </c>
      <c r="I118" s="55">
        <f>COUNTIF('Data-Qtr6'!C116:G116,"")</f>
        <v>5</v>
      </c>
      <c r="J118" s="125">
        <f>IF('Data-Qtr6'!R116,0,IF((COUNTBLANK(C118)+COUNTBLANK(E118)+COUNTBLANK(F118)+COUNTBLANK(H118))=4,0,1))</f>
        <v>0</v>
      </c>
      <c r="K118" s="125">
        <f t="shared" si="22"/>
        <v>0</v>
      </c>
      <c r="L118" s="125">
        <f t="shared" si="23"/>
        <v>0</v>
      </c>
      <c r="M118" s="1">
        <f t="shared" si="24"/>
        <v>0</v>
      </c>
      <c r="N118" s="125">
        <f t="shared" si="25"/>
        <v>0</v>
      </c>
      <c r="O118" s="126">
        <f t="shared" si="26"/>
        <v>0</v>
      </c>
      <c r="P118" s="125">
        <f t="shared" si="27"/>
        <v>0</v>
      </c>
      <c r="Q118" s="1">
        <f t="shared" si="28"/>
        <v>0</v>
      </c>
      <c r="R118" s="1">
        <f t="shared" si="11"/>
        <v>0</v>
      </c>
      <c r="S118" s="1">
        <f t="shared" si="29"/>
        <v>0</v>
      </c>
      <c r="T118" s="1">
        <f t="shared" si="30"/>
        <v>0</v>
      </c>
      <c r="U118" s="126">
        <f t="shared" si="31"/>
        <v>0</v>
      </c>
    </row>
    <row r="119" spans="2:21" x14ac:dyDescent="0.3">
      <c r="B119" s="125">
        <v>104</v>
      </c>
      <c r="C119" s="34" t="str">
        <f>IF(OR('Data-Qtr6'!C117="",'Data-Qtr6'!R117),"",(COUNTIF('Data-Qtr6'!C117,"Yes")))</f>
        <v/>
      </c>
      <c r="D119" s="267" t="str">
        <f>IF('Data-Qtr6'!D117="","",IF(C119=1,'Data-Qtr6'!D117,""))</f>
        <v/>
      </c>
      <c r="E119" s="53" t="str">
        <f>IF(OR('Data-Qtr6'!E117="",'Data-Qtr6'!R117),"",COUNTIF('Data-Qtr6'!E117,"Yes"))</f>
        <v/>
      </c>
      <c r="F119" s="53" t="str">
        <f>IF(OR('Data-Qtr6'!F117="",'Data-Qtr6'!R117),"",COUNTIF('Data-Qtr6'!F117,"Yes"))</f>
        <v/>
      </c>
      <c r="G119" s="53"/>
      <c r="H119" s="270" t="str">
        <f>IF(OR('Data-Qtr6'!G117="",'Data-Qtr6'!R117),"",COUNTIF('Data-Qtr6'!G117,"Yes"))</f>
        <v/>
      </c>
      <c r="I119" s="55">
        <f>COUNTIF('Data-Qtr6'!C117:G117,"")</f>
        <v>5</v>
      </c>
      <c r="J119" s="125">
        <f>IF('Data-Qtr6'!R117,0,IF((COUNTBLANK(C119)+COUNTBLANK(E119)+COUNTBLANK(F119)+COUNTBLANK(H119))=4,0,1))</f>
        <v>0</v>
      </c>
      <c r="K119" s="125">
        <f t="shared" si="22"/>
        <v>0</v>
      </c>
      <c r="L119" s="125">
        <f t="shared" si="23"/>
        <v>0</v>
      </c>
      <c r="M119" s="1">
        <f t="shared" si="24"/>
        <v>0</v>
      </c>
      <c r="N119" s="125">
        <f t="shared" si="25"/>
        <v>0</v>
      </c>
      <c r="O119" s="126">
        <f t="shared" si="26"/>
        <v>0</v>
      </c>
      <c r="P119" s="125">
        <f t="shared" si="27"/>
        <v>0</v>
      </c>
      <c r="Q119" s="1">
        <f t="shared" si="28"/>
        <v>0</v>
      </c>
      <c r="R119" s="1">
        <f t="shared" si="11"/>
        <v>0</v>
      </c>
      <c r="S119" s="1">
        <f t="shared" si="29"/>
        <v>0</v>
      </c>
      <c r="T119" s="1">
        <f t="shared" si="30"/>
        <v>0</v>
      </c>
      <c r="U119" s="126">
        <f t="shared" si="31"/>
        <v>0</v>
      </c>
    </row>
    <row r="120" spans="2:21" x14ac:dyDescent="0.3">
      <c r="B120" s="125">
        <v>105</v>
      </c>
      <c r="C120" s="34" t="str">
        <f>IF(OR('Data-Qtr6'!C118="",'Data-Qtr6'!R118),"",(COUNTIF('Data-Qtr6'!C118,"Yes")))</f>
        <v/>
      </c>
      <c r="D120" s="267" t="str">
        <f>IF('Data-Qtr6'!D118="","",IF(C120=1,'Data-Qtr6'!D118,""))</f>
        <v/>
      </c>
      <c r="E120" s="53" t="str">
        <f>IF(OR('Data-Qtr6'!E118="",'Data-Qtr6'!R118),"",COUNTIF('Data-Qtr6'!E118,"Yes"))</f>
        <v/>
      </c>
      <c r="F120" s="53" t="str">
        <f>IF(OR('Data-Qtr6'!F118="",'Data-Qtr6'!R118),"",COUNTIF('Data-Qtr6'!F118,"Yes"))</f>
        <v/>
      </c>
      <c r="G120" s="53"/>
      <c r="H120" s="270" t="str">
        <f>IF(OR('Data-Qtr6'!G118="",'Data-Qtr6'!R118),"",COUNTIF('Data-Qtr6'!G118,"Yes"))</f>
        <v/>
      </c>
      <c r="I120" s="55">
        <f>COUNTIF('Data-Qtr6'!C118:G118,"")</f>
        <v>5</v>
      </c>
      <c r="J120" s="125">
        <f>IF('Data-Qtr6'!R118,0,IF((COUNTBLANK(C120)+COUNTBLANK(E120)+COUNTBLANK(F120)+COUNTBLANK(H120))=4,0,1))</f>
        <v>0</v>
      </c>
      <c r="K120" s="125">
        <f t="shared" si="22"/>
        <v>0</v>
      </c>
      <c r="L120" s="125">
        <f t="shared" si="23"/>
        <v>0</v>
      </c>
      <c r="M120" s="1">
        <f t="shared" si="24"/>
        <v>0</v>
      </c>
      <c r="N120" s="125">
        <f t="shared" si="25"/>
        <v>0</v>
      </c>
      <c r="O120" s="126">
        <f t="shared" si="26"/>
        <v>0</v>
      </c>
      <c r="P120" s="125">
        <f t="shared" si="27"/>
        <v>0</v>
      </c>
      <c r="Q120" s="1">
        <f t="shared" si="28"/>
        <v>0</v>
      </c>
      <c r="R120" s="1">
        <f t="shared" si="11"/>
        <v>0</v>
      </c>
      <c r="S120" s="1">
        <f t="shared" si="29"/>
        <v>0</v>
      </c>
      <c r="T120" s="1">
        <f t="shared" si="30"/>
        <v>0</v>
      </c>
      <c r="U120" s="126">
        <f t="shared" si="31"/>
        <v>0</v>
      </c>
    </row>
    <row r="121" spans="2:21" x14ac:dyDescent="0.3">
      <c r="B121" s="125">
        <v>106</v>
      </c>
      <c r="C121" s="34" t="str">
        <f>IF(OR('Data-Qtr6'!C119="",'Data-Qtr6'!R119),"",(COUNTIF('Data-Qtr6'!C119,"Yes")))</f>
        <v/>
      </c>
      <c r="D121" s="267" t="str">
        <f>IF('Data-Qtr6'!D119="","",IF(C121=1,'Data-Qtr6'!D119,""))</f>
        <v/>
      </c>
      <c r="E121" s="53" t="str">
        <f>IF(OR('Data-Qtr6'!E119="",'Data-Qtr6'!R119),"",COUNTIF('Data-Qtr6'!E119,"Yes"))</f>
        <v/>
      </c>
      <c r="F121" s="53" t="str">
        <f>IF(OR('Data-Qtr6'!F119="",'Data-Qtr6'!R119),"",COUNTIF('Data-Qtr6'!F119,"Yes"))</f>
        <v/>
      </c>
      <c r="G121" s="53"/>
      <c r="H121" s="270" t="str">
        <f>IF(OR('Data-Qtr6'!G119="",'Data-Qtr6'!R119),"",COUNTIF('Data-Qtr6'!G119,"Yes"))</f>
        <v/>
      </c>
      <c r="I121" s="55">
        <f>COUNTIF('Data-Qtr6'!C119:G119,"")</f>
        <v>5</v>
      </c>
      <c r="J121" s="125">
        <f>IF('Data-Qtr6'!R119,0,IF((COUNTBLANK(C121)+COUNTBLANK(E121)+COUNTBLANK(F121)+COUNTBLANK(H121))=4,0,1))</f>
        <v>0</v>
      </c>
      <c r="K121" s="125">
        <f t="shared" si="22"/>
        <v>0</v>
      </c>
      <c r="L121" s="125">
        <f t="shared" si="23"/>
        <v>0</v>
      </c>
      <c r="M121" s="1">
        <f t="shared" si="24"/>
        <v>0</v>
      </c>
      <c r="N121" s="125">
        <f t="shared" si="25"/>
        <v>0</v>
      </c>
      <c r="O121" s="126">
        <f t="shared" si="26"/>
        <v>0</v>
      </c>
      <c r="P121" s="125">
        <f t="shared" si="27"/>
        <v>0</v>
      </c>
      <c r="Q121" s="1">
        <f t="shared" si="28"/>
        <v>0</v>
      </c>
      <c r="R121" s="1">
        <f t="shared" si="11"/>
        <v>0</v>
      </c>
      <c r="S121" s="1">
        <f t="shared" si="29"/>
        <v>0</v>
      </c>
      <c r="T121" s="1">
        <f t="shared" si="30"/>
        <v>0</v>
      </c>
      <c r="U121" s="126">
        <f t="shared" si="31"/>
        <v>0</v>
      </c>
    </row>
    <row r="122" spans="2:21" x14ac:dyDescent="0.3">
      <c r="B122" s="125">
        <v>107</v>
      </c>
      <c r="C122" s="34" t="str">
        <f>IF(OR('Data-Qtr6'!C120="",'Data-Qtr6'!R120),"",(COUNTIF('Data-Qtr6'!C120,"Yes")))</f>
        <v/>
      </c>
      <c r="D122" s="267" t="str">
        <f>IF('Data-Qtr6'!D120="","",IF(C122=1,'Data-Qtr6'!D120,""))</f>
        <v/>
      </c>
      <c r="E122" s="53" t="str">
        <f>IF(OR('Data-Qtr6'!E120="",'Data-Qtr6'!R120),"",COUNTIF('Data-Qtr6'!E120,"Yes"))</f>
        <v/>
      </c>
      <c r="F122" s="53" t="str">
        <f>IF(OR('Data-Qtr6'!F120="",'Data-Qtr6'!R120),"",COUNTIF('Data-Qtr6'!F120,"Yes"))</f>
        <v/>
      </c>
      <c r="G122" s="53"/>
      <c r="H122" s="270" t="str">
        <f>IF(OR('Data-Qtr6'!G120="",'Data-Qtr6'!R120),"",COUNTIF('Data-Qtr6'!G120,"Yes"))</f>
        <v/>
      </c>
      <c r="I122" s="55">
        <f>COUNTIF('Data-Qtr6'!C120:G120,"")</f>
        <v>5</v>
      </c>
      <c r="J122" s="125">
        <f>IF('Data-Qtr6'!R120,0,IF((COUNTBLANK(C122)+COUNTBLANK(E122)+COUNTBLANK(F122)+COUNTBLANK(H122))=4,0,1))</f>
        <v>0</v>
      </c>
      <c r="K122" s="125">
        <f t="shared" si="22"/>
        <v>0</v>
      </c>
      <c r="L122" s="125">
        <f t="shared" si="23"/>
        <v>0</v>
      </c>
      <c r="M122" s="1">
        <f t="shared" si="24"/>
        <v>0</v>
      </c>
      <c r="N122" s="125">
        <f t="shared" si="25"/>
        <v>0</v>
      </c>
      <c r="O122" s="126">
        <f t="shared" si="26"/>
        <v>0</v>
      </c>
      <c r="P122" s="125">
        <f t="shared" si="27"/>
        <v>0</v>
      </c>
      <c r="Q122" s="1">
        <f t="shared" si="28"/>
        <v>0</v>
      </c>
      <c r="R122" s="1">
        <f t="shared" si="11"/>
        <v>0</v>
      </c>
      <c r="S122" s="1">
        <f t="shared" si="29"/>
        <v>0</v>
      </c>
      <c r="T122" s="1">
        <f t="shared" si="30"/>
        <v>0</v>
      </c>
      <c r="U122" s="126">
        <f t="shared" si="31"/>
        <v>0</v>
      </c>
    </row>
    <row r="123" spans="2:21" x14ac:dyDescent="0.3">
      <c r="B123" s="125">
        <v>108</v>
      </c>
      <c r="C123" s="34" t="str">
        <f>IF(OR('Data-Qtr6'!C121="",'Data-Qtr6'!R121),"",(COUNTIF('Data-Qtr6'!C121,"Yes")))</f>
        <v/>
      </c>
      <c r="D123" s="267" t="str">
        <f>IF('Data-Qtr6'!D121="","",IF(C123=1,'Data-Qtr6'!D121,""))</f>
        <v/>
      </c>
      <c r="E123" s="53" t="str">
        <f>IF(OR('Data-Qtr6'!E121="",'Data-Qtr6'!R121),"",COUNTIF('Data-Qtr6'!E121,"Yes"))</f>
        <v/>
      </c>
      <c r="F123" s="53" t="str">
        <f>IF(OR('Data-Qtr6'!F121="",'Data-Qtr6'!R121),"",COUNTIF('Data-Qtr6'!F121,"Yes"))</f>
        <v/>
      </c>
      <c r="G123" s="53"/>
      <c r="H123" s="270" t="str">
        <f>IF(OR('Data-Qtr6'!G121="",'Data-Qtr6'!R121),"",COUNTIF('Data-Qtr6'!G121,"Yes"))</f>
        <v/>
      </c>
      <c r="I123" s="55">
        <f>COUNTIF('Data-Qtr6'!C121:G121,"")</f>
        <v>5</v>
      </c>
      <c r="J123" s="125">
        <f>IF('Data-Qtr6'!R121,0,IF((COUNTBLANK(C123)+COUNTBLANK(E123)+COUNTBLANK(F123)+COUNTBLANK(H123))=4,0,1))</f>
        <v>0</v>
      </c>
      <c r="K123" s="125">
        <f t="shared" si="22"/>
        <v>0</v>
      </c>
      <c r="L123" s="125">
        <f t="shared" si="23"/>
        <v>0</v>
      </c>
      <c r="M123" s="1">
        <f t="shared" si="24"/>
        <v>0</v>
      </c>
      <c r="N123" s="125">
        <f t="shared" si="25"/>
        <v>0</v>
      </c>
      <c r="O123" s="126">
        <f t="shared" si="26"/>
        <v>0</v>
      </c>
      <c r="P123" s="125">
        <f t="shared" si="27"/>
        <v>0</v>
      </c>
      <c r="Q123" s="1">
        <f t="shared" si="28"/>
        <v>0</v>
      </c>
      <c r="R123" s="1">
        <f t="shared" si="11"/>
        <v>0</v>
      </c>
      <c r="S123" s="1">
        <f t="shared" si="29"/>
        <v>0</v>
      </c>
      <c r="T123" s="1">
        <f t="shared" si="30"/>
        <v>0</v>
      </c>
      <c r="U123" s="126">
        <f t="shared" si="31"/>
        <v>0</v>
      </c>
    </row>
    <row r="124" spans="2:21" x14ac:dyDescent="0.3">
      <c r="B124" s="125">
        <v>109</v>
      </c>
      <c r="C124" s="34" t="str">
        <f>IF(OR('Data-Qtr6'!C122="",'Data-Qtr6'!R122),"",(COUNTIF('Data-Qtr6'!C122,"Yes")))</f>
        <v/>
      </c>
      <c r="D124" s="267" t="str">
        <f>IF('Data-Qtr6'!D122="","",IF(C124=1,'Data-Qtr6'!D122,""))</f>
        <v/>
      </c>
      <c r="E124" s="53" t="str">
        <f>IF(OR('Data-Qtr6'!E122="",'Data-Qtr6'!R122),"",COUNTIF('Data-Qtr6'!E122,"Yes"))</f>
        <v/>
      </c>
      <c r="F124" s="53" t="str">
        <f>IF(OR('Data-Qtr6'!F122="",'Data-Qtr6'!R122),"",COUNTIF('Data-Qtr6'!F122,"Yes"))</f>
        <v/>
      </c>
      <c r="G124" s="53"/>
      <c r="H124" s="270" t="str">
        <f>IF(OR('Data-Qtr6'!G122="",'Data-Qtr6'!R122),"",COUNTIF('Data-Qtr6'!G122,"Yes"))</f>
        <v/>
      </c>
      <c r="I124" s="55">
        <f>COUNTIF('Data-Qtr6'!C122:G122,"")</f>
        <v>5</v>
      </c>
      <c r="J124" s="125">
        <f>IF('Data-Qtr6'!R122,0,IF((COUNTBLANK(C124)+COUNTBLANK(E124)+COUNTBLANK(F124)+COUNTBLANK(H124))=4,0,1))</f>
        <v>0</v>
      </c>
      <c r="K124" s="125">
        <f t="shared" si="22"/>
        <v>0</v>
      </c>
      <c r="L124" s="125">
        <f t="shared" si="23"/>
        <v>0</v>
      </c>
      <c r="M124" s="1">
        <f t="shared" si="24"/>
        <v>0</v>
      </c>
      <c r="N124" s="125">
        <f t="shared" si="25"/>
        <v>0</v>
      </c>
      <c r="O124" s="126">
        <f t="shared" si="26"/>
        <v>0</v>
      </c>
      <c r="P124" s="125">
        <f t="shared" si="27"/>
        <v>0</v>
      </c>
      <c r="Q124" s="1">
        <f t="shared" si="28"/>
        <v>0</v>
      </c>
      <c r="R124" s="1">
        <f t="shared" si="11"/>
        <v>0</v>
      </c>
      <c r="S124" s="1">
        <f t="shared" si="29"/>
        <v>0</v>
      </c>
      <c r="T124" s="1">
        <f t="shared" si="30"/>
        <v>0</v>
      </c>
      <c r="U124" s="126">
        <f t="shared" si="31"/>
        <v>0</v>
      </c>
    </row>
    <row r="125" spans="2:21" ht="15" thickBot="1" x14ac:dyDescent="0.35">
      <c r="B125" s="127">
        <v>110</v>
      </c>
      <c r="C125" s="35" t="str">
        <f>IF(OR('Data-Qtr6'!C123="",'Data-Qtr6'!R123),"",(COUNTIF('Data-Qtr6'!C123,"Yes")))</f>
        <v/>
      </c>
      <c r="D125" s="271" t="str">
        <f>IF('Data-Qtr6'!D123="","",IF(C125=1,'Data-Qtr6'!D123,""))</f>
        <v/>
      </c>
      <c r="E125" s="36" t="str">
        <f>IF(OR('Data-Qtr6'!E123="",'Data-Qtr6'!R123),"",COUNTIF('Data-Qtr6'!E123,"Yes"))</f>
        <v/>
      </c>
      <c r="F125" s="36" t="str">
        <f>IF(OR('Data-Qtr6'!F123="",'Data-Qtr6'!R123),"",COUNTIF('Data-Qtr6'!F123,"Yes"))</f>
        <v/>
      </c>
      <c r="G125" s="36"/>
      <c r="H125" s="272" t="str">
        <f>IF(OR('Data-Qtr6'!G123="",'Data-Qtr6'!R123),"",COUNTIF('Data-Qtr6'!G123,"Yes"))</f>
        <v/>
      </c>
      <c r="I125" s="56">
        <f>COUNTIF('Data-Qtr6'!C123:G123,"")</f>
        <v>5</v>
      </c>
      <c r="J125" s="125">
        <f>IF('Data-Qtr6'!R123,0,IF((COUNTBLANK(C125)+COUNTBLANK(E125)+COUNTBLANK(F125)+COUNTBLANK(H125))=4,0,1))</f>
        <v>0</v>
      </c>
      <c r="K125" s="125">
        <f t="shared" si="22"/>
        <v>0</v>
      </c>
      <c r="L125" s="125">
        <f t="shared" si="23"/>
        <v>0</v>
      </c>
      <c r="M125" s="1">
        <f t="shared" si="24"/>
        <v>0</v>
      </c>
      <c r="N125" s="125">
        <f t="shared" si="25"/>
        <v>0</v>
      </c>
      <c r="O125" s="126">
        <f t="shared" si="26"/>
        <v>0</v>
      </c>
      <c r="P125" s="125">
        <f t="shared" si="27"/>
        <v>0</v>
      </c>
      <c r="Q125" s="1">
        <f t="shared" si="28"/>
        <v>0</v>
      </c>
      <c r="R125" s="1">
        <f t="shared" si="11"/>
        <v>0</v>
      </c>
      <c r="S125" s="1">
        <f t="shared" si="29"/>
        <v>0</v>
      </c>
      <c r="T125" s="1">
        <f t="shared" si="30"/>
        <v>0</v>
      </c>
      <c r="U125" s="126">
        <f t="shared" si="31"/>
        <v>0</v>
      </c>
    </row>
    <row r="126" spans="2:21" x14ac:dyDescent="0.3">
      <c r="B126" s="125">
        <v>111</v>
      </c>
      <c r="C126" s="32" t="str">
        <f>IF(OR('Data-Qtr6'!C124="",'Data-Qtr6'!R124),"",(COUNTIF('Data-Qtr6'!C124,"Yes")))</f>
        <v/>
      </c>
      <c r="D126" s="268" t="str">
        <f>IF('Data-Qtr6'!D124="","",IF(C126=1,'Data-Qtr6'!D124,""))</f>
        <v/>
      </c>
      <c r="E126" s="33" t="str">
        <f>IF(OR('Data-Qtr6'!E124="",'Data-Qtr6'!R124),"",COUNTIF('Data-Qtr6'!E124,"Yes"))</f>
        <v/>
      </c>
      <c r="F126" s="33" t="str">
        <f>IF(OR('Data-Qtr6'!F124="",'Data-Qtr6'!R124),"",COUNTIF('Data-Qtr6'!F124,"Yes"))</f>
        <v/>
      </c>
      <c r="G126" s="33"/>
      <c r="H126" s="269" t="str">
        <f>IF(OR('Data-Qtr6'!G124="",'Data-Qtr6'!R124),"",COUNTIF('Data-Qtr6'!G124,"Yes"))</f>
        <v/>
      </c>
      <c r="I126" s="54">
        <f>COUNTIF('Data-Qtr6'!C124:G124,"")</f>
        <v>5</v>
      </c>
      <c r="J126" s="125">
        <f>IF('Data-Qtr6'!R124,0,IF((COUNTBLANK(C126)+COUNTBLANK(E126)+COUNTBLANK(F126)+COUNTBLANK(H126))=4,0,1))</f>
        <v>0</v>
      </c>
      <c r="K126" s="125">
        <f t="shared" si="22"/>
        <v>0</v>
      </c>
      <c r="L126" s="125">
        <f t="shared" si="23"/>
        <v>0</v>
      </c>
      <c r="M126" s="1">
        <f t="shared" si="24"/>
        <v>0</v>
      </c>
      <c r="N126" s="125">
        <f t="shared" si="25"/>
        <v>0</v>
      </c>
      <c r="O126" s="126">
        <f t="shared" si="26"/>
        <v>0</v>
      </c>
      <c r="P126" s="125">
        <f t="shared" si="27"/>
        <v>0</v>
      </c>
      <c r="Q126" s="1">
        <f t="shared" si="28"/>
        <v>0</v>
      </c>
      <c r="R126" s="1">
        <f t="shared" si="11"/>
        <v>0</v>
      </c>
      <c r="S126" s="1">
        <f t="shared" si="29"/>
        <v>0</v>
      </c>
      <c r="T126" s="1">
        <f t="shared" si="30"/>
        <v>0</v>
      </c>
      <c r="U126" s="126">
        <f t="shared" si="31"/>
        <v>0</v>
      </c>
    </row>
    <row r="127" spans="2:21" x14ac:dyDescent="0.3">
      <c r="B127" s="125">
        <v>112</v>
      </c>
      <c r="C127" s="34" t="str">
        <f>IF(OR('Data-Qtr6'!C125="",'Data-Qtr6'!R125),"",(COUNTIF('Data-Qtr6'!C125,"Yes")))</f>
        <v/>
      </c>
      <c r="D127" s="267" t="str">
        <f>IF('Data-Qtr6'!D125="","",IF(C127=1,'Data-Qtr6'!D125,""))</f>
        <v/>
      </c>
      <c r="E127" s="53" t="str">
        <f>IF(OR('Data-Qtr6'!E125="",'Data-Qtr6'!R125),"",COUNTIF('Data-Qtr6'!E125,"Yes"))</f>
        <v/>
      </c>
      <c r="F127" s="53" t="str">
        <f>IF(OR('Data-Qtr6'!F125="",'Data-Qtr6'!R125),"",COUNTIF('Data-Qtr6'!F125,"Yes"))</f>
        <v/>
      </c>
      <c r="G127" s="53"/>
      <c r="H127" s="270" t="str">
        <f>IF(OR('Data-Qtr6'!G125="",'Data-Qtr6'!R125),"",COUNTIF('Data-Qtr6'!G125,"Yes"))</f>
        <v/>
      </c>
      <c r="I127" s="55">
        <f>COUNTIF('Data-Qtr6'!C125:G125,"")</f>
        <v>5</v>
      </c>
      <c r="J127" s="125">
        <f>IF('Data-Qtr6'!R125,0,IF((COUNTBLANK(C127)+COUNTBLANK(E127)+COUNTBLANK(F127)+COUNTBLANK(H127))=4,0,1))</f>
        <v>0</v>
      </c>
      <c r="K127" s="125">
        <f t="shared" si="22"/>
        <v>0</v>
      </c>
      <c r="L127" s="125">
        <f t="shared" si="23"/>
        <v>0</v>
      </c>
      <c r="M127" s="1">
        <f t="shared" si="24"/>
        <v>0</v>
      </c>
      <c r="N127" s="125">
        <f t="shared" si="25"/>
        <v>0</v>
      </c>
      <c r="O127" s="126">
        <f t="shared" si="26"/>
        <v>0</v>
      </c>
      <c r="P127" s="125">
        <f t="shared" si="27"/>
        <v>0</v>
      </c>
      <c r="Q127" s="1">
        <f t="shared" si="28"/>
        <v>0</v>
      </c>
      <c r="R127" s="1">
        <f t="shared" si="11"/>
        <v>0</v>
      </c>
      <c r="S127" s="1">
        <f t="shared" si="29"/>
        <v>0</v>
      </c>
      <c r="T127" s="1">
        <f t="shared" si="30"/>
        <v>0</v>
      </c>
      <c r="U127" s="126">
        <f t="shared" si="31"/>
        <v>0</v>
      </c>
    </row>
    <row r="128" spans="2:21" x14ac:dyDescent="0.3">
      <c r="B128" s="125">
        <v>113</v>
      </c>
      <c r="C128" s="34" t="str">
        <f>IF(OR('Data-Qtr6'!C126="",'Data-Qtr6'!R126),"",(COUNTIF('Data-Qtr6'!C126,"Yes")))</f>
        <v/>
      </c>
      <c r="D128" s="267" t="str">
        <f>IF('Data-Qtr6'!D126="","",IF(C128=1,'Data-Qtr6'!D126,""))</f>
        <v/>
      </c>
      <c r="E128" s="53" t="str">
        <f>IF(OR('Data-Qtr6'!E126="",'Data-Qtr6'!R126),"",COUNTIF('Data-Qtr6'!E126,"Yes"))</f>
        <v/>
      </c>
      <c r="F128" s="53" t="str">
        <f>IF(OR('Data-Qtr6'!F126="",'Data-Qtr6'!R126),"",COUNTIF('Data-Qtr6'!F126,"Yes"))</f>
        <v/>
      </c>
      <c r="G128" s="53"/>
      <c r="H128" s="270" t="str">
        <f>IF(OR('Data-Qtr6'!G126="",'Data-Qtr6'!R126),"",COUNTIF('Data-Qtr6'!G126,"Yes"))</f>
        <v/>
      </c>
      <c r="I128" s="55">
        <f>COUNTIF('Data-Qtr6'!C126:G126,"")</f>
        <v>5</v>
      </c>
      <c r="J128" s="125">
        <f>IF('Data-Qtr6'!R126,0,IF((COUNTBLANK(C128)+COUNTBLANK(E128)+COUNTBLANK(F128)+COUNTBLANK(H128))=4,0,1))</f>
        <v>0</v>
      </c>
      <c r="K128" s="125">
        <f t="shared" si="22"/>
        <v>0</v>
      </c>
      <c r="L128" s="125">
        <f t="shared" si="23"/>
        <v>0</v>
      </c>
      <c r="M128" s="1">
        <f t="shared" si="24"/>
        <v>0</v>
      </c>
      <c r="N128" s="125">
        <f t="shared" si="25"/>
        <v>0</v>
      </c>
      <c r="O128" s="126">
        <f t="shared" si="26"/>
        <v>0</v>
      </c>
      <c r="P128" s="125">
        <f t="shared" si="27"/>
        <v>0</v>
      </c>
      <c r="Q128" s="1">
        <f t="shared" si="28"/>
        <v>0</v>
      </c>
      <c r="R128" s="1">
        <f t="shared" si="11"/>
        <v>0</v>
      </c>
      <c r="S128" s="1">
        <f t="shared" si="29"/>
        <v>0</v>
      </c>
      <c r="T128" s="1">
        <f t="shared" si="30"/>
        <v>0</v>
      </c>
      <c r="U128" s="126">
        <f t="shared" si="31"/>
        <v>0</v>
      </c>
    </row>
    <row r="129" spans="2:21" x14ac:dyDescent="0.3">
      <c r="B129" s="125">
        <v>114</v>
      </c>
      <c r="C129" s="34" t="str">
        <f>IF(OR('Data-Qtr6'!C127="",'Data-Qtr6'!R127),"",(COUNTIF('Data-Qtr6'!C127,"Yes")))</f>
        <v/>
      </c>
      <c r="D129" s="267" t="str">
        <f>IF('Data-Qtr6'!D127="","",IF(C129=1,'Data-Qtr6'!D127,""))</f>
        <v/>
      </c>
      <c r="E129" s="53" t="str">
        <f>IF(OR('Data-Qtr6'!E127="",'Data-Qtr6'!R127),"",COUNTIF('Data-Qtr6'!E127,"Yes"))</f>
        <v/>
      </c>
      <c r="F129" s="53" t="str">
        <f>IF(OR('Data-Qtr6'!F127="",'Data-Qtr6'!R127),"",COUNTIF('Data-Qtr6'!F127,"Yes"))</f>
        <v/>
      </c>
      <c r="G129" s="53"/>
      <c r="H129" s="270" t="str">
        <f>IF(OR('Data-Qtr6'!G127="",'Data-Qtr6'!R127),"",COUNTIF('Data-Qtr6'!G127,"Yes"))</f>
        <v/>
      </c>
      <c r="I129" s="55">
        <f>COUNTIF('Data-Qtr6'!C127:G127,"")</f>
        <v>5</v>
      </c>
      <c r="J129" s="125">
        <f>IF('Data-Qtr6'!R127,0,IF((COUNTBLANK(C129)+COUNTBLANK(E129)+COUNTBLANK(F129)+COUNTBLANK(H129))=4,0,1))</f>
        <v>0</v>
      </c>
      <c r="K129" s="125">
        <f t="shared" si="22"/>
        <v>0</v>
      </c>
      <c r="L129" s="125">
        <f t="shared" si="23"/>
        <v>0</v>
      </c>
      <c r="M129" s="1">
        <f t="shared" si="24"/>
        <v>0</v>
      </c>
      <c r="N129" s="125">
        <f t="shared" si="25"/>
        <v>0</v>
      </c>
      <c r="O129" s="126">
        <f t="shared" si="26"/>
        <v>0</v>
      </c>
      <c r="P129" s="125">
        <f t="shared" si="27"/>
        <v>0</v>
      </c>
      <c r="Q129" s="1">
        <f t="shared" si="28"/>
        <v>0</v>
      </c>
      <c r="R129" s="1">
        <f t="shared" si="11"/>
        <v>0</v>
      </c>
      <c r="S129" s="1">
        <f t="shared" si="29"/>
        <v>0</v>
      </c>
      <c r="T129" s="1">
        <f t="shared" si="30"/>
        <v>0</v>
      </c>
      <c r="U129" s="126">
        <f t="shared" si="31"/>
        <v>0</v>
      </c>
    </row>
    <row r="130" spans="2:21" x14ac:dyDescent="0.3">
      <c r="B130" s="125">
        <v>115</v>
      </c>
      <c r="C130" s="34" t="str">
        <f>IF(OR('Data-Qtr6'!C128="",'Data-Qtr6'!R128),"",(COUNTIF('Data-Qtr6'!C128,"Yes")))</f>
        <v/>
      </c>
      <c r="D130" s="267" t="str">
        <f>IF('Data-Qtr6'!D128="","",IF(C130=1,'Data-Qtr6'!D128,""))</f>
        <v/>
      </c>
      <c r="E130" s="53" t="str">
        <f>IF(OR('Data-Qtr6'!E128="",'Data-Qtr6'!R128),"",COUNTIF('Data-Qtr6'!E128,"Yes"))</f>
        <v/>
      </c>
      <c r="F130" s="53" t="str">
        <f>IF(OR('Data-Qtr6'!F128="",'Data-Qtr6'!R128),"",COUNTIF('Data-Qtr6'!F128,"Yes"))</f>
        <v/>
      </c>
      <c r="G130" s="53"/>
      <c r="H130" s="270" t="str">
        <f>IF(OR('Data-Qtr6'!G128="",'Data-Qtr6'!R128),"",COUNTIF('Data-Qtr6'!G128,"Yes"))</f>
        <v/>
      </c>
      <c r="I130" s="55">
        <f>COUNTIF('Data-Qtr6'!C128:G128,"")</f>
        <v>5</v>
      </c>
      <c r="J130" s="125">
        <f>IF('Data-Qtr6'!R128,0,IF((COUNTBLANK(C130)+COUNTBLANK(E130)+COUNTBLANK(F130)+COUNTBLANK(H130))=4,0,1))</f>
        <v>0</v>
      </c>
      <c r="K130" s="125">
        <f t="shared" si="22"/>
        <v>0</v>
      </c>
      <c r="L130" s="125">
        <f t="shared" si="23"/>
        <v>0</v>
      </c>
      <c r="M130" s="1">
        <f t="shared" si="24"/>
        <v>0</v>
      </c>
      <c r="N130" s="125">
        <f t="shared" si="25"/>
        <v>0</v>
      </c>
      <c r="O130" s="126">
        <f t="shared" si="26"/>
        <v>0</v>
      </c>
      <c r="P130" s="125">
        <f t="shared" si="27"/>
        <v>0</v>
      </c>
      <c r="Q130" s="1">
        <f t="shared" si="28"/>
        <v>0</v>
      </c>
      <c r="R130" s="1">
        <f t="shared" si="11"/>
        <v>0</v>
      </c>
      <c r="S130" s="1">
        <f t="shared" si="29"/>
        <v>0</v>
      </c>
      <c r="T130" s="1">
        <f t="shared" si="30"/>
        <v>0</v>
      </c>
      <c r="U130" s="126">
        <f t="shared" si="31"/>
        <v>0</v>
      </c>
    </row>
    <row r="131" spans="2:21" x14ac:dyDescent="0.3">
      <c r="B131" s="125">
        <v>116</v>
      </c>
      <c r="C131" s="34" t="str">
        <f>IF(OR('Data-Qtr6'!C129="",'Data-Qtr6'!R129),"",(COUNTIF('Data-Qtr6'!C129,"Yes")))</f>
        <v/>
      </c>
      <c r="D131" s="267" t="str">
        <f>IF('Data-Qtr6'!D129="","",IF(C131=1,'Data-Qtr6'!D129,""))</f>
        <v/>
      </c>
      <c r="E131" s="53" t="str">
        <f>IF(OR('Data-Qtr6'!E129="",'Data-Qtr6'!R129),"",COUNTIF('Data-Qtr6'!E129,"Yes"))</f>
        <v/>
      </c>
      <c r="F131" s="53" t="str">
        <f>IF(OR('Data-Qtr6'!F129="",'Data-Qtr6'!R129),"",COUNTIF('Data-Qtr6'!F129,"Yes"))</f>
        <v/>
      </c>
      <c r="G131" s="53"/>
      <c r="H131" s="270" t="str">
        <f>IF(OR('Data-Qtr6'!G129="",'Data-Qtr6'!R129),"",COUNTIF('Data-Qtr6'!G129,"Yes"))</f>
        <v/>
      </c>
      <c r="I131" s="55">
        <f>COUNTIF('Data-Qtr6'!C129:G129,"")</f>
        <v>5</v>
      </c>
      <c r="J131" s="125">
        <f>IF('Data-Qtr6'!R129,0,IF((COUNTBLANK(C131)+COUNTBLANK(E131)+COUNTBLANK(F131)+COUNTBLANK(H131))=4,0,1))</f>
        <v>0</v>
      </c>
      <c r="K131" s="125">
        <f t="shared" si="22"/>
        <v>0</v>
      </c>
      <c r="L131" s="125">
        <f t="shared" si="23"/>
        <v>0</v>
      </c>
      <c r="M131" s="1">
        <f t="shared" si="24"/>
        <v>0</v>
      </c>
      <c r="N131" s="125">
        <f t="shared" si="25"/>
        <v>0</v>
      </c>
      <c r="O131" s="126">
        <f t="shared" si="26"/>
        <v>0</v>
      </c>
      <c r="P131" s="125">
        <f t="shared" si="27"/>
        <v>0</v>
      </c>
      <c r="Q131" s="1">
        <f t="shared" si="28"/>
        <v>0</v>
      </c>
      <c r="R131" s="1">
        <f t="shared" si="11"/>
        <v>0</v>
      </c>
      <c r="S131" s="1">
        <f t="shared" si="29"/>
        <v>0</v>
      </c>
      <c r="T131" s="1">
        <f t="shared" si="30"/>
        <v>0</v>
      </c>
      <c r="U131" s="126">
        <f t="shared" si="31"/>
        <v>0</v>
      </c>
    </row>
    <row r="132" spans="2:21" x14ac:dyDescent="0.3">
      <c r="B132" s="125">
        <v>117</v>
      </c>
      <c r="C132" s="34" t="str">
        <f>IF(OR('Data-Qtr6'!C130="",'Data-Qtr6'!R130),"",(COUNTIF('Data-Qtr6'!C130,"Yes")))</f>
        <v/>
      </c>
      <c r="D132" s="267" t="str">
        <f>IF('Data-Qtr6'!D130="","",IF(C132=1,'Data-Qtr6'!D130,""))</f>
        <v/>
      </c>
      <c r="E132" s="53" t="str">
        <f>IF(OR('Data-Qtr6'!E130="",'Data-Qtr6'!R130),"",COUNTIF('Data-Qtr6'!E130,"Yes"))</f>
        <v/>
      </c>
      <c r="F132" s="53" t="str">
        <f>IF(OR('Data-Qtr6'!F130="",'Data-Qtr6'!R130),"",COUNTIF('Data-Qtr6'!F130,"Yes"))</f>
        <v/>
      </c>
      <c r="G132" s="53"/>
      <c r="H132" s="270" t="str">
        <f>IF(OR('Data-Qtr6'!G130="",'Data-Qtr6'!R130),"",COUNTIF('Data-Qtr6'!G130,"Yes"))</f>
        <v/>
      </c>
      <c r="I132" s="55">
        <f>COUNTIF('Data-Qtr6'!C130:G130,"")</f>
        <v>5</v>
      </c>
      <c r="J132" s="125">
        <f>IF('Data-Qtr6'!R130,0,IF((COUNTBLANK(C132)+COUNTBLANK(E132)+COUNTBLANK(F132)+COUNTBLANK(H132))=4,0,1))</f>
        <v>0</v>
      </c>
      <c r="K132" s="125">
        <f t="shared" si="22"/>
        <v>0</v>
      </c>
      <c r="L132" s="125">
        <f t="shared" si="23"/>
        <v>0</v>
      </c>
      <c r="M132" s="1">
        <f t="shared" si="24"/>
        <v>0</v>
      </c>
      <c r="N132" s="125">
        <f t="shared" si="25"/>
        <v>0</v>
      </c>
      <c r="O132" s="126">
        <f t="shared" si="26"/>
        <v>0</v>
      </c>
      <c r="P132" s="125">
        <f t="shared" si="27"/>
        <v>0</v>
      </c>
      <c r="Q132" s="1">
        <f t="shared" si="28"/>
        <v>0</v>
      </c>
      <c r="R132" s="1">
        <f t="shared" si="11"/>
        <v>0</v>
      </c>
      <c r="S132" s="1">
        <f t="shared" si="29"/>
        <v>0</v>
      </c>
      <c r="T132" s="1">
        <f t="shared" si="30"/>
        <v>0</v>
      </c>
      <c r="U132" s="126">
        <f t="shared" si="31"/>
        <v>0</v>
      </c>
    </row>
    <row r="133" spans="2:21" x14ac:dyDescent="0.3">
      <c r="B133" s="125">
        <v>118</v>
      </c>
      <c r="C133" s="34" t="str">
        <f>IF(OR('Data-Qtr6'!C131="",'Data-Qtr6'!R131),"",(COUNTIF('Data-Qtr6'!C131,"Yes")))</f>
        <v/>
      </c>
      <c r="D133" s="267" t="str">
        <f>IF('Data-Qtr6'!D131="","",IF(C133=1,'Data-Qtr6'!D131,""))</f>
        <v/>
      </c>
      <c r="E133" s="53" t="str">
        <f>IF(OR('Data-Qtr6'!E131="",'Data-Qtr6'!R131),"",COUNTIF('Data-Qtr6'!E131,"Yes"))</f>
        <v/>
      </c>
      <c r="F133" s="53" t="str">
        <f>IF(OR('Data-Qtr6'!F131="",'Data-Qtr6'!R131),"",COUNTIF('Data-Qtr6'!F131,"Yes"))</f>
        <v/>
      </c>
      <c r="G133" s="53"/>
      <c r="H133" s="270" t="str">
        <f>IF(OR('Data-Qtr6'!G131="",'Data-Qtr6'!R131),"",COUNTIF('Data-Qtr6'!G131,"Yes"))</f>
        <v/>
      </c>
      <c r="I133" s="55">
        <f>COUNTIF('Data-Qtr6'!C131:G131,"")</f>
        <v>5</v>
      </c>
      <c r="J133" s="125">
        <f>IF('Data-Qtr6'!R131,0,IF((COUNTBLANK(C133)+COUNTBLANK(E133)+COUNTBLANK(F133)+COUNTBLANK(H133))=4,0,1))</f>
        <v>0</v>
      </c>
      <c r="K133" s="125">
        <f t="shared" si="22"/>
        <v>0</v>
      </c>
      <c r="L133" s="125">
        <f t="shared" si="23"/>
        <v>0</v>
      </c>
      <c r="M133" s="1">
        <f t="shared" si="24"/>
        <v>0</v>
      </c>
      <c r="N133" s="125">
        <f t="shared" si="25"/>
        <v>0</v>
      </c>
      <c r="O133" s="126">
        <f t="shared" si="26"/>
        <v>0</v>
      </c>
      <c r="P133" s="125">
        <f t="shared" si="27"/>
        <v>0</v>
      </c>
      <c r="Q133" s="1">
        <f t="shared" si="28"/>
        <v>0</v>
      </c>
      <c r="R133" s="1">
        <f t="shared" si="11"/>
        <v>0</v>
      </c>
      <c r="S133" s="1">
        <f t="shared" si="29"/>
        <v>0</v>
      </c>
      <c r="T133" s="1">
        <f t="shared" si="30"/>
        <v>0</v>
      </c>
      <c r="U133" s="126">
        <f t="shared" si="31"/>
        <v>0</v>
      </c>
    </row>
    <row r="134" spans="2:21" x14ac:dyDescent="0.3">
      <c r="B134" s="125">
        <v>119</v>
      </c>
      <c r="C134" s="34" t="str">
        <f>IF(OR('Data-Qtr6'!C132="",'Data-Qtr6'!R132),"",(COUNTIF('Data-Qtr6'!C132,"Yes")))</f>
        <v/>
      </c>
      <c r="D134" s="267" t="str">
        <f>IF('Data-Qtr6'!D132="","",IF(C134=1,'Data-Qtr6'!D132,""))</f>
        <v/>
      </c>
      <c r="E134" s="53" t="str">
        <f>IF(OR('Data-Qtr6'!E132="",'Data-Qtr6'!R132),"",COUNTIF('Data-Qtr6'!E132,"Yes"))</f>
        <v/>
      </c>
      <c r="F134" s="53" t="str">
        <f>IF(OR('Data-Qtr6'!F132="",'Data-Qtr6'!R132),"",COUNTIF('Data-Qtr6'!F132,"Yes"))</f>
        <v/>
      </c>
      <c r="G134" s="53"/>
      <c r="H134" s="270" t="str">
        <f>IF(OR('Data-Qtr6'!G132="",'Data-Qtr6'!R132),"",COUNTIF('Data-Qtr6'!G132,"Yes"))</f>
        <v/>
      </c>
      <c r="I134" s="55">
        <f>COUNTIF('Data-Qtr6'!C132:G132,"")</f>
        <v>5</v>
      </c>
      <c r="J134" s="125">
        <f>IF('Data-Qtr6'!R132,0,IF((COUNTBLANK(C134)+COUNTBLANK(E134)+COUNTBLANK(F134)+COUNTBLANK(H134))=4,0,1))</f>
        <v>0</v>
      </c>
      <c r="K134" s="125">
        <f t="shared" si="22"/>
        <v>0</v>
      </c>
      <c r="L134" s="125">
        <f t="shared" si="23"/>
        <v>0</v>
      </c>
      <c r="M134" s="1">
        <f t="shared" si="24"/>
        <v>0</v>
      </c>
      <c r="N134" s="125">
        <f t="shared" si="25"/>
        <v>0</v>
      </c>
      <c r="O134" s="126">
        <f t="shared" si="26"/>
        <v>0</v>
      </c>
      <c r="P134" s="125">
        <f t="shared" si="27"/>
        <v>0</v>
      </c>
      <c r="Q134" s="1">
        <f t="shared" si="28"/>
        <v>0</v>
      </c>
      <c r="R134" s="1">
        <f t="shared" si="11"/>
        <v>0</v>
      </c>
      <c r="S134" s="1">
        <f t="shared" si="29"/>
        <v>0</v>
      </c>
      <c r="T134" s="1">
        <f t="shared" si="30"/>
        <v>0</v>
      </c>
      <c r="U134" s="126">
        <f t="shared" si="31"/>
        <v>0</v>
      </c>
    </row>
    <row r="135" spans="2:21" ht="15" thickBot="1" x14ac:dyDescent="0.35">
      <c r="B135" s="125">
        <v>120</v>
      </c>
      <c r="C135" s="35" t="str">
        <f>IF(OR('Data-Qtr6'!C133="",'Data-Qtr6'!R133),"",(COUNTIF('Data-Qtr6'!C133,"Yes")))</f>
        <v/>
      </c>
      <c r="D135" s="271" t="str">
        <f>IF('Data-Qtr6'!D133="","",IF(C135=1,'Data-Qtr6'!D133,""))</f>
        <v/>
      </c>
      <c r="E135" s="36" t="str">
        <f>IF(OR('Data-Qtr6'!E133="",'Data-Qtr6'!R133),"",COUNTIF('Data-Qtr6'!E133,"Yes"))</f>
        <v/>
      </c>
      <c r="F135" s="36" t="str">
        <f>IF(OR('Data-Qtr6'!F133="",'Data-Qtr6'!R133),"",COUNTIF('Data-Qtr6'!F133,"Yes"))</f>
        <v/>
      </c>
      <c r="G135" s="36"/>
      <c r="H135" s="272" t="str">
        <f>IF(OR('Data-Qtr6'!G133="",'Data-Qtr6'!R133),"",COUNTIF('Data-Qtr6'!G133,"Yes"))</f>
        <v/>
      </c>
      <c r="I135" s="55">
        <f>COUNTIF('Data-Qtr6'!C133:G133,"")</f>
        <v>5</v>
      </c>
      <c r="J135" s="125">
        <f>IF('Data-Qtr6'!R133,0,IF((COUNTBLANK(C135)+COUNTBLANK(E135)+COUNTBLANK(F135)+COUNTBLANK(H135))=4,0,1))</f>
        <v>0</v>
      </c>
      <c r="K135" s="125">
        <f t="shared" si="22"/>
        <v>0</v>
      </c>
      <c r="L135" s="125">
        <f t="shared" si="23"/>
        <v>0</v>
      </c>
      <c r="M135" s="1">
        <f t="shared" si="24"/>
        <v>0</v>
      </c>
      <c r="N135" s="125">
        <f t="shared" si="25"/>
        <v>0</v>
      </c>
      <c r="O135" s="126">
        <f t="shared" si="26"/>
        <v>0</v>
      </c>
      <c r="P135" s="125">
        <f t="shared" si="27"/>
        <v>0</v>
      </c>
      <c r="Q135" s="1">
        <f t="shared" si="28"/>
        <v>0</v>
      </c>
      <c r="R135" s="1">
        <f t="shared" si="11"/>
        <v>0</v>
      </c>
      <c r="S135" s="1">
        <f t="shared" si="29"/>
        <v>0</v>
      </c>
      <c r="T135" s="1">
        <f t="shared" si="30"/>
        <v>0</v>
      </c>
      <c r="U135" s="126">
        <f t="shared" si="31"/>
        <v>0</v>
      </c>
    </row>
    <row r="136" spans="2:21" x14ac:dyDescent="0.3">
      <c r="B136" s="125">
        <v>121</v>
      </c>
      <c r="C136" s="32" t="str">
        <f>IF(OR('Data-Qtr6'!C134="",'Data-Qtr6'!R134),"",(COUNTIF('Data-Qtr6'!C134,"Yes")))</f>
        <v/>
      </c>
      <c r="D136" s="268" t="str">
        <f>IF('Data-Qtr6'!D134="","",IF(C136=1,'Data-Qtr6'!D134,""))</f>
        <v/>
      </c>
      <c r="E136" s="33" t="str">
        <f>IF(OR('Data-Qtr6'!E134="",'Data-Qtr6'!R134),"",COUNTIF('Data-Qtr6'!E134,"Yes"))</f>
        <v/>
      </c>
      <c r="F136" s="33" t="str">
        <f>IF(OR('Data-Qtr6'!F134="",'Data-Qtr6'!R134),"",COUNTIF('Data-Qtr6'!F134,"Yes"))</f>
        <v/>
      </c>
      <c r="G136" s="33"/>
      <c r="H136" s="269" t="str">
        <f>IF(OR('Data-Qtr6'!G134="",'Data-Qtr6'!R134),"",COUNTIF('Data-Qtr6'!G134,"Yes"))</f>
        <v/>
      </c>
      <c r="I136" s="54">
        <f>COUNTIF('Data-Qtr6'!C134:G134,"")</f>
        <v>5</v>
      </c>
      <c r="J136" s="125">
        <f>IF('Data-Qtr6'!R134,0,IF((COUNTBLANK(C136)+COUNTBLANK(E136)+COUNTBLANK(F136)+COUNTBLANK(H136))=4,0,1))</f>
        <v>0</v>
      </c>
      <c r="K136" s="125">
        <f t="shared" si="22"/>
        <v>0</v>
      </c>
      <c r="L136" s="125">
        <f t="shared" si="23"/>
        <v>0</v>
      </c>
      <c r="M136" s="1">
        <f t="shared" si="24"/>
        <v>0</v>
      </c>
      <c r="N136" s="125">
        <f t="shared" si="25"/>
        <v>0</v>
      </c>
      <c r="O136" s="126">
        <f t="shared" si="26"/>
        <v>0</v>
      </c>
      <c r="P136" s="125">
        <f t="shared" si="27"/>
        <v>0</v>
      </c>
      <c r="Q136" s="1">
        <f t="shared" si="28"/>
        <v>0</v>
      </c>
      <c r="R136" s="1">
        <f t="shared" si="11"/>
        <v>0</v>
      </c>
      <c r="S136" s="1">
        <f t="shared" si="29"/>
        <v>0</v>
      </c>
      <c r="T136" s="1">
        <f t="shared" si="30"/>
        <v>0</v>
      </c>
      <c r="U136" s="126">
        <f t="shared" si="31"/>
        <v>0</v>
      </c>
    </row>
    <row r="137" spans="2:21" x14ac:dyDescent="0.3">
      <c r="B137" s="125">
        <v>122</v>
      </c>
      <c r="C137" s="34" t="str">
        <f>IF(OR('Data-Qtr6'!C135="",'Data-Qtr6'!R135),"",(COUNTIF('Data-Qtr6'!C135,"Yes")))</f>
        <v/>
      </c>
      <c r="D137" s="267" t="str">
        <f>IF('Data-Qtr6'!D135="","",IF(C137=1,'Data-Qtr6'!D135,""))</f>
        <v/>
      </c>
      <c r="E137" s="53" t="str">
        <f>IF(OR('Data-Qtr6'!E135="",'Data-Qtr6'!R135),"",COUNTIF('Data-Qtr6'!E135,"Yes"))</f>
        <v/>
      </c>
      <c r="F137" s="53" t="str">
        <f>IF(OR('Data-Qtr6'!F135="",'Data-Qtr6'!R135),"",COUNTIF('Data-Qtr6'!F135,"Yes"))</f>
        <v/>
      </c>
      <c r="G137" s="53"/>
      <c r="H137" s="270" t="str">
        <f>IF(OR('Data-Qtr6'!G135="",'Data-Qtr6'!R135),"",COUNTIF('Data-Qtr6'!G135,"Yes"))</f>
        <v/>
      </c>
      <c r="I137" s="55">
        <f>COUNTIF('Data-Qtr6'!C135:G135,"")</f>
        <v>5</v>
      </c>
      <c r="J137" s="125">
        <f>IF('Data-Qtr6'!R135,0,IF((COUNTBLANK(C137)+COUNTBLANK(E137)+COUNTBLANK(F137)+COUNTBLANK(H137))=4,0,1))</f>
        <v>0</v>
      </c>
      <c r="K137" s="125">
        <f t="shared" si="22"/>
        <v>0</v>
      </c>
      <c r="L137" s="125">
        <f t="shared" si="23"/>
        <v>0</v>
      </c>
      <c r="M137" s="1">
        <f t="shared" si="24"/>
        <v>0</v>
      </c>
      <c r="N137" s="125">
        <f t="shared" si="25"/>
        <v>0</v>
      </c>
      <c r="O137" s="126">
        <f t="shared" si="26"/>
        <v>0</v>
      </c>
      <c r="P137" s="125">
        <f t="shared" si="27"/>
        <v>0</v>
      </c>
      <c r="Q137" s="1">
        <f t="shared" si="28"/>
        <v>0</v>
      </c>
      <c r="R137" s="1">
        <f t="shared" si="11"/>
        <v>0</v>
      </c>
      <c r="S137" s="1">
        <f t="shared" si="29"/>
        <v>0</v>
      </c>
      <c r="T137" s="1">
        <f t="shared" si="30"/>
        <v>0</v>
      </c>
      <c r="U137" s="126">
        <f t="shared" si="31"/>
        <v>0</v>
      </c>
    </row>
    <row r="138" spans="2:21" x14ac:dyDescent="0.3">
      <c r="B138" s="125">
        <v>123</v>
      </c>
      <c r="C138" s="34" t="str">
        <f>IF(OR('Data-Qtr6'!C136="",'Data-Qtr6'!R136),"",(COUNTIF('Data-Qtr6'!C136,"Yes")))</f>
        <v/>
      </c>
      <c r="D138" s="267" t="str">
        <f>IF('Data-Qtr6'!D136="","",IF(C138=1,'Data-Qtr6'!D136,""))</f>
        <v/>
      </c>
      <c r="E138" s="53" t="str">
        <f>IF(OR('Data-Qtr6'!E136="",'Data-Qtr6'!R136),"",COUNTIF('Data-Qtr6'!E136,"Yes"))</f>
        <v/>
      </c>
      <c r="F138" s="53" t="str">
        <f>IF(OR('Data-Qtr6'!F136="",'Data-Qtr6'!R136),"",COUNTIF('Data-Qtr6'!F136,"Yes"))</f>
        <v/>
      </c>
      <c r="G138" s="53"/>
      <c r="H138" s="270" t="str">
        <f>IF(OR('Data-Qtr6'!G136="",'Data-Qtr6'!R136),"",COUNTIF('Data-Qtr6'!G136,"Yes"))</f>
        <v/>
      </c>
      <c r="I138" s="55">
        <f>COUNTIF('Data-Qtr6'!C136:G136,"")</f>
        <v>5</v>
      </c>
      <c r="J138" s="125">
        <f>IF('Data-Qtr6'!R136,0,IF((COUNTBLANK(C138)+COUNTBLANK(E138)+COUNTBLANK(F138)+COUNTBLANK(H138))=4,0,1))</f>
        <v>0</v>
      </c>
      <c r="K138" s="125">
        <f t="shared" si="22"/>
        <v>0</v>
      </c>
      <c r="L138" s="125">
        <f t="shared" si="23"/>
        <v>0</v>
      </c>
      <c r="M138" s="1">
        <f t="shared" si="24"/>
        <v>0</v>
      </c>
      <c r="N138" s="125">
        <f t="shared" si="25"/>
        <v>0</v>
      </c>
      <c r="O138" s="126">
        <f t="shared" si="26"/>
        <v>0</v>
      </c>
      <c r="P138" s="125">
        <f t="shared" si="27"/>
        <v>0</v>
      </c>
      <c r="Q138" s="1">
        <f t="shared" si="28"/>
        <v>0</v>
      </c>
      <c r="R138" s="1">
        <f t="shared" si="11"/>
        <v>0</v>
      </c>
      <c r="S138" s="1">
        <f t="shared" si="29"/>
        <v>0</v>
      </c>
      <c r="T138" s="1">
        <f t="shared" si="30"/>
        <v>0</v>
      </c>
      <c r="U138" s="126">
        <f t="shared" si="31"/>
        <v>0</v>
      </c>
    </row>
    <row r="139" spans="2:21" x14ac:dyDescent="0.3">
      <c r="B139" s="125">
        <v>124</v>
      </c>
      <c r="C139" s="34" t="str">
        <f>IF(OR('Data-Qtr6'!C137="",'Data-Qtr6'!R137),"",(COUNTIF('Data-Qtr6'!C137,"Yes")))</f>
        <v/>
      </c>
      <c r="D139" s="267" t="str">
        <f>IF('Data-Qtr6'!D137="","",IF(C139=1,'Data-Qtr6'!D137,""))</f>
        <v/>
      </c>
      <c r="E139" s="53" t="str">
        <f>IF(OR('Data-Qtr6'!E137="",'Data-Qtr6'!R137),"",COUNTIF('Data-Qtr6'!E137,"Yes"))</f>
        <v/>
      </c>
      <c r="F139" s="53" t="str">
        <f>IF(OR('Data-Qtr6'!F137="",'Data-Qtr6'!R137),"",COUNTIF('Data-Qtr6'!F137,"Yes"))</f>
        <v/>
      </c>
      <c r="G139" s="53"/>
      <c r="H139" s="270" t="str">
        <f>IF(OR('Data-Qtr6'!G137="",'Data-Qtr6'!R137),"",COUNTIF('Data-Qtr6'!G137,"Yes"))</f>
        <v/>
      </c>
      <c r="I139" s="55">
        <f>COUNTIF('Data-Qtr6'!C137:G137,"")</f>
        <v>5</v>
      </c>
      <c r="J139" s="125">
        <f>IF('Data-Qtr6'!R137,0,IF((COUNTBLANK(C139)+COUNTBLANK(E139)+COUNTBLANK(F139)+COUNTBLANK(H139))=4,0,1))</f>
        <v>0</v>
      </c>
      <c r="K139" s="125">
        <f t="shared" si="22"/>
        <v>0</v>
      </c>
      <c r="L139" s="125">
        <f t="shared" si="23"/>
        <v>0</v>
      </c>
      <c r="M139" s="1">
        <f t="shared" si="24"/>
        <v>0</v>
      </c>
      <c r="N139" s="125">
        <f t="shared" si="25"/>
        <v>0</v>
      </c>
      <c r="O139" s="126">
        <f t="shared" si="26"/>
        <v>0</v>
      </c>
      <c r="P139" s="125">
        <f t="shared" si="27"/>
        <v>0</v>
      </c>
      <c r="Q139" s="1">
        <f t="shared" si="28"/>
        <v>0</v>
      </c>
      <c r="R139" s="1">
        <f t="shared" si="11"/>
        <v>0</v>
      </c>
      <c r="S139" s="1">
        <f t="shared" si="29"/>
        <v>0</v>
      </c>
      <c r="T139" s="1">
        <f t="shared" si="30"/>
        <v>0</v>
      </c>
      <c r="U139" s="126">
        <f t="shared" si="31"/>
        <v>0</v>
      </c>
    </row>
    <row r="140" spans="2:21" x14ac:dyDescent="0.3">
      <c r="B140" s="125">
        <v>125</v>
      </c>
      <c r="C140" s="34" t="str">
        <f>IF(OR('Data-Qtr6'!C138="",'Data-Qtr6'!R138),"",(COUNTIF('Data-Qtr6'!C138,"Yes")))</f>
        <v/>
      </c>
      <c r="D140" s="267" t="str">
        <f>IF('Data-Qtr6'!D138="","",IF(C140=1,'Data-Qtr6'!D138,""))</f>
        <v/>
      </c>
      <c r="E140" s="53" t="str">
        <f>IF(OR('Data-Qtr6'!E138="",'Data-Qtr6'!R138),"",COUNTIF('Data-Qtr6'!E138,"Yes"))</f>
        <v/>
      </c>
      <c r="F140" s="53" t="str">
        <f>IF(OR('Data-Qtr6'!F138="",'Data-Qtr6'!R138),"",COUNTIF('Data-Qtr6'!F138,"Yes"))</f>
        <v/>
      </c>
      <c r="G140" s="53"/>
      <c r="H140" s="270" t="str">
        <f>IF(OR('Data-Qtr6'!G138="",'Data-Qtr6'!R138),"",COUNTIF('Data-Qtr6'!G138,"Yes"))</f>
        <v/>
      </c>
      <c r="I140" s="55">
        <f>COUNTIF('Data-Qtr6'!C138:G138,"")</f>
        <v>5</v>
      </c>
      <c r="J140" s="125">
        <f>IF('Data-Qtr6'!R138,0,IF((COUNTBLANK(C140)+COUNTBLANK(E140)+COUNTBLANK(F140)+COUNTBLANK(H140))=4,0,1))</f>
        <v>0</v>
      </c>
      <c r="K140" s="125">
        <f t="shared" si="22"/>
        <v>0</v>
      </c>
      <c r="L140" s="125">
        <f t="shared" si="23"/>
        <v>0</v>
      </c>
      <c r="M140" s="1">
        <f t="shared" si="24"/>
        <v>0</v>
      </c>
      <c r="N140" s="125">
        <f t="shared" si="25"/>
        <v>0</v>
      </c>
      <c r="O140" s="126">
        <f t="shared" si="26"/>
        <v>0</v>
      </c>
      <c r="P140" s="125">
        <f t="shared" si="27"/>
        <v>0</v>
      </c>
      <c r="Q140" s="1">
        <f t="shared" si="28"/>
        <v>0</v>
      </c>
      <c r="R140" s="1">
        <f t="shared" si="11"/>
        <v>0</v>
      </c>
      <c r="S140" s="1">
        <f t="shared" si="29"/>
        <v>0</v>
      </c>
      <c r="T140" s="1">
        <f t="shared" si="30"/>
        <v>0</v>
      </c>
      <c r="U140" s="126">
        <f t="shared" si="31"/>
        <v>0</v>
      </c>
    </row>
    <row r="141" spans="2:21" x14ac:dyDescent="0.3">
      <c r="B141" s="125">
        <v>126</v>
      </c>
      <c r="C141" s="34" t="str">
        <f>IF(OR('Data-Qtr6'!C139="",'Data-Qtr6'!R139),"",(COUNTIF('Data-Qtr6'!C139,"Yes")))</f>
        <v/>
      </c>
      <c r="D141" s="267" t="str">
        <f>IF('Data-Qtr6'!D139="","",IF(C141=1,'Data-Qtr6'!D139,""))</f>
        <v/>
      </c>
      <c r="E141" s="53" t="str">
        <f>IF(OR('Data-Qtr6'!E139="",'Data-Qtr6'!R139),"",COUNTIF('Data-Qtr6'!E139,"Yes"))</f>
        <v/>
      </c>
      <c r="F141" s="53" t="str">
        <f>IF(OR('Data-Qtr6'!F139="",'Data-Qtr6'!R139),"",COUNTIF('Data-Qtr6'!F139,"Yes"))</f>
        <v/>
      </c>
      <c r="G141" s="53"/>
      <c r="H141" s="270" t="str">
        <f>IF(OR('Data-Qtr6'!G139="",'Data-Qtr6'!R139),"",COUNTIF('Data-Qtr6'!G139,"Yes"))</f>
        <v/>
      </c>
      <c r="I141" s="55">
        <f>COUNTIF('Data-Qtr6'!C139:G139,"")</f>
        <v>5</v>
      </c>
      <c r="J141" s="125">
        <f>IF('Data-Qtr6'!R139,0,IF((COUNTBLANK(C141)+COUNTBLANK(E141)+COUNTBLANK(F141)+COUNTBLANK(H141))=4,0,1))</f>
        <v>0</v>
      </c>
      <c r="K141" s="125">
        <f t="shared" si="22"/>
        <v>0</v>
      </c>
      <c r="L141" s="125">
        <f t="shared" si="23"/>
        <v>0</v>
      </c>
      <c r="M141" s="1">
        <f t="shared" si="24"/>
        <v>0</v>
      </c>
      <c r="N141" s="125">
        <f t="shared" si="25"/>
        <v>0</v>
      </c>
      <c r="O141" s="126">
        <f t="shared" si="26"/>
        <v>0</v>
      </c>
      <c r="P141" s="125">
        <f t="shared" si="27"/>
        <v>0</v>
      </c>
      <c r="Q141" s="1">
        <f t="shared" si="28"/>
        <v>0</v>
      </c>
      <c r="R141" s="1">
        <f t="shared" si="11"/>
        <v>0</v>
      </c>
      <c r="S141" s="1">
        <f t="shared" si="29"/>
        <v>0</v>
      </c>
      <c r="T141" s="1">
        <f t="shared" si="30"/>
        <v>0</v>
      </c>
      <c r="U141" s="126">
        <f t="shared" si="31"/>
        <v>0</v>
      </c>
    </row>
    <row r="142" spans="2:21" x14ac:dyDescent="0.3">
      <c r="B142" s="125">
        <v>127</v>
      </c>
      <c r="C142" s="34" t="str">
        <f>IF(OR('Data-Qtr6'!C140="",'Data-Qtr6'!R140),"",(COUNTIF('Data-Qtr6'!C140,"Yes")))</f>
        <v/>
      </c>
      <c r="D142" s="267" t="str">
        <f>IF('Data-Qtr6'!D140="","",IF(C142=1,'Data-Qtr6'!D140,""))</f>
        <v/>
      </c>
      <c r="E142" s="53" t="str">
        <f>IF(OR('Data-Qtr6'!E140="",'Data-Qtr6'!R140),"",COUNTIF('Data-Qtr6'!E140,"Yes"))</f>
        <v/>
      </c>
      <c r="F142" s="53" t="str">
        <f>IF(OR('Data-Qtr6'!F140="",'Data-Qtr6'!R140),"",COUNTIF('Data-Qtr6'!F140,"Yes"))</f>
        <v/>
      </c>
      <c r="G142" s="53"/>
      <c r="H142" s="270" t="str">
        <f>IF(OR('Data-Qtr6'!G140="",'Data-Qtr6'!R140),"",COUNTIF('Data-Qtr6'!G140,"Yes"))</f>
        <v/>
      </c>
      <c r="I142" s="55">
        <f>COUNTIF('Data-Qtr6'!C140:G140,"")</f>
        <v>5</v>
      </c>
      <c r="J142" s="125">
        <f>IF('Data-Qtr6'!R140,0,IF((COUNTBLANK(C142)+COUNTBLANK(E142)+COUNTBLANK(F142)+COUNTBLANK(H142))=4,0,1))</f>
        <v>0</v>
      </c>
      <c r="K142" s="125">
        <f t="shared" si="22"/>
        <v>0</v>
      </c>
      <c r="L142" s="125">
        <f t="shared" si="23"/>
        <v>0</v>
      </c>
      <c r="M142" s="1">
        <f t="shared" si="24"/>
        <v>0</v>
      </c>
      <c r="N142" s="125">
        <f t="shared" si="25"/>
        <v>0</v>
      </c>
      <c r="O142" s="126">
        <f t="shared" si="26"/>
        <v>0</v>
      </c>
      <c r="P142" s="125">
        <f t="shared" si="27"/>
        <v>0</v>
      </c>
      <c r="Q142" s="1">
        <f t="shared" si="28"/>
        <v>0</v>
      </c>
      <c r="R142" s="1">
        <f t="shared" si="11"/>
        <v>0</v>
      </c>
      <c r="S142" s="1">
        <f t="shared" si="29"/>
        <v>0</v>
      </c>
      <c r="T142" s="1">
        <f t="shared" si="30"/>
        <v>0</v>
      </c>
      <c r="U142" s="126">
        <f t="shared" si="31"/>
        <v>0</v>
      </c>
    </row>
    <row r="143" spans="2:21" x14ac:dyDescent="0.3">
      <c r="B143" s="125">
        <v>128</v>
      </c>
      <c r="C143" s="34" t="str">
        <f>IF(OR('Data-Qtr6'!C141="",'Data-Qtr6'!R141),"",(COUNTIF('Data-Qtr6'!C141,"Yes")))</f>
        <v/>
      </c>
      <c r="D143" s="267" t="str">
        <f>IF('Data-Qtr6'!D141="","",IF(C143=1,'Data-Qtr6'!D141,""))</f>
        <v/>
      </c>
      <c r="E143" s="53" t="str">
        <f>IF(OR('Data-Qtr6'!E141="",'Data-Qtr6'!R141),"",COUNTIF('Data-Qtr6'!E141,"Yes"))</f>
        <v/>
      </c>
      <c r="F143" s="53" t="str">
        <f>IF(OR('Data-Qtr6'!F141="",'Data-Qtr6'!R141),"",COUNTIF('Data-Qtr6'!F141,"Yes"))</f>
        <v/>
      </c>
      <c r="G143" s="53"/>
      <c r="H143" s="270" t="str">
        <f>IF(OR('Data-Qtr6'!G141="",'Data-Qtr6'!R141),"",COUNTIF('Data-Qtr6'!G141,"Yes"))</f>
        <v/>
      </c>
      <c r="I143" s="55">
        <f>COUNTIF('Data-Qtr6'!C141:G141,"")</f>
        <v>5</v>
      </c>
      <c r="J143" s="125">
        <f>IF('Data-Qtr6'!R141,0,IF((COUNTBLANK(C143)+COUNTBLANK(E143)+COUNTBLANK(F143)+COUNTBLANK(H143))=4,0,1))</f>
        <v>0</v>
      </c>
      <c r="K143" s="125">
        <f t="shared" si="22"/>
        <v>0</v>
      </c>
      <c r="L143" s="125">
        <f t="shared" si="23"/>
        <v>0</v>
      </c>
      <c r="M143" s="1">
        <f t="shared" si="24"/>
        <v>0</v>
      </c>
      <c r="N143" s="125">
        <f t="shared" si="25"/>
        <v>0</v>
      </c>
      <c r="O143" s="126">
        <f t="shared" si="26"/>
        <v>0</v>
      </c>
      <c r="P143" s="125">
        <f t="shared" si="27"/>
        <v>0</v>
      </c>
      <c r="Q143" s="1">
        <f t="shared" si="28"/>
        <v>0</v>
      </c>
      <c r="R143" s="1">
        <f t="shared" si="11"/>
        <v>0</v>
      </c>
      <c r="S143" s="1">
        <f t="shared" si="29"/>
        <v>0</v>
      </c>
      <c r="T143" s="1">
        <f t="shared" si="30"/>
        <v>0</v>
      </c>
      <c r="U143" s="126">
        <f t="shared" si="31"/>
        <v>0</v>
      </c>
    </row>
    <row r="144" spans="2:21" x14ac:dyDescent="0.3">
      <c r="B144" s="125">
        <v>129</v>
      </c>
      <c r="C144" s="34" t="str">
        <f>IF(OR('Data-Qtr6'!C142="",'Data-Qtr6'!R142),"",(COUNTIF('Data-Qtr6'!C142,"Yes")))</f>
        <v/>
      </c>
      <c r="D144" s="267" t="str">
        <f>IF('Data-Qtr6'!D142="","",IF(C144=1,'Data-Qtr6'!D142,""))</f>
        <v/>
      </c>
      <c r="E144" s="53" t="str">
        <f>IF(OR('Data-Qtr6'!E142="",'Data-Qtr6'!R142),"",COUNTIF('Data-Qtr6'!E142,"Yes"))</f>
        <v/>
      </c>
      <c r="F144" s="53" t="str">
        <f>IF(OR('Data-Qtr6'!F142="",'Data-Qtr6'!R142),"",COUNTIF('Data-Qtr6'!F142,"Yes"))</f>
        <v/>
      </c>
      <c r="G144" s="53"/>
      <c r="H144" s="270" t="str">
        <f>IF(OR('Data-Qtr6'!G142="",'Data-Qtr6'!R142),"",COUNTIF('Data-Qtr6'!G142,"Yes"))</f>
        <v/>
      </c>
      <c r="I144" s="55">
        <f>COUNTIF('Data-Qtr6'!C142:G142,"")</f>
        <v>5</v>
      </c>
      <c r="J144" s="125">
        <f>IF('Data-Qtr6'!R142,0,IF((COUNTBLANK(C144)+COUNTBLANK(E144)+COUNTBLANK(F144)+COUNTBLANK(H144))=4,0,1))</f>
        <v>0</v>
      </c>
      <c r="K144" s="125">
        <f t="shared" si="22"/>
        <v>0</v>
      </c>
      <c r="L144" s="125">
        <f t="shared" si="23"/>
        <v>0</v>
      </c>
      <c r="M144" s="1">
        <f t="shared" si="24"/>
        <v>0</v>
      </c>
      <c r="N144" s="125">
        <f t="shared" si="25"/>
        <v>0</v>
      </c>
      <c r="O144" s="126">
        <f t="shared" si="26"/>
        <v>0</v>
      </c>
      <c r="P144" s="125">
        <f t="shared" si="27"/>
        <v>0</v>
      </c>
      <c r="Q144" s="1">
        <f t="shared" si="28"/>
        <v>0</v>
      </c>
      <c r="R144" s="1">
        <f t="shared" ref="R144:R207" si="32">IF(J144=1,IF(D144="","",IF(AND(D144&gt;=beg_date_qtr6,D144&lt;=end_date_qtr6),1,0)),0)</f>
        <v>0</v>
      </c>
      <c r="S144" s="1">
        <f t="shared" si="29"/>
        <v>0</v>
      </c>
      <c r="T144" s="1">
        <f t="shared" si="30"/>
        <v>0</v>
      </c>
      <c r="U144" s="126">
        <f t="shared" si="31"/>
        <v>0</v>
      </c>
    </row>
    <row r="145" spans="2:21" ht="15" thickBot="1" x14ac:dyDescent="0.35">
      <c r="B145" s="127">
        <v>130</v>
      </c>
      <c r="C145" s="35" t="str">
        <f>IF(OR('Data-Qtr6'!C143="",'Data-Qtr6'!R143),"",(COUNTIF('Data-Qtr6'!C143,"Yes")))</f>
        <v/>
      </c>
      <c r="D145" s="271" t="str">
        <f>IF('Data-Qtr6'!D143="","",IF(C145=1,'Data-Qtr6'!D143,""))</f>
        <v/>
      </c>
      <c r="E145" s="36" t="str">
        <f>IF(OR('Data-Qtr6'!E143="",'Data-Qtr6'!R143),"",COUNTIF('Data-Qtr6'!E143,"Yes"))</f>
        <v/>
      </c>
      <c r="F145" s="36" t="str">
        <f>IF(OR('Data-Qtr6'!F143="",'Data-Qtr6'!R143),"",COUNTIF('Data-Qtr6'!F143,"Yes"))</f>
        <v/>
      </c>
      <c r="G145" s="36"/>
      <c r="H145" s="272" t="str">
        <f>IF(OR('Data-Qtr6'!G143="",'Data-Qtr6'!R143),"",COUNTIF('Data-Qtr6'!G143,"Yes"))</f>
        <v/>
      </c>
      <c r="I145" s="56">
        <f>COUNTIF('Data-Qtr6'!C143:G143,"")</f>
        <v>5</v>
      </c>
      <c r="J145" s="125">
        <f>IF('Data-Qtr6'!R143,0,IF((COUNTBLANK(C145)+COUNTBLANK(E145)+COUNTBLANK(F145)+COUNTBLANK(H145))=4,0,1))</f>
        <v>0</v>
      </c>
      <c r="K145" s="125">
        <f t="shared" si="22"/>
        <v>0</v>
      </c>
      <c r="L145" s="125">
        <f t="shared" si="23"/>
        <v>0</v>
      </c>
      <c r="M145" s="1">
        <f t="shared" si="24"/>
        <v>0</v>
      </c>
      <c r="N145" s="125">
        <f t="shared" si="25"/>
        <v>0</v>
      </c>
      <c r="O145" s="126">
        <f t="shared" si="26"/>
        <v>0</v>
      </c>
      <c r="P145" s="125">
        <f t="shared" si="27"/>
        <v>0</v>
      </c>
      <c r="Q145" s="1">
        <f t="shared" si="28"/>
        <v>0</v>
      </c>
      <c r="R145" s="1">
        <f t="shared" si="32"/>
        <v>0</v>
      </c>
      <c r="S145" s="1">
        <f t="shared" si="29"/>
        <v>0</v>
      </c>
      <c r="T145" s="1">
        <f t="shared" si="30"/>
        <v>0</v>
      </c>
      <c r="U145" s="126">
        <f t="shared" si="31"/>
        <v>0</v>
      </c>
    </row>
    <row r="146" spans="2:21" x14ac:dyDescent="0.3">
      <c r="B146" s="125">
        <v>131</v>
      </c>
      <c r="C146" s="32" t="str">
        <f>IF(OR('Data-Qtr6'!C144="",'Data-Qtr6'!R144),"",(COUNTIF('Data-Qtr6'!C144,"Yes")))</f>
        <v/>
      </c>
      <c r="D146" s="268" t="str">
        <f>IF('Data-Qtr6'!D144="","",IF(C146=1,'Data-Qtr6'!D144,""))</f>
        <v/>
      </c>
      <c r="E146" s="33" t="str">
        <f>IF(OR('Data-Qtr6'!E144="",'Data-Qtr6'!R144),"",COUNTIF('Data-Qtr6'!E144,"Yes"))</f>
        <v/>
      </c>
      <c r="F146" s="33" t="str">
        <f>IF(OR('Data-Qtr6'!F144="",'Data-Qtr6'!R144),"",COUNTIF('Data-Qtr6'!F144,"Yes"))</f>
        <v/>
      </c>
      <c r="G146" s="33"/>
      <c r="H146" s="269" t="str">
        <f>IF(OR('Data-Qtr6'!G144="",'Data-Qtr6'!R144),"",COUNTIF('Data-Qtr6'!G144,"Yes"))</f>
        <v/>
      </c>
      <c r="I146" s="54">
        <f>COUNTIF('Data-Qtr6'!C144:G144,"")</f>
        <v>5</v>
      </c>
      <c r="J146" s="125">
        <f>IF('Data-Qtr6'!R144,0,IF((COUNTBLANK(C146)+COUNTBLANK(E146)+COUNTBLANK(F146)+COUNTBLANK(H146))=4,0,1))</f>
        <v>0</v>
      </c>
      <c r="K146" s="125">
        <f t="shared" si="22"/>
        <v>0</v>
      </c>
      <c r="L146" s="125">
        <f t="shared" si="23"/>
        <v>0</v>
      </c>
      <c r="M146" s="1">
        <f t="shared" si="24"/>
        <v>0</v>
      </c>
      <c r="N146" s="125">
        <f t="shared" si="25"/>
        <v>0</v>
      </c>
      <c r="O146" s="126">
        <f t="shared" si="26"/>
        <v>0</v>
      </c>
      <c r="P146" s="125">
        <f t="shared" si="27"/>
        <v>0</v>
      </c>
      <c r="Q146" s="1">
        <f t="shared" si="28"/>
        <v>0</v>
      </c>
      <c r="R146" s="1">
        <f t="shared" si="32"/>
        <v>0</v>
      </c>
      <c r="S146" s="1">
        <f t="shared" si="29"/>
        <v>0</v>
      </c>
      <c r="T146" s="1">
        <f t="shared" si="30"/>
        <v>0</v>
      </c>
      <c r="U146" s="126">
        <f t="shared" si="31"/>
        <v>0</v>
      </c>
    </row>
    <row r="147" spans="2:21" x14ac:dyDescent="0.3">
      <c r="B147" s="125">
        <v>132</v>
      </c>
      <c r="C147" s="34" t="str">
        <f>IF(OR('Data-Qtr6'!C145="",'Data-Qtr6'!R145),"",(COUNTIF('Data-Qtr6'!C145,"Yes")))</f>
        <v/>
      </c>
      <c r="D147" s="267" t="str">
        <f>IF('Data-Qtr6'!D145="","",IF(C147=1,'Data-Qtr6'!D145,""))</f>
        <v/>
      </c>
      <c r="E147" s="53" t="str">
        <f>IF(OR('Data-Qtr6'!E145="",'Data-Qtr6'!R145),"",COUNTIF('Data-Qtr6'!E145,"Yes"))</f>
        <v/>
      </c>
      <c r="F147" s="53" t="str">
        <f>IF(OR('Data-Qtr6'!F145="",'Data-Qtr6'!R145),"",COUNTIF('Data-Qtr6'!F145,"Yes"))</f>
        <v/>
      </c>
      <c r="G147" s="53"/>
      <c r="H147" s="270" t="str">
        <f>IF(OR('Data-Qtr6'!G145="",'Data-Qtr6'!R145),"",COUNTIF('Data-Qtr6'!G145,"Yes"))</f>
        <v/>
      </c>
      <c r="I147" s="55">
        <f>COUNTIF('Data-Qtr6'!C145:G145,"")</f>
        <v>5</v>
      </c>
      <c r="J147" s="125">
        <f>IF('Data-Qtr6'!R145,0,IF((COUNTBLANK(C147)+COUNTBLANK(E147)+COUNTBLANK(F147)+COUNTBLANK(H147))=4,0,1))</f>
        <v>0</v>
      </c>
      <c r="K147" s="125">
        <f t="shared" si="22"/>
        <v>0</v>
      </c>
      <c r="L147" s="125">
        <f t="shared" si="23"/>
        <v>0</v>
      </c>
      <c r="M147" s="1">
        <f t="shared" si="24"/>
        <v>0</v>
      </c>
      <c r="N147" s="125">
        <f t="shared" si="25"/>
        <v>0</v>
      </c>
      <c r="O147" s="126">
        <f t="shared" si="26"/>
        <v>0</v>
      </c>
      <c r="P147" s="125">
        <f t="shared" si="27"/>
        <v>0</v>
      </c>
      <c r="Q147" s="1">
        <f t="shared" si="28"/>
        <v>0</v>
      </c>
      <c r="R147" s="1">
        <f t="shared" si="32"/>
        <v>0</v>
      </c>
      <c r="S147" s="1">
        <f t="shared" si="29"/>
        <v>0</v>
      </c>
      <c r="T147" s="1">
        <f t="shared" si="30"/>
        <v>0</v>
      </c>
      <c r="U147" s="126">
        <f t="shared" si="31"/>
        <v>0</v>
      </c>
    </row>
    <row r="148" spans="2:21" x14ac:dyDescent="0.3">
      <c r="B148" s="125">
        <v>133</v>
      </c>
      <c r="C148" s="34" t="str">
        <f>IF(OR('Data-Qtr6'!C146="",'Data-Qtr6'!R146),"",(COUNTIF('Data-Qtr6'!C146,"Yes")))</f>
        <v/>
      </c>
      <c r="D148" s="267" t="str">
        <f>IF('Data-Qtr6'!D146="","",IF(C148=1,'Data-Qtr6'!D146,""))</f>
        <v/>
      </c>
      <c r="E148" s="53" t="str">
        <f>IF(OR('Data-Qtr6'!E146="",'Data-Qtr6'!R146),"",COUNTIF('Data-Qtr6'!E146,"Yes"))</f>
        <v/>
      </c>
      <c r="F148" s="53" t="str">
        <f>IF(OR('Data-Qtr6'!F146="",'Data-Qtr6'!R146),"",COUNTIF('Data-Qtr6'!F146,"Yes"))</f>
        <v/>
      </c>
      <c r="G148" s="53"/>
      <c r="H148" s="270" t="str">
        <f>IF(OR('Data-Qtr6'!G146="",'Data-Qtr6'!R146),"",COUNTIF('Data-Qtr6'!G146,"Yes"))</f>
        <v/>
      </c>
      <c r="I148" s="55">
        <f>COUNTIF('Data-Qtr6'!C146:G146,"")</f>
        <v>5</v>
      </c>
      <c r="J148" s="125">
        <f>IF('Data-Qtr6'!R146,0,IF((COUNTBLANK(C148)+COUNTBLANK(E148)+COUNTBLANK(F148)+COUNTBLANK(H148))=4,0,1))</f>
        <v>0</v>
      </c>
      <c r="K148" s="125">
        <f t="shared" si="22"/>
        <v>0</v>
      </c>
      <c r="L148" s="125">
        <f t="shared" si="23"/>
        <v>0</v>
      </c>
      <c r="M148" s="1">
        <f t="shared" si="24"/>
        <v>0</v>
      </c>
      <c r="N148" s="125">
        <f t="shared" si="25"/>
        <v>0</v>
      </c>
      <c r="O148" s="126">
        <f t="shared" si="26"/>
        <v>0</v>
      </c>
      <c r="P148" s="125">
        <f t="shared" si="27"/>
        <v>0</v>
      </c>
      <c r="Q148" s="1">
        <f t="shared" si="28"/>
        <v>0</v>
      </c>
      <c r="R148" s="1">
        <f t="shared" si="32"/>
        <v>0</v>
      </c>
      <c r="S148" s="1">
        <f t="shared" si="29"/>
        <v>0</v>
      </c>
      <c r="T148" s="1">
        <f t="shared" si="30"/>
        <v>0</v>
      </c>
      <c r="U148" s="126">
        <f t="shared" si="31"/>
        <v>0</v>
      </c>
    </row>
    <row r="149" spans="2:21" x14ac:dyDescent="0.3">
      <c r="B149" s="125">
        <v>134</v>
      </c>
      <c r="C149" s="34" t="str">
        <f>IF(OR('Data-Qtr6'!C147="",'Data-Qtr6'!R147),"",(COUNTIF('Data-Qtr6'!C147,"Yes")))</f>
        <v/>
      </c>
      <c r="D149" s="267" t="str">
        <f>IF('Data-Qtr6'!D147="","",IF(C149=1,'Data-Qtr6'!D147,""))</f>
        <v/>
      </c>
      <c r="E149" s="53" t="str">
        <f>IF(OR('Data-Qtr6'!E147="",'Data-Qtr6'!R147),"",COUNTIF('Data-Qtr6'!E147,"Yes"))</f>
        <v/>
      </c>
      <c r="F149" s="53" t="str">
        <f>IF(OR('Data-Qtr6'!F147="",'Data-Qtr6'!R147),"",COUNTIF('Data-Qtr6'!F147,"Yes"))</f>
        <v/>
      </c>
      <c r="G149" s="53"/>
      <c r="H149" s="270" t="str">
        <f>IF(OR('Data-Qtr6'!G147="",'Data-Qtr6'!R147),"",COUNTIF('Data-Qtr6'!G147,"Yes"))</f>
        <v/>
      </c>
      <c r="I149" s="55">
        <f>COUNTIF('Data-Qtr6'!C147:G147,"")</f>
        <v>5</v>
      </c>
      <c r="J149" s="125">
        <f>IF('Data-Qtr6'!R147,0,IF((COUNTBLANK(C149)+COUNTBLANK(E149)+COUNTBLANK(F149)+COUNTBLANK(H149))=4,0,1))</f>
        <v>0</v>
      </c>
      <c r="K149" s="125">
        <f t="shared" si="22"/>
        <v>0</v>
      </c>
      <c r="L149" s="125">
        <f t="shared" si="23"/>
        <v>0</v>
      </c>
      <c r="M149" s="1">
        <f t="shared" si="24"/>
        <v>0</v>
      </c>
      <c r="N149" s="125">
        <f t="shared" si="25"/>
        <v>0</v>
      </c>
      <c r="O149" s="126">
        <f t="shared" si="26"/>
        <v>0</v>
      </c>
      <c r="P149" s="125">
        <f t="shared" si="27"/>
        <v>0</v>
      </c>
      <c r="Q149" s="1">
        <f t="shared" si="28"/>
        <v>0</v>
      </c>
      <c r="R149" s="1">
        <f t="shared" si="32"/>
        <v>0</v>
      </c>
      <c r="S149" s="1">
        <f t="shared" si="29"/>
        <v>0</v>
      </c>
      <c r="T149" s="1">
        <f t="shared" si="30"/>
        <v>0</v>
      </c>
      <c r="U149" s="126">
        <f t="shared" si="31"/>
        <v>0</v>
      </c>
    </row>
    <row r="150" spans="2:21" x14ac:dyDescent="0.3">
      <c r="B150" s="125">
        <v>135</v>
      </c>
      <c r="C150" s="34" t="str">
        <f>IF(OR('Data-Qtr6'!C148="",'Data-Qtr6'!R148),"",(COUNTIF('Data-Qtr6'!C148,"Yes")))</f>
        <v/>
      </c>
      <c r="D150" s="267" t="str">
        <f>IF('Data-Qtr6'!D148="","",IF(C150=1,'Data-Qtr6'!D148,""))</f>
        <v/>
      </c>
      <c r="E150" s="53" t="str">
        <f>IF(OR('Data-Qtr6'!E148="",'Data-Qtr6'!R148),"",COUNTIF('Data-Qtr6'!E148,"Yes"))</f>
        <v/>
      </c>
      <c r="F150" s="53" t="str">
        <f>IF(OR('Data-Qtr6'!F148="",'Data-Qtr6'!R148),"",COUNTIF('Data-Qtr6'!F148,"Yes"))</f>
        <v/>
      </c>
      <c r="G150" s="53"/>
      <c r="H150" s="270" t="str">
        <f>IF(OR('Data-Qtr6'!G148="",'Data-Qtr6'!R148),"",COUNTIF('Data-Qtr6'!G148,"Yes"))</f>
        <v/>
      </c>
      <c r="I150" s="55">
        <f>COUNTIF('Data-Qtr6'!C148:G148,"")</f>
        <v>5</v>
      </c>
      <c r="J150" s="125">
        <f>IF('Data-Qtr6'!R148,0,IF((COUNTBLANK(C150)+COUNTBLANK(E150)+COUNTBLANK(F150)+COUNTBLANK(H150))=4,0,1))</f>
        <v>0</v>
      </c>
      <c r="K150" s="125">
        <f t="shared" si="22"/>
        <v>0</v>
      </c>
      <c r="L150" s="125">
        <f t="shared" si="23"/>
        <v>0</v>
      </c>
      <c r="M150" s="1">
        <f t="shared" si="24"/>
        <v>0</v>
      </c>
      <c r="N150" s="125">
        <f t="shared" si="25"/>
        <v>0</v>
      </c>
      <c r="O150" s="126">
        <f t="shared" si="26"/>
        <v>0</v>
      </c>
      <c r="P150" s="125">
        <f t="shared" si="27"/>
        <v>0</v>
      </c>
      <c r="Q150" s="1">
        <f t="shared" si="28"/>
        <v>0</v>
      </c>
      <c r="R150" s="1">
        <f t="shared" si="32"/>
        <v>0</v>
      </c>
      <c r="S150" s="1">
        <f t="shared" si="29"/>
        <v>0</v>
      </c>
      <c r="T150" s="1">
        <f t="shared" si="30"/>
        <v>0</v>
      </c>
      <c r="U150" s="126">
        <f t="shared" si="31"/>
        <v>0</v>
      </c>
    </row>
    <row r="151" spans="2:21" x14ac:dyDescent="0.3">
      <c r="B151" s="125">
        <v>136</v>
      </c>
      <c r="C151" s="34" t="str">
        <f>IF(OR('Data-Qtr6'!C149="",'Data-Qtr6'!R149),"",(COUNTIF('Data-Qtr6'!C149,"Yes")))</f>
        <v/>
      </c>
      <c r="D151" s="267" t="str">
        <f>IF('Data-Qtr6'!D149="","",IF(C151=1,'Data-Qtr6'!D149,""))</f>
        <v/>
      </c>
      <c r="E151" s="53" t="str">
        <f>IF(OR('Data-Qtr6'!E149="",'Data-Qtr6'!R149),"",COUNTIF('Data-Qtr6'!E149,"Yes"))</f>
        <v/>
      </c>
      <c r="F151" s="53" t="str">
        <f>IF(OR('Data-Qtr6'!F149="",'Data-Qtr6'!R149),"",COUNTIF('Data-Qtr6'!F149,"Yes"))</f>
        <v/>
      </c>
      <c r="G151" s="53"/>
      <c r="H151" s="270" t="str">
        <f>IF(OR('Data-Qtr6'!G149="",'Data-Qtr6'!R149),"",COUNTIF('Data-Qtr6'!G149,"Yes"))</f>
        <v/>
      </c>
      <c r="I151" s="55">
        <f>COUNTIF('Data-Qtr6'!C149:G149,"")</f>
        <v>5</v>
      </c>
      <c r="J151" s="125">
        <f>IF('Data-Qtr6'!R149,0,IF((COUNTBLANK(C151)+COUNTBLANK(E151)+COUNTBLANK(F151)+COUNTBLANK(H151))=4,0,1))</f>
        <v>0</v>
      </c>
      <c r="K151" s="125">
        <f t="shared" si="22"/>
        <v>0</v>
      </c>
      <c r="L151" s="125">
        <f t="shared" si="23"/>
        <v>0</v>
      </c>
      <c r="M151" s="1">
        <f t="shared" si="24"/>
        <v>0</v>
      </c>
      <c r="N151" s="125">
        <f t="shared" si="25"/>
        <v>0</v>
      </c>
      <c r="O151" s="126">
        <f t="shared" si="26"/>
        <v>0</v>
      </c>
      <c r="P151" s="125">
        <f t="shared" si="27"/>
        <v>0</v>
      </c>
      <c r="Q151" s="1">
        <f t="shared" si="28"/>
        <v>0</v>
      </c>
      <c r="R151" s="1">
        <f t="shared" si="32"/>
        <v>0</v>
      </c>
      <c r="S151" s="1">
        <f t="shared" si="29"/>
        <v>0</v>
      </c>
      <c r="T151" s="1">
        <f t="shared" si="30"/>
        <v>0</v>
      </c>
      <c r="U151" s="126">
        <f t="shared" si="31"/>
        <v>0</v>
      </c>
    </row>
    <row r="152" spans="2:21" x14ac:dyDescent="0.3">
      <c r="B152" s="125">
        <v>137</v>
      </c>
      <c r="C152" s="34" t="str">
        <f>IF(OR('Data-Qtr6'!C150="",'Data-Qtr6'!R150),"",(COUNTIF('Data-Qtr6'!C150,"Yes")))</f>
        <v/>
      </c>
      <c r="D152" s="267" t="str">
        <f>IF('Data-Qtr6'!D150="","",IF(C152=1,'Data-Qtr6'!D150,""))</f>
        <v/>
      </c>
      <c r="E152" s="53" t="str">
        <f>IF(OR('Data-Qtr6'!E150="",'Data-Qtr6'!R150),"",COUNTIF('Data-Qtr6'!E150,"Yes"))</f>
        <v/>
      </c>
      <c r="F152" s="53" t="str">
        <f>IF(OR('Data-Qtr6'!F150="",'Data-Qtr6'!R150),"",COUNTIF('Data-Qtr6'!F150,"Yes"))</f>
        <v/>
      </c>
      <c r="G152" s="53"/>
      <c r="H152" s="270" t="str">
        <f>IF(OR('Data-Qtr6'!G150="",'Data-Qtr6'!R150),"",COUNTIF('Data-Qtr6'!G150,"Yes"))</f>
        <v/>
      </c>
      <c r="I152" s="55">
        <f>COUNTIF('Data-Qtr6'!C150:G150,"")</f>
        <v>5</v>
      </c>
      <c r="J152" s="125">
        <f>IF('Data-Qtr6'!R150,0,IF((COUNTBLANK(C152)+COUNTBLANK(E152)+COUNTBLANK(F152)+COUNTBLANK(H152))=4,0,1))</f>
        <v>0</v>
      </c>
      <c r="K152" s="125">
        <f t="shared" si="22"/>
        <v>0</v>
      </c>
      <c r="L152" s="125">
        <f t="shared" si="23"/>
        <v>0</v>
      </c>
      <c r="M152" s="1">
        <f t="shared" si="24"/>
        <v>0</v>
      </c>
      <c r="N152" s="125">
        <f t="shared" si="25"/>
        <v>0</v>
      </c>
      <c r="O152" s="126">
        <f t="shared" si="26"/>
        <v>0</v>
      </c>
      <c r="P152" s="125">
        <f t="shared" si="27"/>
        <v>0</v>
      </c>
      <c r="Q152" s="1">
        <f t="shared" si="28"/>
        <v>0</v>
      </c>
      <c r="R152" s="1">
        <f t="shared" si="32"/>
        <v>0</v>
      </c>
      <c r="S152" s="1">
        <f t="shared" si="29"/>
        <v>0</v>
      </c>
      <c r="T152" s="1">
        <f t="shared" si="30"/>
        <v>0</v>
      </c>
      <c r="U152" s="126">
        <f t="shared" si="31"/>
        <v>0</v>
      </c>
    </row>
    <row r="153" spans="2:21" x14ac:dyDescent="0.3">
      <c r="B153" s="125">
        <v>138</v>
      </c>
      <c r="C153" s="34" t="str">
        <f>IF(OR('Data-Qtr6'!C151="",'Data-Qtr6'!R151),"",(COUNTIF('Data-Qtr6'!C151,"Yes")))</f>
        <v/>
      </c>
      <c r="D153" s="267" t="str">
        <f>IF('Data-Qtr6'!D151="","",IF(C153=1,'Data-Qtr6'!D151,""))</f>
        <v/>
      </c>
      <c r="E153" s="53" t="str">
        <f>IF(OR('Data-Qtr6'!E151="",'Data-Qtr6'!R151),"",COUNTIF('Data-Qtr6'!E151,"Yes"))</f>
        <v/>
      </c>
      <c r="F153" s="53" t="str">
        <f>IF(OR('Data-Qtr6'!F151="",'Data-Qtr6'!R151),"",COUNTIF('Data-Qtr6'!F151,"Yes"))</f>
        <v/>
      </c>
      <c r="G153" s="53"/>
      <c r="H153" s="270" t="str">
        <f>IF(OR('Data-Qtr6'!G151="",'Data-Qtr6'!R151),"",COUNTIF('Data-Qtr6'!G151,"Yes"))</f>
        <v/>
      </c>
      <c r="I153" s="55">
        <f>COUNTIF('Data-Qtr6'!C151:G151,"")</f>
        <v>5</v>
      </c>
      <c r="J153" s="125">
        <f>IF('Data-Qtr6'!R151,0,IF((COUNTBLANK(C153)+COUNTBLANK(E153)+COUNTBLANK(F153)+COUNTBLANK(H153))=4,0,1))</f>
        <v>0</v>
      </c>
      <c r="K153" s="125">
        <f t="shared" si="22"/>
        <v>0</v>
      </c>
      <c r="L153" s="125">
        <f t="shared" si="23"/>
        <v>0</v>
      </c>
      <c r="M153" s="1">
        <f t="shared" si="24"/>
        <v>0</v>
      </c>
      <c r="N153" s="125">
        <f t="shared" si="25"/>
        <v>0</v>
      </c>
      <c r="O153" s="126">
        <f t="shared" si="26"/>
        <v>0</v>
      </c>
      <c r="P153" s="125">
        <f t="shared" si="27"/>
        <v>0</v>
      </c>
      <c r="Q153" s="1">
        <f t="shared" si="28"/>
        <v>0</v>
      </c>
      <c r="R153" s="1">
        <f t="shared" si="32"/>
        <v>0</v>
      </c>
      <c r="S153" s="1">
        <f t="shared" si="29"/>
        <v>0</v>
      </c>
      <c r="T153" s="1">
        <f t="shared" si="30"/>
        <v>0</v>
      </c>
      <c r="U153" s="126">
        <f t="shared" si="31"/>
        <v>0</v>
      </c>
    </row>
    <row r="154" spans="2:21" x14ac:dyDescent="0.3">
      <c r="B154" s="125">
        <v>139</v>
      </c>
      <c r="C154" s="34" t="str">
        <f>IF(OR('Data-Qtr6'!C152="",'Data-Qtr6'!R152),"",(COUNTIF('Data-Qtr6'!C152,"Yes")))</f>
        <v/>
      </c>
      <c r="D154" s="267" t="str">
        <f>IF('Data-Qtr6'!D152="","",IF(C154=1,'Data-Qtr6'!D152,""))</f>
        <v/>
      </c>
      <c r="E154" s="53" t="str">
        <f>IF(OR('Data-Qtr6'!E152="",'Data-Qtr6'!R152),"",COUNTIF('Data-Qtr6'!E152,"Yes"))</f>
        <v/>
      </c>
      <c r="F154" s="53" t="str">
        <f>IF(OR('Data-Qtr6'!F152="",'Data-Qtr6'!R152),"",COUNTIF('Data-Qtr6'!F152,"Yes"))</f>
        <v/>
      </c>
      <c r="G154" s="53"/>
      <c r="H154" s="270" t="str">
        <f>IF(OR('Data-Qtr6'!G152="",'Data-Qtr6'!R152),"",COUNTIF('Data-Qtr6'!G152,"Yes"))</f>
        <v/>
      </c>
      <c r="I154" s="55">
        <f>COUNTIF('Data-Qtr6'!C152:G152,"")</f>
        <v>5</v>
      </c>
      <c r="J154" s="125">
        <f>IF('Data-Qtr6'!R152,0,IF((COUNTBLANK(C154)+COUNTBLANK(E154)+COUNTBLANK(F154)+COUNTBLANK(H154))=4,0,1))</f>
        <v>0</v>
      </c>
      <c r="K154" s="125">
        <f t="shared" si="22"/>
        <v>0</v>
      </c>
      <c r="L154" s="125">
        <f t="shared" si="23"/>
        <v>0</v>
      </c>
      <c r="M154" s="1">
        <f t="shared" si="24"/>
        <v>0</v>
      </c>
      <c r="N154" s="125">
        <f t="shared" si="25"/>
        <v>0</v>
      </c>
      <c r="O154" s="126">
        <f t="shared" si="26"/>
        <v>0</v>
      </c>
      <c r="P154" s="125">
        <f t="shared" si="27"/>
        <v>0</v>
      </c>
      <c r="Q154" s="1">
        <f t="shared" si="28"/>
        <v>0</v>
      </c>
      <c r="R154" s="1">
        <f t="shared" si="32"/>
        <v>0</v>
      </c>
      <c r="S154" s="1">
        <f t="shared" si="29"/>
        <v>0</v>
      </c>
      <c r="T154" s="1">
        <f t="shared" si="30"/>
        <v>0</v>
      </c>
      <c r="U154" s="126">
        <f t="shared" si="31"/>
        <v>0</v>
      </c>
    </row>
    <row r="155" spans="2:21" ht="15" thickBot="1" x14ac:dyDescent="0.35">
      <c r="B155" s="125">
        <v>140</v>
      </c>
      <c r="C155" s="35" t="str">
        <f>IF(OR('Data-Qtr6'!C153="",'Data-Qtr6'!R153),"",(COUNTIF('Data-Qtr6'!C153,"Yes")))</f>
        <v/>
      </c>
      <c r="D155" s="271" t="str">
        <f>IF('Data-Qtr6'!D153="","",IF(C155=1,'Data-Qtr6'!D153,""))</f>
        <v/>
      </c>
      <c r="E155" s="36" t="str">
        <f>IF(OR('Data-Qtr6'!E153="",'Data-Qtr6'!R153),"",COUNTIF('Data-Qtr6'!E153,"Yes"))</f>
        <v/>
      </c>
      <c r="F155" s="36" t="str">
        <f>IF(OR('Data-Qtr6'!F153="",'Data-Qtr6'!R153),"",COUNTIF('Data-Qtr6'!F153,"Yes"))</f>
        <v/>
      </c>
      <c r="G155" s="36"/>
      <c r="H155" s="272" t="str">
        <f>IF(OR('Data-Qtr6'!G153="",'Data-Qtr6'!R153),"",COUNTIF('Data-Qtr6'!G153,"Yes"))</f>
        <v/>
      </c>
      <c r="I155" s="55">
        <f>COUNTIF('Data-Qtr6'!C153:G153,"")</f>
        <v>5</v>
      </c>
      <c r="J155" s="125">
        <f>IF('Data-Qtr6'!R153,0,IF((COUNTBLANK(C155)+COUNTBLANK(E155)+COUNTBLANK(F155)+COUNTBLANK(H155))=4,0,1))</f>
        <v>0</v>
      </c>
      <c r="K155" s="125">
        <f t="shared" si="22"/>
        <v>0</v>
      </c>
      <c r="L155" s="125">
        <f t="shared" si="23"/>
        <v>0</v>
      </c>
      <c r="M155" s="1">
        <f t="shared" si="24"/>
        <v>0</v>
      </c>
      <c r="N155" s="125">
        <f t="shared" si="25"/>
        <v>0</v>
      </c>
      <c r="O155" s="126">
        <f t="shared" si="26"/>
        <v>0</v>
      </c>
      <c r="P155" s="125">
        <f t="shared" si="27"/>
        <v>0</v>
      </c>
      <c r="Q155" s="1">
        <f t="shared" si="28"/>
        <v>0</v>
      </c>
      <c r="R155" s="1">
        <f t="shared" si="32"/>
        <v>0</v>
      </c>
      <c r="S155" s="1">
        <f t="shared" si="29"/>
        <v>0</v>
      </c>
      <c r="T155" s="1">
        <f t="shared" si="30"/>
        <v>0</v>
      </c>
      <c r="U155" s="126">
        <f t="shared" si="31"/>
        <v>0</v>
      </c>
    </row>
    <row r="156" spans="2:21" x14ac:dyDescent="0.3">
      <c r="B156" s="125">
        <v>141</v>
      </c>
      <c r="C156" s="32" t="str">
        <f>IF(OR('Data-Qtr6'!C154="",'Data-Qtr6'!R154),"",(COUNTIF('Data-Qtr6'!C154,"Yes")))</f>
        <v/>
      </c>
      <c r="D156" s="268" t="str">
        <f>IF('Data-Qtr6'!D154="","",IF(C156=1,'Data-Qtr6'!D154,""))</f>
        <v/>
      </c>
      <c r="E156" s="33" t="str">
        <f>IF(OR('Data-Qtr6'!E154="",'Data-Qtr6'!R154),"",COUNTIF('Data-Qtr6'!E154,"Yes"))</f>
        <v/>
      </c>
      <c r="F156" s="33" t="str">
        <f>IF(OR('Data-Qtr6'!F154="",'Data-Qtr6'!R154),"",COUNTIF('Data-Qtr6'!F154,"Yes"))</f>
        <v/>
      </c>
      <c r="G156" s="33"/>
      <c r="H156" s="269" t="str">
        <f>IF(OR('Data-Qtr6'!G154="",'Data-Qtr6'!R154),"",COUNTIF('Data-Qtr6'!G154,"Yes"))</f>
        <v/>
      </c>
      <c r="I156" s="54">
        <f>COUNTIF('Data-Qtr6'!C154:G154,"")</f>
        <v>5</v>
      </c>
      <c r="J156" s="125">
        <f>IF('Data-Qtr6'!R154,0,IF((COUNTBLANK(C156)+COUNTBLANK(E156)+COUNTBLANK(F156)+COUNTBLANK(H156))=4,0,1))</f>
        <v>0</v>
      </c>
      <c r="K156" s="125">
        <f t="shared" si="22"/>
        <v>0</v>
      </c>
      <c r="L156" s="125">
        <f t="shared" si="23"/>
        <v>0</v>
      </c>
      <c r="M156" s="1">
        <f t="shared" si="24"/>
        <v>0</v>
      </c>
      <c r="N156" s="125">
        <f t="shared" si="25"/>
        <v>0</v>
      </c>
      <c r="O156" s="126">
        <f t="shared" si="26"/>
        <v>0</v>
      </c>
      <c r="P156" s="125">
        <f t="shared" si="27"/>
        <v>0</v>
      </c>
      <c r="Q156" s="1">
        <f t="shared" si="28"/>
        <v>0</v>
      </c>
      <c r="R156" s="1">
        <f t="shared" si="32"/>
        <v>0</v>
      </c>
      <c r="S156" s="1">
        <f t="shared" si="29"/>
        <v>0</v>
      </c>
      <c r="T156" s="1">
        <f t="shared" si="30"/>
        <v>0</v>
      </c>
      <c r="U156" s="126">
        <f t="shared" si="31"/>
        <v>0</v>
      </c>
    </row>
    <row r="157" spans="2:21" x14ac:dyDescent="0.3">
      <c r="B157" s="125">
        <v>142</v>
      </c>
      <c r="C157" s="34" t="str">
        <f>IF(OR('Data-Qtr6'!C155="",'Data-Qtr6'!R155),"",(COUNTIF('Data-Qtr6'!C155,"Yes")))</f>
        <v/>
      </c>
      <c r="D157" s="267" t="str">
        <f>IF('Data-Qtr6'!D155="","",IF(C157=1,'Data-Qtr6'!D155,""))</f>
        <v/>
      </c>
      <c r="E157" s="53" t="str">
        <f>IF(OR('Data-Qtr6'!E155="",'Data-Qtr6'!R155),"",COUNTIF('Data-Qtr6'!E155,"Yes"))</f>
        <v/>
      </c>
      <c r="F157" s="53" t="str">
        <f>IF(OR('Data-Qtr6'!F155="",'Data-Qtr6'!R155),"",COUNTIF('Data-Qtr6'!F155,"Yes"))</f>
        <v/>
      </c>
      <c r="G157" s="53"/>
      <c r="H157" s="270" t="str">
        <f>IF(OR('Data-Qtr6'!G155="",'Data-Qtr6'!R155),"",COUNTIF('Data-Qtr6'!G155,"Yes"))</f>
        <v/>
      </c>
      <c r="I157" s="55">
        <f>COUNTIF('Data-Qtr6'!C155:G155,"")</f>
        <v>5</v>
      </c>
      <c r="J157" s="125">
        <f>IF('Data-Qtr6'!R155,0,IF((COUNTBLANK(C157)+COUNTBLANK(E157)+COUNTBLANK(F157)+COUNTBLANK(H157))=4,0,1))</f>
        <v>0</v>
      </c>
      <c r="K157" s="125">
        <f t="shared" si="22"/>
        <v>0</v>
      </c>
      <c r="L157" s="125">
        <f t="shared" si="23"/>
        <v>0</v>
      </c>
      <c r="M157" s="1">
        <f t="shared" si="24"/>
        <v>0</v>
      </c>
      <c r="N157" s="125">
        <f t="shared" si="25"/>
        <v>0</v>
      </c>
      <c r="O157" s="126">
        <f t="shared" si="26"/>
        <v>0</v>
      </c>
      <c r="P157" s="125">
        <f t="shared" si="27"/>
        <v>0</v>
      </c>
      <c r="Q157" s="1">
        <f t="shared" si="28"/>
        <v>0</v>
      </c>
      <c r="R157" s="1">
        <f t="shared" si="32"/>
        <v>0</v>
      </c>
      <c r="S157" s="1">
        <f t="shared" si="29"/>
        <v>0</v>
      </c>
      <c r="T157" s="1">
        <f t="shared" si="30"/>
        <v>0</v>
      </c>
      <c r="U157" s="126">
        <f t="shared" si="31"/>
        <v>0</v>
      </c>
    </row>
    <row r="158" spans="2:21" x14ac:dyDescent="0.3">
      <c r="B158" s="125">
        <v>143</v>
      </c>
      <c r="C158" s="34" t="str">
        <f>IF(OR('Data-Qtr6'!C156="",'Data-Qtr6'!R156),"",(COUNTIF('Data-Qtr6'!C156,"Yes")))</f>
        <v/>
      </c>
      <c r="D158" s="267" t="str">
        <f>IF('Data-Qtr6'!D156="","",IF(C158=1,'Data-Qtr6'!D156,""))</f>
        <v/>
      </c>
      <c r="E158" s="53" t="str">
        <f>IF(OR('Data-Qtr6'!E156="",'Data-Qtr6'!R156),"",COUNTIF('Data-Qtr6'!E156,"Yes"))</f>
        <v/>
      </c>
      <c r="F158" s="53" t="str">
        <f>IF(OR('Data-Qtr6'!F156="",'Data-Qtr6'!R156),"",COUNTIF('Data-Qtr6'!F156,"Yes"))</f>
        <v/>
      </c>
      <c r="G158" s="53"/>
      <c r="H158" s="270" t="str">
        <f>IF(OR('Data-Qtr6'!G156="",'Data-Qtr6'!R156),"",COUNTIF('Data-Qtr6'!G156,"Yes"))</f>
        <v/>
      </c>
      <c r="I158" s="55">
        <f>COUNTIF('Data-Qtr6'!C156:G156,"")</f>
        <v>5</v>
      </c>
      <c r="J158" s="125">
        <f>IF('Data-Qtr6'!R156,0,IF((COUNTBLANK(C158)+COUNTBLANK(E158)+COUNTBLANK(F158)+COUNTBLANK(H158))=4,0,1))</f>
        <v>0</v>
      </c>
      <c r="K158" s="125">
        <f t="shared" si="22"/>
        <v>0</v>
      </c>
      <c r="L158" s="125">
        <f t="shared" si="23"/>
        <v>0</v>
      </c>
      <c r="M158" s="1">
        <f t="shared" si="24"/>
        <v>0</v>
      </c>
      <c r="N158" s="125">
        <f t="shared" si="25"/>
        <v>0</v>
      </c>
      <c r="O158" s="126">
        <f t="shared" si="26"/>
        <v>0</v>
      </c>
      <c r="P158" s="125">
        <f t="shared" si="27"/>
        <v>0</v>
      </c>
      <c r="Q158" s="1">
        <f t="shared" si="28"/>
        <v>0</v>
      </c>
      <c r="R158" s="1">
        <f t="shared" si="32"/>
        <v>0</v>
      </c>
      <c r="S158" s="1">
        <f t="shared" si="29"/>
        <v>0</v>
      </c>
      <c r="T158" s="1">
        <f t="shared" si="30"/>
        <v>0</v>
      </c>
      <c r="U158" s="126">
        <f t="shared" si="31"/>
        <v>0</v>
      </c>
    </row>
    <row r="159" spans="2:21" x14ac:dyDescent="0.3">
      <c r="B159" s="125">
        <v>144</v>
      </c>
      <c r="C159" s="34" t="str">
        <f>IF(OR('Data-Qtr6'!C157="",'Data-Qtr6'!R157),"",(COUNTIF('Data-Qtr6'!C157,"Yes")))</f>
        <v/>
      </c>
      <c r="D159" s="267" t="str">
        <f>IF('Data-Qtr6'!D157="","",IF(C159=1,'Data-Qtr6'!D157,""))</f>
        <v/>
      </c>
      <c r="E159" s="53" t="str">
        <f>IF(OR('Data-Qtr6'!E157="",'Data-Qtr6'!R157),"",COUNTIF('Data-Qtr6'!E157,"Yes"))</f>
        <v/>
      </c>
      <c r="F159" s="53" t="str">
        <f>IF(OR('Data-Qtr6'!F157="",'Data-Qtr6'!R157),"",COUNTIF('Data-Qtr6'!F157,"Yes"))</f>
        <v/>
      </c>
      <c r="G159" s="53"/>
      <c r="H159" s="270" t="str">
        <f>IF(OR('Data-Qtr6'!G157="",'Data-Qtr6'!R157),"",COUNTIF('Data-Qtr6'!G157,"Yes"))</f>
        <v/>
      </c>
      <c r="I159" s="55">
        <f>COUNTIF('Data-Qtr6'!C157:G157,"")</f>
        <v>5</v>
      </c>
      <c r="J159" s="125">
        <f>IF('Data-Qtr6'!R157,0,IF((COUNTBLANK(C159)+COUNTBLANK(E159)+COUNTBLANK(F159)+COUNTBLANK(H159))=4,0,1))</f>
        <v>0</v>
      </c>
      <c r="K159" s="125">
        <f t="shared" si="22"/>
        <v>0</v>
      </c>
      <c r="L159" s="125">
        <f t="shared" si="23"/>
        <v>0</v>
      </c>
      <c r="M159" s="1">
        <f t="shared" si="24"/>
        <v>0</v>
      </c>
      <c r="N159" s="125">
        <f t="shared" si="25"/>
        <v>0</v>
      </c>
      <c r="O159" s="126">
        <f t="shared" si="26"/>
        <v>0</v>
      </c>
      <c r="P159" s="125">
        <f t="shared" si="27"/>
        <v>0</v>
      </c>
      <c r="Q159" s="1">
        <f t="shared" si="28"/>
        <v>0</v>
      </c>
      <c r="R159" s="1">
        <f t="shared" si="32"/>
        <v>0</v>
      </c>
      <c r="S159" s="1">
        <f t="shared" si="29"/>
        <v>0</v>
      </c>
      <c r="T159" s="1">
        <f t="shared" si="30"/>
        <v>0</v>
      </c>
      <c r="U159" s="126">
        <f t="shared" si="31"/>
        <v>0</v>
      </c>
    </row>
    <row r="160" spans="2:21" x14ac:dyDescent="0.3">
      <c r="B160" s="125">
        <v>145</v>
      </c>
      <c r="C160" s="34" t="str">
        <f>IF(OR('Data-Qtr6'!C158="",'Data-Qtr6'!R158),"",(COUNTIF('Data-Qtr6'!C158,"Yes")))</f>
        <v/>
      </c>
      <c r="D160" s="267" t="str">
        <f>IF('Data-Qtr6'!D158="","",IF(C160=1,'Data-Qtr6'!D158,""))</f>
        <v/>
      </c>
      <c r="E160" s="53" t="str">
        <f>IF(OR('Data-Qtr6'!E158="",'Data-Qtr6'!R158),"",COUNTIF('Data-Qtr6'!E158,"Yes"))</f>
        <v/>
      </c>
      <c r="F160" s="53" t="str">
        <f>IF(OR('Data-Qtr6'!F158="",'Data-Qtr6'!R158),"",COUNTIF('Data-Qtr6'!F158,"Yes"))</f>
        <v/>
      </c>
      <c r="G160" s="53"/>
      <c r="H160" s="270" t="str">
        <f>IF(OR('Data-Qtr6'!G158="",'Data-Qtr6'!R158),"",COUNTIF('Data-Qtr6'!G158,"Yes"))</f>
        <v/>
      </c>
      <c r="I160" s="55">
        <f>COUNTIF('Data-Qtr6'!C158:G158,"")</f>
        <v>5</v>
      </c>
      <c r="J160" s="125">
        <f>IF('Data-Qtr6'!R158,0,IF((COUNTBLANK(C160)+COUNTBLANK(E160)+COUNTBLANK(F160)+COUNTBLANK(H160))=4,0,1))</f>
        <v>0</v>
      </c>
      <c r="K160" s="125">
        <f t="shared" si="22"/>
        <v>0</v>
      </c>
      <c r="L160" s="125">
        <f t="shared" si="23"/>
        <v>0</v>
      </c>
      <c r="M160" s="1">
        <f t="shared" si="24"/>
        <v>0</v>
      </c>
      <c r="N160" s="125">
        <f t="shared" si="25"/>
        <v>0</v>
      </c>
      <c r="O160" s="126">
        <f t="shared" si="26"/>
        <v>0</v>
      </c>
      <c r="P160" s="125">
        <f t="shared" si="27"/>
        <v>0</v>
      </c>
      <c r="Q160" s="1">
        <f t="shared" si="28"/>
        <v>0</v>
      </c>
      <c r="R160" s="1">
        <f t="shared" si="32"/>
        <v>0</v>
      </c>
      <c r="S160" s="1">
        <f t="shared" si="29"/>
        <v>0</v>
      </c>
      <c r="T160" s="1">
        <f t="shared" si="30"/>
        <v>0</v>
      </c>
      <c r="U160" s="126">
        <f t="shared" si="31"/>
        <v>0</v>
      </c>
    </row>
    <row r="161" spans="2:21" x14ac:dyDescent="0.3">
      <c r="B161" s="125">
        <v>146</v>
      </c>
      <c r="C161" s="34" t="str">
        <f>IF(OR('Data-Qtr6'!C159="",'Data-Qtr6'!R159),"",(COUNTIF('Data-Qtr6'!C159,"Yes")))</f>
        <v/>
      </c>
      <c r="D161" s="267" t="str">
        <f>IF('Data-Qtr6'!D159="","",IF(C161=1,'Data-Qtr6'!D159,""))</f>
        <v/>
      </c>
      <c r="E161" s="53" t="str">
        <f>IF(OR('Data-Qtr6'!E159="",'Data-Qtr6'!R159),"",COUNTIF('Data-Qtr6'!E159,"Yes"))</f>
        <v/>
      </c>
      <c r="F161" s="53" t="str">
        <f>IF(OR('Data-Qtr6'!F159="",'Data-Qtr6'!R159),"",COUNTIF('Data-Qtr6'!F159,"Yes"))</f>
        <v/>
      </c>
      <c r="G161" s="53"/>
      <c r="H161" s="270" t="str">
        <f>IF(OR('Data-Qtr6'!G159="",'Data-Qtr6'!R159),"",COUNTIF('Data-Qtr6'!G159,"Yes"))</f>
        <v/>
      </c>
      <c r="I161" s="55">
        <f>COUNTIF('Data-Qtr6'!C159:G159,"")</f>
        <v>5</v>
      </c>
      <c r="J161" s="125">
        <f>IF('Data-Qtr6'!R159,0,IF((COUNTBLANK(C161)+COUNTBLANK(E161)+COUNTBLANK(F161)+COUNTBLANK(H161))=4,0,1))</f>
        <v>0</v>
      </c>
      <c r="K161" s="125">
        <f t="shared" si="22"/>
        <v>0</v>
      </c>
      <c r="L161" s="125">
        <f t="shared" si="23"/>
        <v>0</v>
      </c>
      <c r="M161" s="1">
        <f t="shared" si="24"/>
        <v>0</v>
      </c>
      <c r="N161" s="125">
        <f t="shared" si="25"/>
        <v>0</v>
      </c>
      <c r="O161" s="126">
        <f t="shared" si="26"/>
        <v>0</v>
      </c>
      <c r="P161" s="125">
        <f t="shared" si="27"/>
        <v>0</v>
      </c>
      <c r="Q161" s="1">
        <f t="shared" si="28"/>
        <v>0</v>
      </c>
      <c r="R161" s="1">
        <f t="shared" si="32"/>
        <v>0</v>
      </c>
      <c r="S161" s="1">
        <f t="shared" si="29"/>
        <v>0</v>
      </c>
      <c r="T161" s="1">
        <f t="shared" si="30"/>
        <v>0</v>
      </c>
      <c r="U161" s="126">
        <f t="shared" si="31"/>
        <v>0</v>
      </c>
    </row>
    <row r="162" spans="2:21" x14ac:dyDescent="0.3">
      <c r="B162" s="125">
        <v>147</v>
      </c>
      <c r="C162" s="34" t="str">
        <f>IF(OR('Data-Qtr6'!C160="",'Data-Qtr6'!R160),"",(COUNTIF('Data-Qtr6'!C160,"Yes")))</f>
        <v/>
      </c>
      <c r="D162" s="267" t="str">
        <f>IF('Data-Qtr6'!D160="","",IF(C162=1,'Data-Qtr6'!D160,""))</f>
        <v/>
      </c>
      <c r="E162" s="53" t="str">
        <f>IF(OR('Data-Qtr6'!E160="",'Data-Qtr6'!R160),"",COUNTIF('Data-Qtr6'!E160,"Yes"))</f>
        <v/>
      </c>
      <c r="F162" s="53" t="str">
        <f>IF(OR('Data-Qtr6'!F160="",'Data-Qtr6'!R160),"",COUNTIF('Data-Qtr6'!F160,"Yes"))</f>
        <v/>
      </c>
      <c r="G162" s="53"/>
      <c r="H162" s="270" t="str">
        <f>IF(OR('Data-Qtr6'!G160="",'Data-Qtr6'!R160),"",COUNTIF('Data-Qtr6'!G160,"Yes"))</f>
        <v/>
      </c>
      <c r="I162" s="55">
        <f>COUNTIF('Data-Qtr6'!C160:G160,"")</f>
        <v>5</v>
      </c>
      <c r="J162" s="125">
        <f>IF('Data-Qtr6'!R160,0,IF((COUNTBLANK(C162)+COUNTBLANK(E162)+COUNTBLANK(F162)+COUNTBLANK(H162))=4,0,1))</f>
        <v>0</v>
      </c>
      <c r="K162" s="125">
        <f t="shared" si="22"/>
        <v>0</v>
      </c>
      <c r="L162" s="125">
        <f t="shared" si="23"/>
        <v>0</v>
      </c>
      <c r="M162" s="1">
        <f t="shared" si="24"/>
        <v>0</v>
      </c>
      <c r="N162" s="125">
        <f t="shared" si="25"/>
        <v>0</v>
      </c>
      <c r="O162" s="126">
        <f t="shared" si="26"/>
        <v>0</v>
      </c>
      <c r="P162" s="125">
        <f t="shared" si="27"/>
        <v>0</v>
      </c>
      <c r="Q162" s="1">
        <f t="shared" si="28"/>
        <v>0</v>
      </c>
      <c r="R162" s="1">
        <f t="shared" si="32"/>
        <v>0</v>
      </c>
      <c r="S162" s="1">
        <f t="shared" si="29"/>
        <v>0</v>
      </c>
      <c r="T162" s="1">
        <f t="shared" si="30"/>
        <v>0</v>
      </c>
      <c r="U162" s="126">
        <f t="shared" si="31"/>
        <v>0</v>
      </c>
    </row>
    <row r="163" spans="2:21" x14ac:dyDescent="0.3">
      <c r="B163" s="125">
        <v>148</v>
      </c>
      <c r="C163" s="34" t="str">
        <f>IF(OR('Data-Qtr6'!C161="",'Data-Qtr6'!R161),"",(COUNTIF('Data-Qtr6'!C161,"Yes")))</f>
        <v/>
      </c>
      <c r="D163" s="267" t="str">
        <f>IF('Data-Qtr6'!D161="","",IF(C163=1,'Data-Qtr6'!D161,""))</f>
        <v/>
      </c>
      <c r="E163" s="53" t="str">
        <f>IF(OR('Data-Qtr6'!E161="",'Data-Qtr6'!R161),"",COUNTIF('Data-Qtr6'!E161,"Yes"))</f>
        <v/>
      </c>
      <c r="F163" s="53" t="str">
        <f>IF(OR('Data-Qtr6'!F161="",'Data-Qtr6'!R161),"",COUNTIF('Data-Qtr6'!F161,"Yes"))</f>
        <v/>
      </c>
      <c r="G163" s="53"/>
      <c r="H163" s="270" t="str">
        <f>IF(OR('Data-Qtr6'!G161="",'Data-Qtr6'!R161),"",COUNTIF('Data-Qtr6'!G161,"Yes"))</f>
        <v/>
      </c>
      <c r="I163" s="55">
        <f>COUNTIF('Data-Qtr6'!C161:G161,"")</f>
        <v>5</v>
      </c>
      <c r="J163" s="125">
        <f>IF('Data-Qtr6'!R161,0,IF((COUNTBLANK(C163)+COUNTBLANK(E163)+COUNTBLANK(F163)+COUNTBLANK(H163))=4,0,1))</f>
        <v>0</v>
      </c>
      <c r="K163" s="125">
        <f t="shared" si="22"/>
        <v>0</v>
      </c>
      <c r="L163" s="125">
        <f t="shared" si="23"/>
        <v>0</v>
      </c>
      <c r="M163" s="1">
        <f t="shared" si="24"/>
        <v>0</v>
      </c>
      <c r="N163" s="125">
        <f t="shared" si="25"/>
        <v>0</v>
      </c>
      <c r="O163" s="126">
        <f t="shared" si="26"/>
        <v>0</v>
      </c>
      <c r="P163" s="125">
        <f t="shared" si="27"/>
        <v>0</v>
      </c>
      <c r="Q163" s="1">
        <f t="shared" si="28"/>
        <v>0</v>
      </c>
      <c r="R163" s="1">
        <f t="shared" si="32"/>
        <v>0</v>
      </c>
      <c r="S163" s="1">
        <f t="shared" si="29"/>
        <v>0</v>
      </c>
      <c r="T163" s="1">
        <f t="shared" si="30"/>
        <v>0</v>
      </c>
      <c r="U163" s="126">
        <f t="shared" si="31"/>
        <v>0</v>
      </c>
    </row>
    <row r="164" spans="2:21" x14ac:dyDescent="0.3">
      <c r="B164" s="125">
        <v>149</v>
      </c>
      <c r="C164" s="34" t="str">
        <f>IF(OR('Data-Qtr6'!C162="",'Data-Qtr6'!R162),"",(COUNTIF('Data-Qtr6'!C162,"Yes")))</f>
        <v/>
      </c>
      <c r="D164" s="267" t="str">
        <f>IF('Data-Qtr6'!D162="","",IF(C164=1,'Data-Qtr6'!D162,""))</f>
        <v/>
      </c>
      <c r="E164" s="53" t="str">
        <f>IF(OR('Data-Qtr6'!E162="",'Data-Qtr6'!R162),"",COUNTIF('Data-Qtr6'!E162,"Yes"))</f>
        <v/>
      </c>
      <c r="F164" s="53" t="str">
        <f>IF(OR('Data-Qtr6'!F162="",'Data-Qtr6'!R162),"",COUNTIF('Data-Qtr6'!F162,"Yes"))</f>
        <v/>
      </c>
      <c r="G164" s="53"/>
      <c r="H164" s="270" t="str">
        <f>IF(OR('Data-Qtr6'!G162="",'Data-Qtr6'!R162),"",COUNTIF('Data-Qtr6'!G162,"Yes"))</f>
        <v/>
      </c>
      <c r="I164" s="55">
        <f>COUNTIF('Data-Qtr6'!C162:G162,"")</f>
        <v>5</v>
      </c>
      <c r="J164" s="125">
        <f>IF('Data-Qtr6'!R162,0,IF((COUNTBLANK(C164)+COUNTBLANK(E164)+COUNTBLANK(F164)+COUNTBLANK(H164))=4,0,1))</f>
        <v>0</v>
      </c>
      <c r="K164" s="125">
        <f t="shared" si="22"/>
        <v>0</v>
      </c>
      <c r="L164" s="125">
        <f t="shared" si="23"/>
        <v>0</v>
      </c>
      <c r="M164" s="1">
        <f t="shared" si="24"/>
        <v>0</v>
      </c>
      <c r="N164" s="125">
        <f t="shared" si="25"/>
        <v>0</v>
      </c>
      <c r="O164" s="126">
        <f t="shared" si="26"/>
        <v>0</v>
      </c>
      <c r="P164" s="125">
        <f t="shared" si="27"/>
        <v>0</v>
      </c>
      <c r="Q164" s="1">
        <f t="shared" si="28"/>
        <v>0</v>
      </c>
      <c r="R164" s="1">
        <f t="shared" si="32"/>
        <v>0</v>
      </c>
      <c r="S164" s="1">
        <f t="shared" si="29"/>
        <v>0</v>
      </c>
      <c r="T164" s="1">
        <f t="shared" si="30"/>
        <v>0</v>
      </c>
      <c r="U164" s="126">
        <f t="shared" si="31"/>
        <v>0</v>
      </c>
    </row>
    <row r="165" spans="2:21" ht="15" thickBot="1" x14ac:dyDescent="0.35">
      <c r="B165" s="127">
        <v>150</v>
      </c>
      <c r="C165" s="35" t="str">
        <f>IF(OR('Data-Qtr6'!C163="",'Data-Qtr6'!R163),"",(COUNTIF('Data-Qtr6'!C163,"Yes")))</f>
        <v/>
      </c>
      <c r="D165" s="271" t="str">
        <f>IF('Data-Qtr6'!D163="","",IF(C165=1,'Data-Qtr6'!D163,""))</f>
        <v/>
      </c>
      <c r="E165" s="36" t="str">
        <f>IF(OR('Data-Qtr6'!E163="",'Data-Qtr6'!R163),"",COUNTIF('Data-Qtr6'!E163,"Yes"))</f>
        <v/>
      </c>
      <c r="F165" s="36" t="str">
        <f>IF(OR('Data-Qtr6'!F163="",'Data-Qtr6'!R163),"",COUNTIF('Data-Qtr6'!F163,"Yes"))</f>
        <v/>
      </c>
      <c r="G165" s="36"/>
      <c r="H165" s="272" t="str">
        <f>IF(OR('Data-Qtr6'!G163="",'Data-Qtr6'!R163),"",COUNTIF('Data-Qtr6'!G163,"Yes"))</f>
        <v/>
      </c>
      <c r="I165" s="56">
        <f>COUNTIF('Data-Qtr6'!C163:G163,"")</f>
        <v>5</v>
      </c>
      <c r="J165" s="125">
        <f>IF('Data-Qtr6'!R163,0,IF((COUNTBLANK(C165)+COUNTBLANK(E165)+COUNTBLANK(F165)+COUNTBLANK(H165))=4,0,1))</f>
        <v>0</v>
      </c>
      <c r="K165" s="125">
        <f t="shared" si="22"/>
        <v>0</v>
      </c>
      <c r="L165" s="125">
        <f t="shared" si="23"/>
        <v>0</v>
      </c>
      <c r="M165" s="1">
        <f t="shared" si="24"/>
        <v>0</v>
      </c>
      <c r="N165" s="125">
        <f t="shared" si="25"/>
        <v>0</v>
      </c>
      <c r="O165" s="126">
        <f t="shared" si="26"/>
        <v>0</v>
      </c>
      <c r="P165" s="125">
        <f t="shared" si="27"/>
        <v>0</v>
      </c>
      <c r="Q165" s="1">
        <f t="shared" si="28"/>
        <v>0</v>
      </c>
      <c r="R165" s="1">
        <f t="shared" si="32"/>
        <v>0</v>
      </c>
      <c r="S165" s="1">
        <f t="shared" si="29"/>
        <v>0</v>
      </c>
      <c r="T165" s="1">
        <f t="shared" si="30"/>
        <v>0</v>
      </c>
      <c r="U165" s="126">
        <f t="shared" si="31"/>
        <v>0</v>
      </c>
    </row>
    <row r="166" spans="2:21" x14ac:dyDescent="0.3">
      <c r="B166" s="125">
        <v>151</v>
      </c>
      <c r="C166" s="32" t="str">
        <f>IF(OR('Data-Qtr6'!C164="",'Data-Qtr6'!R164),"",(COUNTIF('Data-Qtr6'!C164,"Yes")))</f>
        <v/>
      </c>
      <c r="D166" s="268" t="str">
        <f>IF('Data-Qtr6'!D164="","",IF(C166=1,'Data-Qtr6'!D164,""))</f>
        <v/>
      </c>
      <c r="E166" s="33" t="str">
        <f>IF(OR('Data-Qtr6'!E164="",'Data-Qtr6'!R164),"",COUNTIF('Data-Qtr6'!E164,"Yes"))</f>
        <v/>
      </c>
      <c r="F166" s="33" t="str">
        <f>IF(OR('Data-Qtr6'!F164="",'Data-Qtr6'!R164),"",COUNTIF('Data-Qtr6'!F164,"Yes"))</f>
        <v/>
      </c>
      <c r="G166" s="33"/>
      <c r="H166" s="269" t="str">
        <f>IF(OR('Data-Qtr6'!G164="",'Data-Qtr6'!R164),"",COUNTIF('Data-Qtr6'!G164,"Yes"))</f>
        <v/>
      </c>
      <c r="I166" s="54">
        <f>COUNTIF('Data-Qtr6'!C164:G164,"")</f>
        <v>5</v>
      </c>
      <c r="J166" s="125">
        <f>IF('Data-Qtr6'!R164,0,IF((COUNTBLANK(C166)+COUNTBLANK(E166)+COUNTBLANK(F166)+COUNTBLANK(H166))=4,0,1))</f>
        <v>0</v>
      </c>
      <c r="K166" s="125">
        <f t="shared" si="22"/>
        <v>0</v>
      </c>
      <c r="L166" s="125">
        <f t="shared" si="23"/>
        <v>0</v>
      </c>
      <c r="M166" s="1">
        <f t="shared" si="24"/>
        <v>0</v>
      </c>
      <c r="N166" s="125">
        <f t="shared" si="25"/>
        <v>0</v>
      </c>
      <c r="O166" s="126">
        <f t="shared" si="26"/>
        <v>0</v>
      </c>
      <c r="P166" s="125">
        <f t="shared" si="27"/>
        <v>0</v>
      </c>
      <c r="Q166" s="1">
        <f t="shared" si="28"/>
        <v>0</v>
      </c>
      <c r="R166" s="1">
        <f t="shared" si="32"/>
        <v>0</v>
      </c>
      <c r="S166" s="1">
        <f t="shared" si="29"/>
        <v>0</v>
      </c>
      <c r="T166" s="1">
        <f t="shared" si="30"/>
        <v>0</v>
      </c>
      <c r="U166" s="126">
        <f t="shared" si="31"/>
        <v>0</v>
      </c>
    </row>
    <row r="167" spans="2:21" x14ac:dyDescent="0.3">
      <c r="B167" s="125">
        <v>152</v>
      </c>
      <c r="C167" s="34" t="str">
        <f>IF(OR('Data-Qtr6'!C165="",'Data-Qtr6'!R165),"",(COUNTIF('Data-Qtr6'!C165,"Yes")))</f>
        <v/>
      </c>
      <c r="D167" s="267" t="str">
        <f>IF('Data-Qtr6'!D165="","",IF(C167=1,'Data-Qtr6'!D165,""))</f>
        <v/>
      </c>
      <c r="E167" s="53" t="str">
        <f>IF(OR('Data-Qtr6'!E165="",'Data-Qtr6'!R165),"",COUNTIF('Data-Qtr6'!E165,"Yes"))</f>
        <v/>
      </c>
      <c r="F167" s="53" t="str">
        <f>IF(OR('Data-Qtr6'!F165="",'Data-Qtr6'!R165),"",COUNTIF('Data-Qtr6'!F165,"Yes"))</f>
        <v/>
      </c>
      <c r="G167" s="53"/>
      <c r="H167" s="270" t="str">
        <f>IF(OR('Data-Qtr6'!G165="",'Data-Qtr6'!R165),"",COUNTIF('Data-Qtr6'!G165,"Yes"))</f>
        <v/>
      </c>
      <c r="I167" s="55">
        <f>COUNTIF('Data-Qtr6'!C165:G165,"")</f>
        <v>5</v>
      </c>
      <c r="J167" s="125">
        <f>IF('Data-Qtr6'!R165,0,IF((COUNTBLANK(C167)+COUNTBLANK(E167)+COUNTBLANK(F167)+COUNTBLANK(H167))=4,0,1))</f>
        <v>0</v>
      </c>
      <c r="K167" s="125">
        <f t="shared" si="22"/>
        <v>0</v>
      </c>
      <c r="L167" s="125">
        <f t="shared" si="23"/>
        <v>0</v>
      </c>
      <c r="M167" s="1">
        <f t="shared" si="24"/>
        <v>0</v>
      </c>
      <c r="N167" s="125">
        <f t="shared" si="25"/>
        <v>0</v>
      </c>
      <c r="O167" s="126">
        <f t="shared" si="26"/>
        <v>0</v>
      </c>
      <c r="P167" s="125">
        <f t="shared" si="27"/>
        <v>0</v>
      </c>
      <c r="Q167" s="1">
        <f t="shared" si="28"/>
        <v>0</v>
      </c>
      <c r="R167" s="1">
        <f t="shared" si="32"/>
        <v>0</v>
      </c>
      <c r="S167" s="1">
        <f t="shared" si="29"/>
        <v>0</v>
      </c>
      <c r="T167" s="1">
        <f t="shared" si="30"/>
        <v>0</v>
      </c>
      <c r="U167" s="126">
        <f t="shared" si="31"/>
        <v>0</v>
      </c>
    </row>
    <row r="168" spans="2:21" x14ac:dyDescent="0.3">
      <c r="B168" s="125">
        <v>153</v>
      </c>
      <c r="C168" s="34" t="str">
        <f>IF(OR('Data-Qtr6'!C166="",'Data-Qtr6'!R166),"",(COUNTIF('Data-Qtr6'!C166,"Yes")))</f>
        <v/>
      </c>
      <c r="D168" s="267" t="str">
        <f>IF('Data-Qtr6'!D166="","",IF(C168=1,'Data-Qtr6'!D166,""))</f>
        <v/>
      </c>
      <c r="E168" s="53" t="str">
        <f>IF(OR('Data-Qtr6'!E166="",'Data-Qtr6'!R166),"",COUNTIF('Data-Qtr6'!E166,"Yes"))</f>
        <v/>
      </c>
      <c r="F168" s="53" t="str">
        <f>IF(OR('Data-Qtr6'!F166="",'Data-Qtr6'!R166),"",COUNTIF('Data-Qtr6'!F166,"Yes"))</f>
        <v/>
      </c>
      <c r="G168" s="53"/>
      <c r="H168" s="270" t="str">
        <f>IF(OR('Data-Qtr6'!G166="",'Data-Qtr6'!R166),"",COUNTIF('Data-Qtr6'!G166,"Yes"))</f>
        <v/>
      </c>
      <c r="I168" s="55">
        <f>COUNTIF('Data-Qtr6'!C166:G166,"")</f>
        <v>5</v>
      </c>
      <c r="J168" s="125">
        <f>IF('Data-Qtr6'!R166,0,IF((COUNTBLANK(C168)+COUNTBLANK(E168)+COUNTBLANK(F168)+COUNTBLANK(H168))=4,0,1))</f>
        <v>0</v>
      </c>
      <c r="K168" s="125">
        <f t="shared" si="22"/>
        <v>0</v>
      </c>
      <c r="L168" s="125">
        <f t="shared" si="23"/>
        <v>0</v>
      </c>
      <c r="M168" s="1">
        <f t="shared" si="24"/>
        <v>0</v>
      </c>
      <c r="N168" s="125">
        <f t="shared" si="25"/>
        <v>0</v>
      </c>
      <c r="O168" s="126">
        <f t="shared" si="26"/>
        <v>0</v>
      </c>
      <c r="P168" s="125">
        <f t="shared" si="27"/>
        <v>0</v>
      </c>
      <c r="Q168" s="1">
        <f t="shared" si="28"/>
        <v>0</v>
      </c>
      <c r="R168" s="1">
        <f t="shared" si="32"/>
        <v>0</v>
      </c>
      <c r="S168" s="1">
        <f t="shared" si="29"/>
        <v>0</v>
      </c>
      <c r="T168" s="1">
        <f t="shared" si="30"/>
        <v>0</v>
      </c>
      <c r="U168" s="126">
        <f t="shared" si="31"/>
        <v>0</v>
      </c>
    </row>
    <row r="169" spans="2:21" x14ac:dyDescent="0.3">
      <c r="B169" s="125">
        <v>154</v>
      </c>
      <c r="C169" s="34" t="str">
        <f>IF(OR('Data-Qtr6'!C167="",'Data-Qtr6'!R167),"",(COUNTIF('Data-Qtr6'!C167,"Yes")))</f>
        <v/>
      </c>
      <c r="D169" s="267" t="str">
        <f>IF('Data-Qtr6'!D167="","",IF(C169=1,'Data-Qtr6'!D167,""))</f>
        <v/>
      </c>
      <c r="E169" s="53" t="str">
        <f>IF(OR('Data-Qtr6'!E167="",'Data-Qtr6'!R167),"",COUNTIF('Data-Qtr6'!E167,"Yes"))</f>
        <v/>
      </c>
      <c r="F169" s="53" t="str">
        <f>IF(OR('Data-Qtr6'!F167="",'Data-Qtr6'!R167),"",COUNTIF('Data-Qtr6'!F167,"Yes"))</f>
        <v/>
      </c>
      <c r="G169" s="53"/>
      <c r="H169" s="270" t="str">
        <f>IF(OR('Data-Qtr6'!G167="",'Data-Qtr6'!R167),"",COUNTIF('Data-Qtr6'!G167,"Yes"))</f>
        <v/>
      </c>
      <c r="I169" s="55">
        <f>COUNTIF('Data-Qtr6'!C167:G167,"")</f>
        <v>5</v>
      </c>
      <c r="J169" s="125">
        <f>IF('Data-Qtr6'!R167,0,IF((COUNTBLANK(C169)+COUNTBLANK(E169)+COUNTBLANK(F169)+COUNTBLANK(H169))=4,0,1))</f>
        <v>0</v>
      </c>
      <c r="K169" s="125">
        <f t="shared" si="22"/>
        <v>0</v>
      </c>
      <c r="L169" s="125">
        <f t="shared" si="23"/>
        <v>0</v>
      </c>
      <c r="M169" s="1">
        <f t="shared" si="24"/>
        <v>0</v>
      </c>
      <c r="N169" s="125">
        <f t="shared" si="25"/>
        <v>0</v>
      </c>
      <c r="O169" s="126">
        <f t="shared" si="26"/>
        <v>0</v>
      </c>
      <c r="P169" s="125">
        <f t="shared" si="27"/>
        <v>0</v>
      </c>
      <c r="Q169" s="1">
        <f t="shared" si="28"/>
        <v>0</v>
      </c>
      <c r="R169" s="1">
        <f t="shared" si="32"/>
        <v>0</v>
      </c>
      <c r="S169" s="1">
        <f t="shared" si="29"/>
        <v>0</v>
      </c>
      <c r="T169" s="1">
        <f t="shared" si="30"/>
        <v>0</v>
      </c>
      <c r="U169" s="126">
        <f t="shared" si="31"/>
        <v>0</v>
      </c>
    </row>
    <row r="170" spans="2:21" x14ac:dyDescent="0.3">
      <c r="B170" s="125">
        <v>155</v>
      </c>
      <c r="C170" s="34" t="str">
        <f>IF(OR('Data-Qtr6'!C168="",'Data-Qtr6'!R168),"",(COUNTIF('Data-Qtr6'!C168,"Yes")))</f>
        <v/>
      </c>
      <c r="D170" s="267" t="str">
        <f>IF('Data-Qtr6'!D168="","",IF(C170=1,'Data-Qtr6'!D168,""))</f>
        <v/>
      </c>
      <c r="E170" s="53" t="str">
        <f>IF(OR('Data-Qtr6'!E168="",'Data-Qtr6'!R168),"",COUNTIF('Data-Qtr6'!E168,"Yes"))</f>
        <v/>
      </c>
      <c r="F170" s="53" t="str">
        <f>IF(OR('Data-Qtr6'!F168="",'Data-Qtr6'!R168),"",COUNTIF('Data-Qtr6'!F168,"Yes"))</f>
        <v/>
      </c>
      <c r="G170" s="53"/>
      <c r="H170" s="270" t="str">
        <f>IF(OR('Data-Qtr6'!G168="",'Data-Qtr6'!R168),"",COUNTIF('Data-Qtr6'!G168,"Yes"))</f>
        <v/>
      </c>
      <c r="I170" s="55">
        <f>COUNTIF('Data-Qtr6'!C168:G168,"")</f>
        <v>5</v>
      </c>
      <c r="J170" s="125">
        <f>IF('Data-Qtr6'!R168,0,IF((COUNTBLANK(C170)+COUNTBLANK(E170)+COUNTBLANK(F170)+COUNTBLANK(H170))=4,0,1))</f>
        <v>0</v>
      </c>
      <c r="K170" s="125">
        <f t="shared" si="22"/>
        <v>0</v>
      </c>
      <c r="L170" s="125">
        <f t="shared" si="23"/>
        <v>0</v>
      </c>
      <c r="M170" s="1">
        <f t="shared" si="24"/>
        <v>0</v>
      </c>
      <c r="N170" s="125">
        <f t="shared" si="25"/>
        <v>0</v>
      </c>
      <c r="O170" s="126">
        <f t="shared" si="26"/>
        <v>0</v>
      </c>
      <c r="P170" s="125">
        <f t="shared" si="27"/>
        <v>0</v>
      </c>
      <c r="Q170" s="1">
        <f t="shared" si="28"/>
        <v>0</v>
      </c>
      <c r="R170" s="1">
        <f t="shared" si="32"/>
        <v>0</v>
      </c>
      <c r="S170" s="1">
        <f t="shared" si="29"/>
        <v>0</v>
      </c>
      <c r="T170" s="1">
        <f t="shared" si="30"/>
        <v>0</v>
      </c>
      <c r="U170" s="126">
        <f t="shared" si="31"/>
        <v>0</v>
      </c>
    </row>
    <row r="171" spans="2:21" x14ac:dyDescent="0.3">
      <c r="B171" s="125">
        <v>156</v>
      </c>
      <c r="C171" s="34" t="str">
        <f>IF(OR('Data-Qtr6'!C169="",'Data-Qtr6'!R169),"",(COUNTIF('Data-Qtr6'!C169,"Yes")))</f>
        <v/>
      </c>
      <c r="D171" s="267" t="str">
        <f>IF('Data-Qtr6'!D169="","",IF(C171=1,'Data-Qtr6'!D169,""))</f>
        <v/>
      </c>
      <c r="E171" s="53" t="str">
        <f>IF(OR('Data-Qtr6'!E169="",'Data-Qtr6'!R169),"",COUNTIF('Data-Qtr6'!E169,"Yes"))</f>
        <v/>
      </c>
      <c r="F171" s="53" t="str">
        <f>IF(OR('Data-Qtr6'!F169="",'Data-Qtr6'!R169),"",COUNTIF('Data-Qtr6'!F169,"Yes"))</f>
        <v/>
      </c>
      <c r="G171" s="53"/>
      <c r="H171" s="270" t="str">
        <f>IF(OR('Data-Qtr6'!G169="",'Data-Qtr6'!R169),"",COUNTIF('Data-Qtr6'!G169,"Yes"))</f>
        <v/>
      </c>
      <c r="I171" s="55">
        <f>COUNTIF('Data-Qtr6'!C169:G169,"")</f>
        <v>5</v>
      </c>
      <c r="J171" s="125">
        <f>IF('Data-Qtr6'!R169,0,IF((COUNTBLANK(C171)+COUNTBLANK(E171)+COUNTBLANK(F171)+COUNTBLANK(H171))=4,0,1))</f>
        <v>0</v>
      </c>
      <c r="K171" s="125">
        <f t="shared" si="22"/>
        <v>0</v>
      </c>
      <c r="L171" s="125">
        <f t="shared" si="23"/>
        <v>0</v>
      </c>
      <c r="M171" s="1">
        <f t="shared" si="24"/>
        <v>0</v>
      </c>
      <c r="N171" s="125">
        <f t="shared" si="25"/>
        <v>0</v>
      </c>
      <c r="O171" s="126">
        <f t="shared" si="26"/>
        <v>0</v>
      </c>
      <c r="P171" s="125">
        <f t="shared" si="27"/>
        <v>0</v>
      </c>
      <c r="Q171" s="1">
        <f t="shared" si="28"/>
        <v>0</v>
      </c>
      <c r="R171" s="1">
        <f t="shared" si="32"/>
        <v>0</v>
      </c>
      <c r="S171" s="1">
        <f t="shared" si="29"/>
        <v>0</v>
      </c>
      <c r="T171" s="1">
        <f t="shared" si="30"/>
        <v>0</v>
      </c>
      <c r="U171" s="126">
        <f t="shared" si="31"/>
        <v>0</v>
      </c>
    </row>
    <row r="172" spans="2:21" x14ac:dyDescent="0.3">
      <c r="B172" s="125">
        <v>157</v>
      </c>
      <c r="C172" s="34" t="str">
        <f>IF(OR('Data-Qtr6'!C170="",'Data-Qtr6'!R170),"",(COUNTIF('Data-Qtr6'!C170,"Yes")))</f>
        <v/>
      </c>
      <c r="D172" s="267" t="str">
        <f>IF('Data-Qtr6'!D170="","",IF(C172=1,'Data-Qtr6'!D170,""))</f>
        <v/>
      </c>
      <c r="E172" s="53" t="str">
        <f>IF(OR('Data-Qtr6'!E170="",'Data-Qtr6'!R170),"",COUNTIF('Data-Qtr6'!E170,"Yes"))</f>
        <v/>
      </c>
      <c r="F172" s="53" t="str">
        <f>IF(OR('Data-Qtr6'!F170="",'Data-Qtr6'!R170),"",COUNTIF('Data-Qtr6'!F170,"Yes"))</f>
        <v/>
      </c>
      <c r="G172" s="53"/>
      <c r="H172" s="270" t="str">
        <f>IF(OR('Data-Qtr6'!G170="",'Data-Qtr6'!R170),"",COUNTIF('Data-Qtr6'!G170,"Yes"))</f>
        <v/>
      </c>
      <c r="I172" s="55">
        <f>COUNTIF('Data-Qtr6'!C170:G170,"")</f>
        <v>5</v>
      </c>
      <c r="J172" s="125">
        <f>IF('Data-Qtr6'!R170,0,IF((COUNTBLANK(C172)+COUNTBLANK(E172)+COUNTBLANK(F172)+COUNTBLANK(H172))=4,0,1))</f>
        <v>0</v>
      </c>
      <c r="K172" s="125">
        <f t="shared" si="22"/>
        <v>0</v>
      </c>
      <c r="L172" s="125">
        <f t="shared" si="23"/>
        <v>0</v>
      </c>
      <c r="M172" s="1">
        <f t="shared" si="24"/>
        <v>0</v>
      </c>
      <c r="N172" s="125">
        <f t="shared" si="25"/>
        <v>0</v>
      </c>
      <c r="O172" s="126">
        <f t="shared" si="26"/>
        <v>0</v>
      </c>
      <c r="P172" s="125">
        <f t="shared" si="27"/>
        <v>0</v>
      </c>
      <c r="Q172" s="1">
        <f t="shared" si="28"/>
        <v>0</v>
      </c>
      <c r="R172" s="1">
        <f t="shared" si="32"/>
        <v>0</v>
      </c>
      <c r="S172" s="1">
        <f t="shared" si="29"/>
        <v>0</v>
      </c>
      <c r="T172" s="1">
        <f t="shared" si="30"/>
        <v>0</v>
      </c>
      <c r="U172" s="126">
        <f t="shared" si="31"/>
        <v>0</v>
      </c>
    </row>
    <row r="173" spans="2:21" x14ac:dyDescent="0.3">
      <c r="B173" s="125">
        <v>158</v>
      </c>
      <c r="C173" s="34" t="str">
        <f>IF(OR('Data-Qtr6'!C171="",'Data-Qtr6'!R171),"",(COUNTIF('Data-Qtr6'!C171,"Yes")))</f>
        <v/>
      </c>
      <c r="D173" s="267" t="str">
        <f>IF('Data-Qtr6'!D171="","",IF(C173=1,'Data-Qtr6'!D171,""))</f>
        <v/>
      </c>
      <c r="E173" s="53" t="str">
        <f>IF(OR('Data-Qtr6'!E171="",'Data-Qtr6'!R171),"",COUNTIF('Data-Qtr6'!E171,"Yes"))</f>
        <v/>
      </c>
      <c r="F173" s="53" t="str">
        <f>IF(OR('Data-Qtr6'!F171="",'Data-Qtr6'!R171),"",COUNTIF('Data-Qtr6'!F171,"Yes"))</f>
        <v/>
      </c>
      <c r="G173" s="53"/>
      <c r="H173" s="270" t="str">
        <f>IF(OR('Data-Qtr6'!G171="",'Data-Qtr6'!R171),"",COUNTIF('Data-Qtr6'!G171,"Yes"))</f>
        <v/>
      </c>
      <c r="I173" s="55">
        <f>COUNTIF('Data-Qtr6'!C171:G171,"")</f>
        <v>5</v>
      </c>
      <c r="J173" s="125">
        <f>IF('Data-Qtr6'!R171,0,IF((COUNTBLANK(C173)+COUNTBLANK(E173)+COUNTBLANK(F173)+COUNTBLANK(H173))=4,0,1))</f>
        <v>0</v>
      </c>
      <c r="K173" s="125">
        <f t="shared" si="22"/>
        <v>0</v>
      </c>
      <c r="L173" s="125">
        <f t="shared" si="23"/>
        <v>0</v>
      </c>
      <c r="M173" s="1">
        <f t="shared" si="24"/>
        <v>0</v>
      </c>
      <c r="N173" s="125">
        <f t="shared" si="25"/>
        <v>0</v>
      </c>
      <c r="O173" s="126">
        <f t="shared" si="26"/>
        <v>0</v>
      </c>
      <c r="P173" s="125">
        <f t="shared" si="27"/>
        <v>0</v>
      </c>
      <c r="Q173" s="1">
        <f t="shared" si="28"/>
        <v>0</v>
      </c>
      <c r="R173" s="1">
        <f t="shared" si="32"/>
        <v>0</v>
      </c>
      <c r="S173" s="1">
        <f t="shared" si="29"/>
        <v>0</v>
      </c>
      <c r="T173" s="1">
        <f t="shared" si="30"/>
        <v>0</v>
      </c>
      <c r="U173" s="126">
        <f t="shared" si="31"/>
        <v>0</v>
      </c>
    </row>
    <row r="174" spans="2:21" x14ac:dyDescent="0.3">
      <c r="B174" s="125">
        <v>159</v>
      </c>
      <c r="C174" s="34" t="str">
        <f>IF(OR('Data-Qtr6'!C172="",'Data-Qtr6'!R172),"",(COUNTIF('Data-Qtr6'!C172,"Yes")))</f>
        <v/>
      </c>
      <c r="D174" s="267" t="str">
        <f>IF('Data-Qtr6'!D172="","",IF(C174=1,'Data-Qtr6'!D172,""))</f>
        <v/>
      </c>
      <c r="E174" s="53" t="str">
        <f>IF(OR('Data-Qtr6'!E172="",'Data-Qtr6'!R172),"",COUNTIF('Data-Qtr6'!E172,"Yes"))</f>
        <v/>
      </c>
      <c r="F174" s="53" t="str">
        <f>IF(OR('Data-Qtr6'!F172="",'Data-Qtr6'!R172),"",COUNTIF('Data-Qtr6'!F172,"Yes"))</f>
        <v/>
      </c>
      <c r="G174" s="53"/>
      <c r="H174" s="270" t="str">
        <f>IF(OR('Data-Qtr6'!G172="",'Data-Qtr6'!R172),"",COUNTIF('Data-Qtr6'!G172,"Yes"))</f>
        <v/>
      </c>
      <c r="I174" s="55">
        <f>COUNTIF('Data-Qtr6'!C172:G172,"")</f>
        <v>5</v>
      </c>
      <c r="J174" s="125">
        <f>IF('Data-Qtr6'!R172,0,IF((COUNTBLANK(C174)+COUNTBLANK(E174)+COUNTBLANK(F174)+COUNTBLANK(H174))=4,0,1))</f>
        <v>0</v>
      </c>
      <c r="K174" s="125">
        <f t="shared" si="22"/>
        <v>0</v>
      </c>
      <c r="L174" s="125">
        <f t="shared" si="23"/>
        <v>0</v>
      </c>
      <c r="M174" s="1">
        <f t="shared" si="24"/>
        <v>0</v>
      </c>
      <c r="N174" s="125">
        <f t="shared" si="25"/>
        <v>0</v>
      </c>
      <c r="O174" s="126">
        <f t="shared" si="26"/>
        <v>0</v>
      </c>
      <c r="P174" s="125">
        <f t="shared" si="27"/>
        <v>0</v>
      </c>
      <c r="Q174" s="1">
        <f t="shared" si="28"/>
        <v>0</v>
      </c>
      <c r="R174" s="1">
        <f t="shared" si="32"/>
        <v>0</v>
      </c>
      <c r="S174" s="1">
        <f t="shared" si="29"/>
        <v>0</v>
      </c>
      <c r="T174" s="1">
        <f t="shared" si="30"/>
        <v>0</v>
      </c>
      <c r="U174" s="126">
        <f t="shared" si="31"/>
        <v>0</v>
      </c>
    </row>
    <row r="175" spans="2:21" ht="15" thickBot="1" x14ac:dyDescent="0.35">
      <c r="B175" s="125">
        <v>160</v>
      </c>
      <c r="C175" s="35" t="str">
        <f>IF(OR('Data-Qtr6'!C173="",'Data-Qtr6'!R173),"",(COUNTIF('Data-Qtr6'!C173,"Yes")))</f>
        <v/>
      </c>
      <c r="D175" s="271" t="str">
        <f>IF('Data-Qtr6'!D173="","",IF(C175=1,'Data-Qtr6'!D173,""))</f>
        <v/>
      </c>
      <c r="E175" s="36" t="str">
        <f>IF(OR('Data-Qtr6'!E173="",'Data-Qtr6'!R173),"",COUNTIF('Data-Qtr6'!E173,"Yes"))</f>
        <v/>
      </c>
      <c r="F175" s="36" t="str">
        <f>IF(OR('Data-Qtr6'!F173="",'Data-Qtr6'!R173),"",COUNTIF('Data-Qtr6'!F173,"Yes"))</f>
        <v/>
      </c>
      <c r="G175" s="36"/>
      <c r="H175" s="272" t="str">
        <f>IF(OR('Data-Qtr6'!G173="",'Data-Qtr6'!R173),"",COUNTIF('Data-Qtr6'!G173,"Yes"))</f>
        <v/>
      </c>
      <c r="I175" s="55">
        <f>COUNTIF('Data-Qtr6'!C173:G173,"")</f>
        <v>5</v>
      </c>
      <c r="J175" s="125">
        <f>IF('Data-Qtr6'!R173,0,IF((COUNTBLANK(C175)+COUNTBLANK(E175)+COUNTBLANK(F175)+COUNTBLANK(H175))=4,0,1))</f>
        <v>0</v>
      </c>
      <c r="K175" s="125">
        <f t="shared" si="22"/>
        <v>0</v>
      </c>
      <c r="L175" s="125">
        <f t="shared" si="23"/>
        <v>0</v>
      </c>
      <c r="M175" s="1">
        <f t="shared" si="24"/>
        <v>0</v>
      </c>
      <c r="N175" s="125">
        <f t="shared" si="25"/>
        <v>0</v>
      </c>
      <c r="O175" s="126">
        <f t="shared" si="26"/>
        <v>0</v>
      </c>
      <c r="P175" s="125">
        <f t="shared" si="27"/>
        <v>0</v>
      </c>
      <c r="Q175" s="1">
        <f t="shared" si="28"/>
        <v>0</v>
      </c>
      <c r="R175" s="1">
        <f t="shared" si="32"/>
        <v>0</v>
      </c>
      <c r="S175" s="1">
        <f t="shared" si="29"/>
        <v>0</v>
      </c>
      <c r="T175" s="1">
        <f t="shared" si="30"/>
        <v>0</v>
      </c>
      <c r="U175" s="126">
        <f t="shared" si="31"/>
        <v>0</v>
      </c>
    </row>
    <row r="176" spans="2:21" x14ac:dyDescent="0.3">
      <c r="B176" s="125">
        <v>161</v>
      </c>
      <c r="C176" s="32" t="str">
        <f>IF(OR('Data-Qtr6'!C174="",'Data-Qtr6'!R174),"",(COUNTIF('Data-Qtr6'!C174,"Yes")))</f>
        <v/>
      </c>
      <c r="D176" s="268" t="str">
        <f>IF('Data-Qtr6'!D174="","",IF(C176=1,'Data-Qtr6'!D174,""))</f>
        <v/>
      </c>
      <c r="E176" s="33" t="str">
        <f>IF(OR('Data-Qtr6'!E174="",'Data-Qtr6'!R174),"",COUNTIF('Data-Qtr6'!E174,"Yes"))</f>
        <v/>
      </c>
      <c r="F176" s="33" t="str">
        <f>IF(OR('Data-Qtr6'!F174="",'Data-Qtr6'!R174),"",COUNTIF('Data-Qtr6'!F174,"Yes"))</f>
        <v/>
      </c>
      <c r="G176" s="33"/>
      <c r="H176" s="269" t="str">
        <f>IF(OR('Data-Qtr6'!G174="",'Data-Qtr6'!R174),"",COUNTIF('Data-Qtr6'!G174,"Yes"))</f>
        <v/>
      </c>
      <c r="I176" s="54">
        <f>COUNTIF('Data-Qtr6'!C174:G174,"")</f>
        <v>5</v>
      </c>
      <c r="J176" s="125">
        <f>IF('Data-Qtr6'!R174,0,IF((COUNTBLANK(C176)+COUNTBLANK(E176)+COUNTBLANK(F176)+COUNTBLANK(H176))=4,0,1))</f>
        <v>0</v>
      </c>
      <c r="K176" s="125">
        <f t="shared" si="22"/>
        <v>0</v>
      </c>
      <c r="L176" s="125">
        <f t="shared" si="23"/>
        <v>0</v>
      </c>
      <c r="M176" s="1">
        <f t="shared" si="24"/>
        <v>0</v>
      </c>
      <c r="N176" s="125">
        <f t="shared" si="25"/>
        <v>0</v>
      </c>
      <c r="O176" s="126">
        <f t="shared" si="26"/>
        <v>0</v>
      </c>
      <c r="P176" s="125">
        <f t="shared" si="27"/>
        <v>0</v>
      </c>
      <c r="Q176" s="1">
        <f t="shared" si="28"/>
        <v>0</v>
      </c>
      <c r="R176" s="1">
        <f t="shared" si="32"/>
        <v>0</v>
      </c>
      <c r="S176" s="1">
        <f t="shared" si="29"/>
        <v>0</v>
      </c>
      <c r="T176" s="1">
        <f t="shared" si="30"/>
        <v>0</v>
      </c>
      <c r="U176" s="126">
        <f t="shared" si="31"/>
        <v>0</v>
      </c>
    </row>
    <row r="177" spans="2:21" x14ac:dyDescent="0.3">
      <c r="B177" s="125">
        <v>162</v>
      </c>
      <c r="C177" s="34" t="str">
        <f>IF(OR('Data-Qtr6'!C175="",'Data-Qtr6'!R175),"",(COUNTIF('Data-Qtr6'!C175,"Yes")))</f>
        <v/>
      </c>
      <c r="D177" s="267" t="str">
        <f>IF('Data-Qtr6'!D175="","",IF(C177=1,'Data-Qtr6'!D175,""))</f>
        <v/>
      </c>
      <c r="E177" s="53" t="str">
        <f>IF(OR('Data-Qtr6'!E175="",'Data-Qtr6'!R175),"",COUNTIF('Data-Qtr6'!E175,"Yes"))</f>
        <v/>
      </c>
      <c r="F177" s="53" t="str">
        <f>IF(OR('Data-Qtr6'!F175="",'Data-Qtr6'!R175),"",COUNTIF('Data-Qtr6'!F175,"Yes"))</f>
        <v/>
      </c>
      <c r="G177" s="53"/>
      <c r="H177" s="270" t="str">
        <f>IF(OR('Data-Qtr6'!G175="",'Data-Qtr6'!R175),"",COUNTIF('Data-Qtr6'!G175,"Yes"))</f>
        <v/>
      </c>
      <c r="I177" s="55">
        <f>COUNTIF('Data-Qtr6'!C175:G175,"")</f>
        <v>5</v>
      </c>
      <c r="J177" s="125">
        <f>IF('Data-Qtr6'!R175,0,IF((COUNTBLANK(C177)+COUNTBLANK(E177)+COUNTBLANK(F177)+COUNTBLANK(H177))=4,0,1))</f>
        <v>0</v>
      </c>
      <c r="K177" s="125">
        <f t="shared" si="22"/>
        <v>0</v>
      </c>
      <c r="L177" s="125">
        <f t="shared" si="23"/>
        <v>0</v>
      </c>
      <c r="M177" s="1">
        <f t="shared" si="24"/>
        <v>0</v>
      </c>
      <c r="N177" s="125">
        <f t="shared" si="25"/>
        <v>0</v>
      </c>
      <c r="O177" s="126">
        <f t="shared" si="26"/>
        <v>0</v>
      </c>
      <c r="P177" s="125">
        <f t="shared" si="27"/>
        <v>0</v>
      </c>
      <c r="Q177" s="1">
        <f t="shared" si="28"/>
        <v>0</v>
      </c>
      <c r="R177" s="1">
        <f t="shared" si="32"/>
        <v>0</v>
      </c>
      <c r="S177" s="1">
        <f t="shared" si="29"/>
        <v>0</v>
      </c>
      <c r="T177" s="1">
        <f t="shared" si="30"/>
        <v>0</v>
      </c>
      <c r="U177" s="126">
        <f t="shared" si="31"/>
        <v>0</v>
      </c>
    </row>
    <row r="178" spans="2:21" x14ac:dyDescent="0.3">
      <c r="B178" s="125">
        <v>163</v>
      </c>
      <c r="C178" s="34" t="str">
        <f>IF(OR('Data-Qtr6'!C176="",'Data-Qtr6'!R176),"",(COUNTIF('Data-Qtr6'!C176,"Yes")))</f>
        <v/>
      </c>
      <c r="D178" s="267" t="str">
        <f>IF('Data-Qtr6'!D176="","",IF(C178=1,'Data-Qtr6'!D176,""))</f>
        <v/>
      </c>
      <c r="E178" s="53" t="str">
        <f>IF(OR('Data-Qtr6'!E176="",'Data-Qtr6'!R176),"",COUNTIF('Data-Qtr6'!E176,"Yes"))</f>
        <v/>
      </c>
      <c r="F178" s="53" t="str">
        <f>IF(OR('Data-Qtr6'!F176="",'Data-Qtr6'!R176),"",COUNTIF('Data-Qtr6'!F176,"Yes"))</f>
        <v/>
      </c>
      <c r="G178" s="53"/>
      <c r="H178" s="270" t="str">
        <f>IF(OR('Data-Qtr6'!G176="",'Data-Qtr6'!R176),"",COUNTIF('Data-Qtr6'!G176,"Yes"))</f>
        <v/>
      </c>
      <c r="I178" s="55">
        <f>COUNTIF('Data-Qtr6'!C176:G176,"")</f>
        <v>5</v>
      </c>
      <c r="J178" s="125">
        <f>IF('Data-Qtr6'!R176,0,IF((COUNTBLANK(C178)+COUNTBLANK(E178)+COUNTBLANK(F178)+COUNTBLANK(H178))=4,0,1))</f>
        <v>0</v>
      </c>
      <c r="K178" s="125">
        <f t="shared" si="22"/>
        <v>0</v>
      </c>
      <c r="L178" s="125">
        <f t="shared" si="23"/>
        <v>0</v>
      </c>
      <c r="M178" s="1">
        <f t="shared" si="24"/>
        <v>0</v>
      </c>
      <c r="N178" s="125">
        <f t="shared" si="25"/>
        <v>0</v>
      </c>
      <c r="O178" s="126">
        <f t="shared" si="26"/>
        <v>0</v>
      </c>
      <c r="P178" s="125">
        <f t="shared" si="27"/>
        <v>0</v>
      </c>
      <c r="Q178" s="1">
        <f t="shared" si="28"/>
        <v>0</v>
      </c>
      <c r="R178" s="1">
        <f t="shared" si="32"/>
        <v>0</v>
      </c>
      <c r="S178" s="1">
        <f t="shared" si="29"/>
        <v>0</v>
      </c>
      <c r="T178" s="1">
        <f t="shared" si="30"/>
        <v>0</v>
      </c>
      <c r="U178" s="126">
        <f t="shared" si="31"/>
        <v>0</v>
      </c>
    </row>
    <row r="179" spans="2:21" x14ac:dyDescent="0.3">
      <c r="B179" s="125">
        <v>164</v>
      </c>
      <c r="C179" s="34" t="str">
        <f>IF(OR('Data-Qtr6'!C177="",'Data-Qtr6'!R177),"",(COUNTIF('Data-Qtr6'!C177,"Yes")))</f>
        <v/>
      </c>
      <c r="D179" s="267" t="str">
        <f>IF('Data-Qtr6'!D177="","",IF(C179=1,'Data-Qtr6'!D177,""))</f>
        <v/>
      </c>
      <c r="E179" s="53" t="str">
        <f>IF(OR('Data-Qtr6'!E177="",'Data-Qtr6'!R177),"",COUNTIF('Data-Qtr6'!E177,"Yes"))</f>
        <v/>
      </c>
      <c r="F179" s="53" t="str">
        <f>IF(OR('Data-Qtr6'!F177="",'Data-Qtr6'!R177),"",COUNTIF('Data-Qtr6'!F177,"Yes"))</f>
        <v/>
      </c>
      <c r="G179" s="53"/>
      <c r="H179" s="270" t="str">
        <f>IF(OR('Data-Qtr6'!G177="",'Data-Qtr6'!R177),"",COUNTIF('Data-Qtr6'!G177,"Yes"))</f>
        <v/>
      </c>
      <c r="I179" s="55">
        <f>COUNTIF('Data-Qtr6'!C177:G177,"")</f>
        <v>5</v>
      </c>
      <c r="J179" s="125">
        <f>IF('Data-Qtr6'!R177,0,IF((COUNTBLANK(C179)+COUNTBLANK(E179)+COUNTBLANK(F179)+COUNTBLANK(H179))=4,0,1))</f>
        <v>0</v>
      </c>
      <c r="K179" s="125">
        <f t="shared" si="22"/>
        <v>0</v>
      </c>
      <c r="L179" s="125">
        <f t="shared" si="23"/>
        <v>0</v>
      </c>
      <c r="M179" s="1">
        <f t="shared" si="24"/>
        <v>0</v>
      </c>
      <c r="N179" s="125">
        <f t="shared" si="25"/>
        <v>0</v>
      </c>
      <c r="O179" s="126">
        <f t="shared" si="26"/>
        <v>0</v>
      </c>
      <c r="P179" s="125">
        <f t="shared" si="27"/>
        <v>0</v>
      </c>
      <c r="Q179" s="1">
        <f t="shared" si="28"/>
        <v>0</v>
      </c>
      <c r="R179" s="1">
        <f t="shared" si="32"/>
        <v>0</v>
      </c>
      <c r="S179" s="1">
        <f t="shared" si="29"/>
        <v>0</v>
      </c>
      <c r="T179" s="1">
        <f t="shared" si="30"/>
        <v>0</v>
      </c>
      <c r="U179" s="126">
        <f t="shared" si="31"/>
        <v>0</v>
      </c>
    </row>
    <row r="180" spans="2:21" x14ac:dyDescent="0.3">
      <c r="B180" s="125">
        <v>165</v>
      </c>
      <c r="C180" s="34" t="str">
        <f>IF(OR('Data-Qtr6'!C178="",'Data-Qtr6'!R178),"",(COUNTIF('Data-Qtr6'!C178,"Yes")))</f>
        <v/>
      </c>
      <c r="D180" s="267" t="str">
        <f>IF('Data-Qtr6'!D178="","",IF(C180=1,'Data-Qtr6'!D178,""))</f>
        <v/>
      </c>
      <c r="E180" s="53" t="str">
        <f>IF(OR('Data-Qtr6'!E178="",'Data-Qtr6'!R178),"",COUNTIF('Data-Qtr6'!E178,"Yes"))</f>
        <v/>
      </c>
      <c r="F180" s="53" t="str">
        <f>IF(OR('Data-Qtr6'!F178="",'Data-Qtr6'!R178),"",COUNTIF('Data-Qtr6'!F178,"Yes"))</f>
        <v/>
      </c>
      <c r="G180" s="53"/>
      <c r="H180" s="270" t="str">
        <f>IF(OR('Data-Qtr6'!G178="",'Data-Qtr6'!R178),"",COUNTIF('Data-Qtr6'!G178,"Yes"))</f>
        <v/>
      </c>
      <c r="I180" s="55">
        <f>COUNTIF('Data-Qtr6'!C178:G178,"")</f>
        <v>5</v>
      </c>
      <c r="J180" s="125">
        <f>IF('Data-Qtr6'!R178,0,IF((COUNTBLANK(C180)+COUNTBLANK(E180)+COUNTBLANK(F180)+COUNTBLANK(H180))=4,0,1))</f>
        <v>0</v>
      </c>
      <c r="K180" s="125">
        <f t="shared" ref="K180:K215" si="33">IF(J180=1,C180,0)</f>
        <v>0</v>
      </c>
      <c r="L180" s="125">
        <f t="shared" ref="L180:L215" si="34">IF(J180=1,IF((COUNTIF(C180,1)+COUNTIF(E180,1))=2,1,0),0)</f>
        <v>0</v>
      </c>
      <c r="M180" s="1">
        <f t="shared" ref="M180:M215" si="35">IF(J180=1,COUNTIF(E180,1),0)</f>
        <v>0</v>
      </c>
      <c r="N180" s="125">
        <f t="shared" ref="N180:N215" si="36">IF(J180=1,IF((COUNTIF(C180,1)+COUNTIF(F180,1))=2,1,0),0)</f>
        <v>0</v>
      </c>
      <c r="O180" s="126">
        <f t="shared" ref="O180:O215" si="37">IF(J180=1,COUNTIF(F180,1),0)</f>
        <v>0</v>
      </c>
      <c r="P180" s="125">
        <f t="shared" ref="P180:P215" si="38">IF(J180=1,IF((COUNTIF(C180,1)+COUNTIF(H180,1))=2,1,0),0)</f>
        <v>0</v>
      </c>
      <c r="Q180" s="1">
        <f t="shared" ref="Q180:Q215" si="39">IF(J180=1,COUNTIF(H180,1),0)</f>
        <v>0</v>
      </c>
      <c r="R180" s="1">
        <f t="shared" si="32"/>
        <v>0</v>
      </c>
      <c r="S180" s="1">
        <f t="shared" ref="S180:S215" si="40">IF(J180=1,COUNTIF(C180,1),0)</f>
        <v>0</v>
      </c>
      <c r="T180" s="1">
        <f t="shared" ref="T180:T215" si="41">IF(AND(C180=1,F180=1),1,0)</f>
        <v>0</v>
      </c>
      <c r="U180" s="126">
        <f t="shared" ref="U180:U215" si="42">IF(AND(C180=1,H180=1),1,0)</f>
        <v>0</v>
      </c>
    </row>
    <row r="181" spans="2:21" x14ac:dyDescent="0.3">
      <c r="B181" s="125">
        <v>166</v>
      </c>
      <c r="C181" s="34" t="str">
        <f>IF(OR('Data-Qtr6'!C179="",'Data-Qtr6'!R179),"",(COUNTIF('Data-Qtr6'!C179,"Yes")))</f>
        <v/>
      </c>
      <c r="D181" s="267" t="str">
        <f>IF('Data-Qtr6'!D179="","",IF(C181=1,'Data-Qtr6'!D179,""))</f>
        <v/>
      </c>
      <c r="E181" s="53" t="str">
        <f>IF(OR('Data-Qtr6'!E179="",'Data-Qtr6'!R179),"",COUNTIF('Data-Qtr6'!E179,"Yes"))</f>
        <v/>
      </c>
      <c r="F181" s="53" t="str">
        <f>IF(OR('Data-Qtr6'!F179="",'Data-Qtr6'!R179),"",COUNTIF('Data-Qtr6'!F179,"Yes"))</f>
        <v/>
      </c>
      <c r="G181" s="53"/>
      <c r="H181" s="270" t="str">
        <f>IF(OR('Data-Qtr6'!G179="",'Data-Qtr6'!R179),"",COUNTIF('Data-Qtr6'!G179,"Yes"))</f>
        <v/>
      </c>
      <c r="I181" s="55">
        <f>COUNTIF('Data-Qtr6'!C179:G179,"")</f>
        <v>5</v>
      </c>
      <c r="J181" s="125">
        <f>IF('Data-Qtr6'!R179,0,IF((COUNTBLANK(C181)+COUNTBLANK(E181)+COUNTBLANK(F181)+COUNTBLANK(H181))=4,0,1))</f>
        <v>0</v>
      </c>
      <c r="K181" s="125">
        <f t="shared" si="33"/>
        <v>0</v>
      </c>
      <c r="L181" s="125">
        <f t="shared" si="34"/>
        <v>0</v>
      </c>
      <c r="M181" s="1">
        <f t="shared" si="35"/>
        <v>0</v>
      </c>
      <c r="N181" s="125">
        <f t="shared" si="36"/>
        <v>0</v>
      </c>
      <c r="O181" s="126">
        <f t="shared" si="37"/>
        <v>0</v>
      </c>
      <c r="P181" s="125">
        <f t="shared" si="38"/>
        <v>0</v>
      </c>
      <c r="Q181" s="1">
        <f t="shared" si="39"/>
        <v>0</v>
      </c>
      <c r="R181" s="1">
        <f t="shared" si="32"/>
        <v>0</v>
      </c>
      <c r="S181" s="1">
        <f t="shared" si="40"/>
        <v>0</v>
      </c>
      <c r="T181" s="1">
        <f t="shared" si="41"/>
        <v>0</v>
      </c>
      <c r="U181" s="126">
        <f t="shared" si="42"/>
        <v>0</v>
      </c>
    </row>
    <row r="182" spans="2:21" x14ac:dyDescent="0.3">
      <c r="B182" s="125">
        <v>167</v>
      </c>
      <c r="C182" s="34" t="str">
        <f>IF(OR('Data-Qtr6'!C180="",'Data-Qtr6'!R180),"",(COUNTIF('Data-Qtr6'!C180,"Yes")))</f>
        <v/>
      </c>
      <c r="D182" s="267" t="str">
        <f>IF('Data-Qtr6'!D180="","",IF(C182=1,'Data-Qtr6'!D180,""))</f>
        <v/>
      </c>
      <c r="E182" s="53" t="str">
        <f>IF(OR('Data-Qtr6'!E180="",'Data-Qtr6'!R180),"",COUNTIF('Data-Qtr6'!E180,"Yes"))</f>
        <v/>
      </c>
      <c r="F182" s="53" t="str">
        <f>IF(OR('Data-Qtr6'!F180="",'Data-Qtr6'!R180),"",COUNTIF('Data-Qtr6'!F180,"Yes"))</f>
        <v/>
      </c>
      <c r="G182" s="53"/>
      <c r="H182" s="270" t="str">
        <f>IF(OR('Data-Qtr6'!G180="",'Data-Qtr6'!R180),"",COUNTIF('Data-Qtr6'!G180,"Yes"))</f>
        <v/>
      </c>
      <c r="I182" s="55">
        <f>COUNTIF('Data-Qtr6'!C180:G180,"")</f>
        <v>5</v>
      </c>
      <c r="J182" s="125">
        <f>IF('Data-Qtr6'!R180,0,IF((COUNTBLANK(C182)+COUNTBLANK(E182)+COUNTBLANK(F182)+COUNTBLANK(H182))=4,0,1))</f>
        <v>0</v>
      </c>
      <c r="K182" s="125">
        <f t="shared" si="33"/>
        <v>0</v>
      </c>
      <c r="L182" s="125">
        <f t="shared" si="34"/>
        <v>0</v>
      </c>
      <c r="M182" s="1">
        <f t="shared" si="35"/>
        <v>0</v>
      </c>
      <c r="N182" s="125">
        <f t="shared" si="36"/>
        <v>0</v>
      </c>
      <c r="O182" s="126">
        <f t="shared" si="37"/>
        <v>0</v>
      </c>
      <c r="P182" s="125">
        <f t="shared" si="38"/>
        <v>0</v>
      </c>
      <c r="Q182" s="1">
        <f t="shared" si="39"/>
        <v>0</v>
      </c>
      <c r="R182" s="1">
        <f t="shared" si="32"/>
        <v>0</v>
      </c>
      <c r="S182" s="1">
        <f t="shared" si="40"/>
        <v>0</v>
      </c>
      <c r="T182" s="1">
        <f t="shared" si="41"/>
        <v>0</v>
      </c>
      <c r="U182" s="126">
        <f t="shared" si="42"/>
        <v>0</v>
      </c>
    </row>
    <row r="183" spans="2:21" x14ac:dyDescent="0.3">
      <c r="B183" s="125">
        <v>168</v>
      </c>
      <c r="C183" s="34" t="str">
        <f>IF(OR('Data-Qtr6'!C181="",'Data-Qtr6'!R181),"",(COUNTIF('Data-Qtr6'!C181,"Yes")))</f>
        <v/>
      </c>
      <c r="D183" s="267" t="str">
        <f>IF('Data-Qtr6'!D181="","",IF(C183=1,'Data-Qtr6'!D181,""))</f>
        <v/>
      </c>
      <c r="E183" s="53" t="str">
        <f>IF(OR('Data-Qtr6'!E181="",'Data-Qtr6'!R181),"",COUNTIF('Data-Qtr6'!E181,"Yes"))</f>
        <v/>
      </c>
      <c r="F183" s="53" t="str">
        <f>IF(OR('Data-Qtr6'!F181="",'Data-Qtr6'!R181),"",COUNTIF('Data-Qtr6'!F181,"Yes"))</f>
        <v/>
      </c>
      <c r="G183" s="53"/>
      <c r="H183" s="270" t="str">
        <f>IF(OR('Data-Qtr6'!G181="",'Data-Qtr6'!R181),"",COUNTIF('Data-Qtr6'!G181,"Yes"))</f>
        <v/>
      </c>
      <c r="I183" s="55">
        <f>COUNTIF('Data-Qtr6'!C181:G181,"")</f>
        <v>5</v>
      </c>
      <c r="J183" s="125">
        <f>IF('Data-Qtr6'!R181,0,IF((COUNTBLANK(C183)+COUNTBLANK(E183)+COUNTBLANK(F183)+COUNTBLANK(H183))=4,0,1))</f>
        <v>0</v>
      </c>
      <c r="K183" s="125">
        <f t="shared" si="33"/>
        <v>0</v>
      </c>
      <c r="L183" s="125">
        <f t="shared" si="34"/>
        <v>0</v>
      </c>
      <c r="M183" s="1">
        <f t="shared" si="35"/>
        <v>0</v>
      </c>
      <c r="N183" s="125">
        <f t="shared" si="36"/>
        <v>0</v>
      </c>
      <c r="O183" s="126">
        <f t="shared" si="37"/>
        <v>0</v>
      </c>
      <c r="P183" s="125">
        <f t="shared" si="38"/>
        <v>0</v>
      </c>
      <c r="Q183" s="1">
        <f t="shared" si="39"/>
        <v>0</v>
      </c>
      <c r="R183" s="1">
        <f t="shared" si="32"/>
        <v>0</v>
      </c>
      <c r="S183" s="1">
        <f t="shared" si="40"/>
        <v>0</v>
      </c>
      <c r="T183" s="1">
        <f t="shared" si="41"/>
        <v>0</v>
      </c>
      <c r="U183" s="126">
        <f t="shared" si="42"/>
        <v>0</v>
      </c>
    </row>
    <row r="184" spans="2:21" x14ac:dyDescent="0.3">
      <c r="B184" s="125">
        <v>169</v>
      </c>
      <c r="C184" s="34" t="str">
        <f>IF(OR('Data-Qtr6'!C182="",'Data-Qtr6'!R182),"",(COUNTIF('Data-Qtr6'!C182,"Yes")))</f>
        <v/>
      </c>
      <c r="D184" s="267" t="str">
        <f>IF('Data-Qtr6'!D182="","",IF(C184=1,'Data-Qtr6'!D182,""))</f>
        <v/>
      </c>
      <c r="E184" s="53" t="str">
        <f>IF(OR('Data-Qtr6'!E182="",'Data-Qtr6'!R182),"",COUNTIF('Data-Qtr6'!E182,"Yes"))</f>
        <v/>
      </c>
      <c r="F184" s="53" t="str">
        <f>IF(OR('Data-Qtr6'!F182="",'Data-Qtr6'!R182),"",COUNTIF('Data-Qtr6'!F182,"Yes"))</f>
        <v/>
      </c>
      <c r="G184" s="53"/>
      <c r="H184" s="270" t="str">
        <f>IF(OR('Data-Qtr6'!G182="",'Data-Qtr6'!R182),"",COUNTIF('Data-Qtr6'!G182,"Yes"))</f>
        <v/>
      </c>
      <c r="I184" s="55">
        <f>COUNTIF('Data-Qtr6'!C182:G182,"")</f>
        <v>5</v>
      </c>
      <c r="J184" s="125">
        <f>IF('Data-Qtr6'!R182,0,IF((COUNTBLANK(C184)+COUNTBLANK(E184)+COUNTBLANK(F184)+COUNTBLANK(H184))=4,0,1))</f>
        <v>0</v>
      </c>
      <c r="K184" s="125">
        <f t="shared" si="33"/>
        <v>0</v>
      </c>
      <c r="L184" s="125">
        <f t="shared" si="34"/>
        <v>0</v>
      </c>
      <c r="M184" s="1">
        <f t="shared" si="35"/>
        <v>0</v>
      </c>
      <c r="N184" s="125">
        <f t="shared" si="36"/>
        <v>0</v>
      </c>
      <c r="O184" s="126">
        <f t="shared" si="37"/>
        <v>0</v>
      </c>
      <c r="P184" s="125">
        <f t="shared" si="38"/>
        <v>0</v>
      </c>
      <c r="Q184" s="1">
        <f t="shared" si="39"/>
        <v>0</v>
      </c>
      <c r="R184" s="1">
        <f t="shared" si="32"/>
        <v>0</v>
      </c>
      <c r="S184" s="1">
        <f t="shared" si="40"/>
        <v>0</v>
      </c>
      <c r="T184" s="1">
        <f t="shared" si="41"/>
        <v>0</v>
      </c>
      <c r="U184" s="126">
        <f t="shared" si="42"/>
        <v>0</v>
      </c>
    </row>
    <row r="185" spans="2:21" ht="15" thickBot="1" x14ac:dyDescent="0.35">
      <c r="B185" s="127">
        <v>170</v>
      </c>
      <c r="C185" s="35" t="str">
        <f>IF(OR('Data-Qtr6'!C183="",'Data-Qtr6'!R183),"",(COUNTIF('Data-Qtr6'!C183,"Yes")))</f>
        <v/>
      </c>
      <c r="D185" s="271" t="str">
        <f>IF('Data-Qtr6'!D183="","",IF(C185=1,'Data-Qtr6'!D183,""))</f>
        <v/>
      </c>
      <c r="E185" s="36" t="str">
        <f>IF(OR('Data-Qtr6'!E183="",'Data-Qtr6'!R183),"",COUNTIF('Data-Qtr6'!E183,"Yes"))</f>
        <v/>
      </c>
      <c r="F185" s="36" t="str">
        <f>IF(OR('Data-Qtr6'!F183="",'Data-Qtr6'!R183),"",COUNTIF('Data-Qtr6'!F183,"Yes"))</f>
        <v/>
      </c>
      <c r="G185" s="36"/>
      <c r="H185" s="272" t="str">
        <f>IF(OR('Data-Qtr6'!G183="",'Data-Qtr6'!R183),"",COUNTIF('Data-Qtr6'!G183,"Yes"))</f>
        <v/>
      </c>
      <c r="I185" s="56">
        <f>COUNTIF('Data-Qtr6'!C183:G183,"")</f>
        <v>5</v>
      </c>
      <c r="J185" s="125">
        <f>IF('Data-Qtr6'!R183,0,IF((COUNTBLANK(C185)+COUNTBLANK(E185)+COUNTBLANK(F185)+COUNTBLANK(H185))=4,0,1))</f>
        <v>0</v>
      </c>
      <c r="K185" s="125">
        <f t="shared" si="33"/>
        <v>0</v>
      </c>
      <c r="L185" s="125">
        <f t="shared" si="34"/>
        <v>0</v>
      </c>
      <c r="M185" s="1">
        <f t="shared" si="35"/>
        <v>0</v>
      </c>
      <c r="N185" s="125">
        <f t="shared" si="36"/>
        <v>0</v>
      </c>
      <c r="O185" s="126">
        <f t="shared" si="37"/>
        <v>0</v>
      </c>
      <c r="P185" s="125">
        <f t="shared" si="38"/>
        <v>0</v>
      </c>
      <c r="Q185" s="1">
        <f t="shared" si="39"/>
        <v>0</v>
      </c>
      <c r="R185" s="1">
        <f t="shared" si="32"/>
        <v>0</v>
      </c>
      <c r="S185" s="1">
        <f t="shared" si="40"/>
        <v>0</v>
      </c>
      <c r="T185" s="1">
        <f t="shared" si="41"/>
        <v>0</v>
      </c>
      <c r="U185" s="126">
        <f t="shared" si="42"/>
        <v>0</v>
      </c>
    </row>
    <row r="186" spans="2:21" x14ac:dyDescent="0.3">
      <c r="B186" s="125">
        <v>171</v>
      </c>
      <c r="C186" s="32" t="str">
        <f>IF(OR('Data-Qtr6'!C184="",'Data-Qtr6'!R184),"",(COUNTIF('Data-Qtr6'!C184,"Yes")))</f>
        <v/>
      </c>
      <c r="D186" s="268" t="str">
        <f>IF('Data-Qtr6'!D184="","",IF(C186=1,'Data-Qtr6'!D184,""))</f>
        <v/>
      </c>
      <c r="E186" s="33" t="str">
        <f>IF(OR('Data-Qtr6'!E184="",'Data-Qtr6'!R184),"",COUNTIF('Data-Qtr6'!E184,"Yes"))</f>
        <v/>
      </c>
      <c r="F186" s="33" t="str">
        <f>IF(OR('Data-Qtr6'!F184="",'Data-Qtr6'!R184),"",COUNTIF('Data-Qtr6'!F184,"Yes"))</f>
        <v/>
      </c>
      <c r="G186" s="33"/>
      <c r="H186" s="269" t="str">
        <f>IF(OR('Data-Qtr6'!G184="",'Data-Qtr6'!R184),"",COUNTIF('Data-Qtr6'!G184,"Yes"))</f>
        <v/>
      </c>
      <c r="I186" s="54">
        <f>COUNTIF('Data-Qtr6'!C184:G184,"")</f>
        <v>5</v>
      </c>
      <c r="J186" s="125">
        <f>IF('Data-Qtr6'!R184,0,IF((COUNTBLANK(C186)+COUNTBLANK(E186)+COUNTBLANK(F186)+COUNTBLANK(H186))=4,0,1))</f>
        <v>0</v>
      </c>
      <c r="K186" s="125">
        <f t="shared" si="33"/>
        <v>0</v>
      </c>
      <c r="L186" s="125">
        <f t="shared" si="34"/>
        <v>0</v>
      </c>
      <c r="M186" s="1">
        <f t="shared" si="35"/>
        <v>0</v>
      </c>
      <c r="N186" s="125">
        <f t="shared" si="36"/>
        <v>0</v>
      </c>
      <c r="O186" s="126">
        <f t="shared" si="37"/>
        <v>0</v>
      </c>
      <c r="P186" s="125">
        <f t="shared" si="38"/>
        <v>0</v>
      </c>
      <c r="Q186" s="1">
        <f t="shared" si="39"/>
        <v>0</v>
      </c>
      <c r="R186" s="1">
        <f t="shared" si="32"/>
        <v>0</v>
      </c>
      <c r="S186" s="1">
        <f t="shared" si="40"/>
        <v>0</v>
      </c>
      <c r="T186" s="1">
        <f t="shared" si="41"/>
        <v>0</v>
      </c>
      <c r="U186" s="126">
        <f t="shared" si="42"/>
        <v>0</v>
      </c>
    </row>
    <row r="187" spans="2:21" x14ac:dyDescent="0.3">
      <c r="B187" s="125">
        <v>172</v>
      </c>
      <c r="C187" s="34" t="str">
        <f>IF(OR('Data-Qtr6'!C185="",'Data-Qtr6'!R185),"",(COUNTIF('Data-Qtr6'!C185,"Yes")))</f>
        <v/>
      </c>
      <c r="D187" s="267" t="str">
        <f>IF('Data-Qtr6'!D185="","",IF(C187=1,'Data-Qtr6'!D185,""))</f>
        <v/>
      </c>
      <c r="E187" s="53" t="str">
        <f>IF(OR('Data-Qtr6'!E185="",'Data-Qtr6'!R185),"",COUNTIF('Data-Qtr6'!E185,"Yes"))</f>
        <v/>
      </c>
      <c r="F187" s="53" t="str">
        <f>IF(OR('Data-Qtr6'!F185="",'Data-Qtr6'!R185),"",COUNTIF('Data-Qtr6'!F185,"Yes"))</f>
        <v/>
      </c>
      <c r="G187" s="53"/>
      <c r="H187" s="270" t="str">
        <f>IF(OR('Data-Qtr6'!G185="",'Data-Qtr6'!R185),"",COUNTIF('Data-Qtr6'!G185,"Yes"))</f>
        <v/>
      </c>
      <c r="I187" s="55">
        <f>COUNTIF('Data-Qtr6'!C185:G185,"")</f>
        <v>5</v>
      </c>
      <c r="J187" s="125">
        <f>IF('Data-Qtr6'!R185,0,IF((COUNTBLANK(C187)+COUNTBLANK(E187)+COUNTBLANK(F187)+COUNTBLANK(H187))=4,0,1))</f>
        <v>0</v>
      </c>
      <c r="K187" s="125">
        <f t="shared" si="33"/>
        <v>0</v>
      </c>
      <c r="L187" s="125">
        <f t="shared" si="34"/>
        <v>0</v>
      </c>
      <c r="M187" s="1">
        <f t="shared" si="35"/>
        <v>0</v>
      </c>
      <c r="N187" s="125">
        <f t="shared" si="36"/>
        <v>0</v>
      </c>
      <c r="O187" s="126">
        <f t="shared" si="37"/>
        <v>0</v>
      </c>
      <c r="P187" s="125">
        <f t="shared" si="38"/>
        <v>0</v>
      </c>
      <c r="Q187" s="1">
        <f t="shared" si="39"/>
        <v>0</v>
      </c>
      <c r="R187" s="1">
        <f t="shared" si="32"/>
        <v>0</v>
      </c>
      <c r="S187" s="1">
        <f t="shared" si="40"/>
        <v>0</v>
      </c>
      <c r="T187" s="1">
        <f t="shared" si="41"/>
        <v>0</v>
      </c>
      <c r="U187" s="126">
        <f t="shared" si="42"/>
        <v>0</v>
      </c>
    </row>
    <row r="188" spans="2:21" x14ac:dyDescent="0.3">
      <c r="B188" s="125">
        <v>173</v>
      </c>
      <c r="C188" s="34" t="str">
        <f>IF(OR('Data-Qtr6'!C186="",'Data-Qtr6'!R186),"",(COUNTIF('Data-Qtr6'!C186,"Yes")))</f>
        <v/>
      </c>
      <c r="D188" s="267" t="str">
        <f>IF('Data-Qtr6'!D186="","",IF(C188=1,'Data-Qtr6'!D186,""))</f>
        <v/>
      </c>
      <c r="E188" s="53" t="str">
        <f>IF(OR('Data-Qtr6'!E186="",'Data-Qtr6'!R186),"",COUNTIF('Data-Qtr6'!E186,"Yes"))</f>
        <v/>
      </c>
      <c r="F188" s="53" t="str">
        <f>IF(OR('Data-Qtr6'!F186="",'Data-Qtr6'!R186),"",COUNTIF('Data-Qtr6'!F186,"Yes"))</f>
        <v/>
      </c>
      <c r="G188" s="53"/>
      <c r="H188" s="270" t="str">
        <f>IF(OR('Data-Qtr6'!G186="",'Data-Qtr6'!R186),"",COUNTIF('Data-Qtr6'!G186,"Yes"))</f>
        <v/>
      </c>
      <c r="I188" s="55">
        <f>COUNTIF('Data-Qtr6'!C186:G186,"")</f>
        <v>5</v>
      </c>
      <c r="J188" s="125">
        <f>IF('Data-Qtr6'!R186,0,IF((COUNTBLANK(C188)+COUNTBLANK(E188)+COUNTBLANK(F188)+COUNTBLANK(H188))=4,0,1))</f>
        <v>0</v>
      </c>
      <c r="K188" s="125">
        <f t="shared" si="33"/>
        <v>0</v>
      </c>
      <c r="L188" s="125">
        <f t="shared" si="34"/>
        <v>0</v>
      </c>
      <c r="M188" s="1">
        <f t="shared" si="35"/>
        <v>0</v>
      </c>
      <c r="N188" s="125">
        <f t="shared" si="36"/>
        <v>0</v>
      </c>
      <c r="O188" s="126">
        <f t="shared" si="37"/>
        <v>0</v>
      </c>
      <c r="P188" s="125">
        <f t="shared" si="38"/>
        <v>0</v>
      </c>
      <c r="Q188" s="1">
        <f t="shared" si="39"/>
        <v>0</v>
      </c>
      <c r="R188" s="1">
        <f t="shared" si="32"/>
        <v>0</v>
      </c>
      <c r="S188" s="1">
        <f t="shared" si="40"/>
        <v>0</v>
      </c>
      <c r="T188" s="1">
        <f t="shared" si="41"/>
        <v>0</v>
      </c>
      <c r="U188" s="126">
        <f t="shared" si="42"/>
        <v>0</v>
      </c>
    </row>
    <row r="189" spans="2:21" x14ac:dyDescent="0.3">
      <c r="B189" s="125">
        <v>174</v>
      </c>
      <c r="C189" s="34" t="str">
        <f>IF(OR('Data-Qtr6'!C187="",'Data-Qtr6'!R187),"",(COUNTIF('Data-Qtr6'!C187,"Yes")))</f>
        <v/>
      </c>
      <c r="D189" s="267" t="str">
        <f>IF('Data-Qtr6'!D187="","",IF(C189=1,'Data-Qtr6'!D187,""))</f>
        <v/>
      </c>
      <c r="E189" s="53" t="str">
        <f>IF(OR('Data-Qtr6'!E187="",'Data-Qtr6'!R187),"",COUNTIF('Data-Qtr6'!E187,"Yes"))</f>
        <v/>
      </c>
      <c r="F189" s="53" t="str">
        <f>IF(OR('Data-Qtr6'!F187="",'Data-Qtr6'!R187),"",COUNTIF('Data-Qtr6'!F187,"Yes"))</f>
        <v/>
      </c>
      <c r="G189" s="53"/>
      <c r="H189" s="270" t="str">
        <f>IF(OR('Data-Qtr6'!G187="",'Data-Qtr6'!R187),"",COUNTIF('Data-Qtr6'!G187,"Yes"))</f>
        <v/>
      </c>
      <c r="I189" s="55">
        <f>COUNTIF('Data-Qtr6'!C187:G187,"")</f>
        <v>5</v>
      </c>
      <c r="J189" s="125">
        <f>IF('Data-Qtr6'!R187,0,IF((COUNTBLANK(C189)+COUNTBLANK(E189)+COUNTBLANK(F189)+COUNTBLANK(H189))=4,0,1))</f>
        <v>0</v>
      </c>
      <c r="K189" s="125">
        <f t="shared" si="33"/>
        <v>0</v>
      </c>
      <c r="L189" s="125">
        <f t="shared" si="34"/>
        <v>0</v>
      </c>
      <c r="M189" s="1">
        <f t="shared" si="35"/>
        <v>0</v>
      </c>
      <c r="N189" s="125">
        <f t="shared" si="36"/>
        <v>0</v>
      </c>
      <c r="O189" s="126">
        <f t="shared" si="37"/>
        <v>0</v>
      </c>
      <c r="P189" s="125">
        <f t="shared" si="38"/>
        <v>0</v>
      </c>
      <c r="Q189" s="1">
        <f t="shared" si="39"/>
        <v>0</v>
      </c>
      <c r="R189" s="1">
        <f t="shared" si="32"/>
        <v>0</v>
      </c>
      <c r="S189" s="1">
        <f t="shared" si="40"/>
        <v>0</v>
      </c>
      <c r="T189" s="1">
        <f t="shared" si="41"/>
        <v>0</v>
      </c>
      <c r="U189" s="126">
        <f t="shared" si="42"/>
        <v>0</v>
      </c>
    </row>
    <row r="190" spans="2:21" x14ac:dyDescent="0.3">
      <c r="B190" s="125">
        <v>175</v>
      </c>
      <c r="C190" s="34" t="str">
        <f>IF(OR('Data-Qtr6'!C188="",'Data-Qtr6'!R188),"",(COUNTIF('Data-Qtr6'!C188,"Yes")))</f>
        <v/>
      </c>
      <c r="D190" s="267" t="str">
        <f>IF('Data-Qtr6'!D188="","",IF(C190=1,'Data-Qtr6'!D188,""))</f>
        <v/>
      </c>
      <c r="E190" s="53" t="str">
        <f>IF(OR('Data-Qtr6'!E188="",'Data-Qtr6'!R188),"",COUNTIF('Data-Qtr6'!E188,"Yes"))</f>
        <v/>
      </c>
      <c r="F190" s="53" t="str">
        <f>IF(OR('Data-Qtr6'!F188="",'Data-Qtr6'!R188),"",COUNTIF('Data-Qtr6'!F188,"Yes"))</f>
        <v/>
      </c>
      <c r="G190" s="53"/>
      <c r="H190" s="270" t="str">
        <f>IF(OR('Data-Qtr6'!G188="",'Data-Qtr6'!R188),"",COUNTIF('Data-Qtr6'!G188,"Yes"))</f>
        <v/>
      </c>
      <c r="I190" s="55">
        <f>COUNTIF('Data-Qtr6'!C188:G188,"")</f>
        <v>5</v>
      </c>
      <c r="J190" s="125">
        <f>IF('Data-Qtr6'!R188,0,IF((COUNTBLANK(C190)+COUNTBLANK(E190)+COUNTBLANK(F190)+COUNTBLANK(H190))=4,0,1))</f>
        <v>0</v>
      </c>
      <c r="K190" s="125">
        <f t="shared" si="33"/>
        <v>0</v>
      </c>
      <c r="L190" s="125">
        <f t="shared" si="34"/>
        <v>0</v>
      </c>
      <c r="M190" s="1">
        <f t="shared" si="35"/>
        <v>0</v>
      </c>
      <c r="N190" s="125">
        <f t="shared" si="36"/>
        <v>0</v>
      </c>
      <c r="O190" s="126">
        <f t="shared" si="37"/>
        <v>0</v>
      </c>
      <c r="P190" s="125">
        <f t="shared" si="38"/>
        <v>0</v>
      </c>
      <c r="Q190" s="1">
        <f t="shared" si="39"/>
        <v>0</v>
      </c>
      <c r="R190" s="1">
        <f t="shared" si="32"/>
        <v>0</v>
      </c>
      <c r="S190" s="1">
        <f t="shared" si="40"/>
        <v>0</v>
      </c>
      <c r="T190" s="1">
        <f t="shared" si="41"/>
        <v>0</v>
      </c>
      <c r="U190" s="126">
        <f t="shared" si="42"/>
        <v>0</v>
      </c>
    </row>
    <row r="191" spans="2:21" x14ac:dyDescent="0.3">
      <c r="B191" s="125">
        <v>176</v>
      </c>
      <c r="C191" s="34" t="str">
        <f>IF(OR('Data-Qtr6'!C189="",'Data-Qtr6'!R189),"",(COUNTIF('Data-Qtr6'!C189,"Yes")))</f>
        <v/>
      </c>
      <c r="D191" s="267" t="str">
        <f>IF('Data-Qtr6'!D189="","",IF(C191=1,'Data-Qtr6'!D189,""))</f>
        <v/>
      </c>
      <c r="E191" s="53" t="str">
        <f>IF(OR('Data-Qtr6'!E189="",'Data-Qtr6'!R189),"",COUNTIF('Data-Qtr6'!E189,"Yes"))</f>
        <v/>
      </c>
      <c r="F191" s="53" t="str">
        <f>IF(OR('Data-Qtr6'!F189="",'Data-Qtr6'!R189),"",COUNTIF('Data-Qtr6'!F189,"Yes"))</f>
        <v/>
      </c>
      <c r="G191" s="53"/>
      <c r="H191" s="270" t="str">
        <f>IF(OR('Data-Qtr6'!G189="",'Data-Qtr6'!R189),"",COUNTIF('Data-Qtr6'!G189,"Yes"))</f>
        <v/>
      </c>
      <c r="I191" s="55">
        <f>COUNTIF('Data-Qtr6'!C189:G189,"")</f>
        <v>5</v>
      </c>
      <c r="J191" s="125">
        <f>IF('Data-Qtr6'!R189,0,IF((COUNTBLANK(C191)+COUNTBLANK(E191)+COUNTBLANK(F191)+COUNTBLANK(H191))=4,0,1))</f>
        <v>0</v>
      </c>
      <c r="K191" s="125">
        <f t="shared" si="33"/>
        <v>0</v>
      </c>
      <c r="L191" s="125">
        <f t="shared" si="34"/>
        <v>0</v>
      </c>
      <c r="M191" s="1">
        <f t="shared" si="35"/>
        <v>0</v>
      </c>
      <c r="N191" s="125">
        <f t="shared" si="36"/>
        <v>0</v>
      </c>
      <c r="O191" s="126">
        <f t="shared" si="37"/>
        <v>0</v>
      </c>
      <c r="P191" s="125">
        <f t="shared" si="38"/>
        <v>0</v>
      </c>
      <c r="Q191" s="1">
        <f t="shared" si="39"/>
        <v>0</v>
      </c>
      <c r="R191" s="1">
        <f t="shared" si="32"/>
        <v>0</v>
      </c>
      <c r="S191" s="1">
        <f t="shared" si="40"/>
        <v>0</v>
      </c>
      <c r="T191" s="1">
        <f t="shared" si="41"/>
        <v>0</v>
      </c>
      <c r="U191" s="126">
        <f t="shared" si="42"/>
        <v>0</v>
      </c>
    </row>
    <row r="192" spans="2:21" x14ac:dyDescent="0.3">
      <c r="B192" s="125">
        <v>177</v>
      </c>
      <c r="C192" s="34" t="str">
        <f>IF(OR('Data-Qtr6'!C190="",'Data-Qtr6'!R190),"",(COUNTIF('Data-Qtr6'!C190,"Yes")))</f>
        <v/>
      </c>
      <c r="D192" s="267" t="str">
        <f>IF('Data-Qtr6'!D190="","",IF(C192=1,'Data-Qtr6'!D190,""))</f>
        <v/>
      </c>
      <c r="E192" s="53" t="str">
        <f>IF(OR('Data-Qtr6'!E190="",'Data-Qtr6'!R190),"",COUNTIF('Data-Qtr6'!E190,"Yes"))</f>
        <v/>
      </c>
      <c r="F192" s="53" t="str">
        <f>IF(OR('Data-Qtr6'!F190="",'Data-Qtr6'!R190),"",COUNTIF('Data-Qtr6'!F190,"Yes"))</f>
        <v/>
      </c>
      <c r="G192" s="53"/>
      <c r="H192" s="270" t="str">
        <f>IF(OR('Data-Qtr6'!G190="",'Data-Qtr6'!R190),"",COUNTIF('Data-Qtr6'!G190,"Yes"))</f>
        <v/>
      </c>
      <c r="I192" s="55">
        <f>COUNTIF('Data-Qtr6'!C190:G190,"")</f>
        <v>5</v>
      </c>
      <c r="J192" s="125">
        <f>IF('Data-Qtr6'!R190,0,IF((COUNTBLANK(C192)+COUNTBLANK(E192)+COUNTBLANK(F192)+COUNTBLANK(H192))=4,0,1))</f>
        <v>0</v>
      </c>
      <c r="K192" s="125">
        <f t="shared" si="33"/>
        <v>0</v>
      </c>
      <c r="L192" s="125">
        <f t="shared" si="34"/>
        <v>0</v>
      </c>
      <c r="M192" s="1">
        <f t="shared" si="35"/>
        <v>0</v>
      </c>
      <c r="N192" s="125">
        <f t="shared" si="36"/>
        <v>0</v>
      </c>
      <c r="O192" s="126">
        <f t="shared" si="37"/>
        <v>0</v>
      </c>
      <c r="P192" s="125">
        <f t="shared" si="38"/>
        <v>0</v>
      </c>
      <c r="Q192" s="1">
        <f t="shared" si="39"/>
        <v>0</v>
      </c>
      <c r="R192" s="1">
        <f t="shared" si="32"/>
        <v>0</v>
      </c>
      <c r="S192" s="1">
        <f t="shared" si="40"/>
        <v>0</v>
      </c>
      <c r="T192" s="1">
        <f t="shared" si="41"/>
        <v>0</v>
      </c>
      <c r="U192" s="126">
        <f t="shared" si="42"/>
        <v>0</v>
      </c>
    </row>
    <row r="193" spans="2:21" x14ac:dyDescent="0.3">
      <c r="B193" s="125">
        <v>178</v>
      </c>
      <c r="C193" s="34" t="str">
        <f>IF(OR('Data-Qtr6'!C191="",'Data-Qtr6'!R191),"",(COUNTIF('Data-Qtr6'!C191,"Yes")))</f>
        <v/>
      </c>
      <c r="D193" s="267" t="str">
        <f>IF('Data-Qtr6'!D191="","",IF(C193=1,'Data-Qtr6'!D191,""))</f>
        <v/>
      </c>
      <c r="E193" s="53" t="str">
        <f>IF(OR('Data-Qtr6'!E191="",'Data-Qtr6'!R191),"",COUNTIF('Data-Qtr6'!E191,"Yes"))</f>
        <v/>
      </c>
      <c r="F193" s="53" t="str">
        <f>IF(OR('Data-Qtr6'!F191="",'Data-Qtr6'!R191),"",COUNTIF('Data-Qtr6'!F191,"Yes"))</f>
        <v/>
      </c>
      <c r="G193" s="53"/>
      <c r="H193" s="270" t="str">
        <f>IF(OR('Data-Qtr6'!G191="",'Data-Qtr6'!R191),"",COUNTIF('Data-Qtr6'!G191,"Yes"))</f>
        <v/>
      </c>
      <c r="I193" s="55">
        <f>COUNTIF('Data-Qtr6'!C191:G191,"")</f>
        <v>5</v>
      </c>
      <c r="J193" s="125">
        <f>IF('Data-Qtr6'!R191,0,IF((COUNTBLANK(C193)+COUNTBLANK(E193)+COUNTBLANK(F193)+COUNTBLANK(H193))=4,0,1))</f>
        <v>0</v>
      </c>
      <c r="K193" s="125">
        <f t="shared" si="33"/>
        <v>0</v>
      </c>
      <c r="L193" s="125">
        <f t="shared" si="34"/>
        <v>0</v>
      </c>
      <c r="M193" s="1">
        <f t="shared" si="35"/>
        <v>0</v>
      </c>
      <c r="N193" s="125">
        <f t="shared" si="36"/>
        <v>0</v>
      </c>
      <c r="O193" s="126">
        <f t="shared" si="37"/>
        <v>0</v>
      </c>
      <c r="P193" s="125">
        <f t="shared" si="38"/>
        <v>0</v>
      </c>
      <c r="Q193" s="1">
        <f t="shared" si="39"/>
        <v>0</v>
      </c>
      <c r="R193" s="1">
        <f t="shared" si="32"/>
        <v>0</v>
      </c>
      <c r="S193" s="1">
        <f t="shared" si="40"/>
        <v>0</v>
      </c>
      <c r="T193" s="1">
        <f t="shared" si="41"/>
        <v>0</v>
      </c>
      <c r="U193" s="126">
        <f t="shared" si="42"/>
        <v>0</v>
      </c>
    </row>
    <row r="194" spans="2:21" x14ac:dyDescent="0.3">
      <c r="B194" s="125">
        <v>179</v>
      </c>
      <c r="C194" s="34" t="str">
        <f>IF(OR('Data-Qtr6'!C192="",'Data-Qtr6'!R192),"",(COUNTIF('Data-Qtr6'!C192,"Yes")))</f>
        <v/>
      </c>
      <c r="D194" s="267" t="str">
        <f>IF('Data-Qtr6'!D192="","",IF(C194=1,'Data-Qtr6'!D192,""))</f>
        <v/>
      </c>
      <c r="E194" s="53" t="str">
        <f>IF(OR('Data-Qtr6'!E192="",'Data-Qtr6'!R192),"",COUNTIF('Data-Qtr6'!E192,"Yes"))</f>
        <v/>
      </c>
      <c r="F194" s="53" t="str">
        <f>IF(OR('Data-Qtr6'!F192="",'Data-Qtr6'!R192),"",COUNTIF('Data-Qtr6'!F192,"Yes"))</f>
        <v/>
      </c>
      <c r="G194" s="53"/>
      <c r="H194" s="270" t="str">
        <f>IF(OR('Data-Qtr6'!G192="",'Data-Qtr6'!R192),"",COUNTIF('Data-Qtr6'!G192,"Yes"))</f>
        <v/>
      </c>
      <c r="I194" s="55">
        <f>COUNTIF('Data-Qtr6'!C192:G192,"")</f>
        <v>5</v>
      </c>
      <c r="J194" s="125">
        <f>IF('Data-Qtr6'!R192,0,IF((COUNTBLANK(C194)+COUNTBLANK(E194)+COUNTBLANK(F194)+COUNTBLANK(H194))=4,0,1))</f>
        <v>0</v>
      </c>
      <c r="K194" s="125">
        <f t="shared" si="33"/>
        <v>0</v>
      </c>
      <c r="L194" s="125">
        <f t="shared" si="34"/>
        <v>0</v>
      </c>
      <c r="M194" s="1">
        <f t="shared" si="35"/>
        <v>0</v>
      </c>
      <c r="N194" s="125">
        <f t="shared" si="36"/>
        <v>0</v>
      </c>
      <c r="O194" s="126">
        <f t="shared" si="37"/>
        <v>0</v>
      </c>
      <c r="P194" s="125">
        <f t="shared" si="38"/>
        <v>0</v>
      </c>
      <c r="Q194" s="1">
        <f t="shared" si="39"/>
        <v>0</v>
      </c>
      <c r="R194" s="1">
        <f t="shared" si="32"/>
        <v>0</v>
      </c>
      <c r="S194" s="1">
        <f t="shared" si="40"/>
        <v>0</v>
      </c>
      <c r="T194" s="1">
        <f t="shared" si="41"/>
        <v>0</v>
      </c>
      <c r="U194" s="126">
        <f t="shared" si="42"/>
        <v>0</v>
      </c>
    </row>
    <row r="195" spans="2:21" ht="15" thickBot="1" x14ac:dyDescent="0.35">
      <c r="B195" s="125">
        <v>180</v>
      </c>
      <c r="C195" s="35" t="str">
        <f>IF(OR('Data-Qtr6'!C193="",'Data-Qtr6'!R193),"",(COUNTIF('Data-Qtr6'!C193,"Yes")))</f>
        <v/>
      </c>
      <c r="D195" s="271" t="str">
        <f>IF('Data-Qtr6'!D193="","",IF(C195=1,'Data-Qtr6'!D193,""))</f>
        <v/>
      </c>
      <c r="E195" s="36" t="str">
        <f>IF(OR('Data-Qtr6'!E193="",'Data-Qtr6'!R193),"",COUNTIF('Data-Qtr6'!E193,"Yes"))</f>
        <v/>
      </c>
      <c r="F195" s="36" t="str">
        <f>IF(OR('Data-Qtr6'!F193="",'Data-Qtr6'!R193),"",COUNTIF('Data-Qtr6'!F193,"Yes"))</f>
        <v/>
      </c>
      <c r="G195" s="36"/>
      <c r="H195" s="272" t="str">
        <f>IF(OR('Data-Qtr6'!G193="",'Data-Qtr6'!R193),"",COUNTIF('Data-Qtr6'!G193,"Yes"))</f>
        <v/>
      </c>
      <c r="I195" s="55">
        <f>COUNTIF('Data-Qtr6'!C193:G193,"")</f>
        <v>5</v>
      </c>
      <c r="J195" s="125">
        <f>IF('Data-Qtr6'!R193,0,IF((COUNTBLANK(C195)+COUNTBLANK(E195)+COUNTBLANK(F195)+COUNTBLANK(H195))=4,0,1))</f>
        <v>0</v>
      </c>
      <c r="K195" s="125">
        <f t="shared" si="33"/>
        <v>0</v>
      </c>
      <c r="L195" s="125">
        <f t="shared" si="34"/>
        <v>0</v>
      </c>
      <c r="M195" s="1">
        <f t="shared" si="35"/>
        <v>0</v>
      </c>
      <c r="N195" s="125">
        <f t="shared" si="36"/>
        <v>0</v>
      </c>
      <c r="O195" s="126">
        <f t="shared" si="37"/>
        <v>0</v>
      </c>
      <c r="P195" s="125">
        <f t="shared" si="38"/>
        <v>0</v>
      </c>
      <c r="Q195" s="1">
        <f t="shared" si="39"/>
        <v>0</v>
      </c>
      <c r="R195" s="1">
        <f t="shared" si="32"/>
        <v>0</v>
      </c>
      <c r="S195" s="1">
        <f t="shared" si="40"/>
        <v>0</v>
      </c>
      <c r="T195" s="1">
        <f t="shared" si="41"/>
        <v>0</v>
      </c>
      <c r="U195" s="126">
        <f t="shared" si="42"/>
        <v>0</v>
      </c>
    </row>
    <row r="196" spans="2:21" x14ac:dyDescent="0.3">
      <c r="B196" s="125">
        <v>181</v>
      </c>
      <c r="C196" s="32" t="str">
        <f>IF(OR('Data-Qtr6'!C194="",'Data-Qtr6'!R194),"",(COUNTIF('Data-Qtr6'!C194,"Yes")))</f>
        <v/>
      </c>
      <c r="D196" s="268" t="str">
        <f>IF('Data-Qtr6'!D194="","",IF(C196=1,'Data-Qtr6'!D194,""))</f>
        <v/>
      </c>
      <c r="E196" s="33" t="str">
        <f>IF(OR('Data-Qtr6'!E194="",'Data-Qtr6'!R194),"",COUNTIF('Data-Qtr6'!E194,"Yes"))</f>
        <v/>
      </c>
      <c r="F196" s="33" t="str">
        <f>IF(OR('Data-Qtr6'!F194="",'Data-Qtr6'!R194),"",COUNTIF('Data-Qtr6'!F194,"Yes"))</f>
        <v/>
      </c>
      <c r="G196" s="33"/>
      <c r="H196" s="269" t="str">
        <f>IF(OR('Data-Qtr6'!G194="",'Data-Qtr6'!R194),"",COUNTIF('Data-Qtr6'!G194,"Yes"))</f>
        <v/>
      </c>
      <c r="I196" s="54">
        <f>COUNTIF('Data-Qtr6'!C194:G194,"")</f>
        <v>5</v>
      </c>
      <c r="J196" s="125">
        <f>IF('Data-Qtr6'!R194,0,IF((COUNTBLANK(C196)+COUNTBLANK(E196)+COUNTBLANK(F196)+COUNTBLANK(H196))=4,0,1))</f>
        <v>0</v>
      </c>
      <c r="K196" s="125">
        <f t="shared" si="33"/>
        <v>0</v>
      </c>
      <c r="L196" s="125">
        <f t="shared" si="34"/>
        <v>0</v>
      </c>
      <c r="M196" s="1">
        <f t="shared" si="35"/>
        <v>0</v>
      </c>
      <c r="N196" s="125">
        <f t="shared" si="36"/>
        <v>0</v>
      </c>
      <c r="O196" s="126">
        <f t="shared" si="37"/>
        <v>0</v>
      </c>
      <c r="P196" s="125">
        <f t="shared" si="38"/>
        <v>0</v>
      </c>
      <c r="Q196" s="1">
        <f t="shared" si="39"/>
        <v>0</v>
      </c>
      <c r="R196" s="1">
        <f t="shared" si="32"/>
        <v>0</v>
      </c>
      <c r="S196" s="1">
        <f t="shared" si="40"/>
        <v>0</v>
      </c>
      <c r="T196" s="1">
        <f t="shared" si="41"/>
        <v>0</v>
      </c>
      <c r="U196" s="126">
        <f t="shared" si="42"/>
        <v>0</v>
      </c>
    </row>
    <row r="197" spans="2:21" x14ac:dyDescent="0.3">
      <c r="B197" s="125">
        <v>182</v>
      </c>
      <c r="C197" s="34" t="str">
        <f>IF(OR('Data-Qtr6'!C195="",'Data-Qtr6'!R195),"",(COUNTIF('Data-Qtr6'!C195,"Yes")))</f>
        <v/>
      </c>
      <c r="D197" s="267" t="str">
        <f>IF('Data-Qtr6'!D195="","",IF(C197=1,'Data-Qtr6'!D195,""))</f>
        <v/>
      </c>
      <c r="E197" s="53" t="str">
        <f>IF(OR('Data-Qtr6'!E195="",'Data-Qtr6'!R195),"",COUNTIF('Data-Qtr6'!E195,"Yes"))</f>
        <v/>
      </c>
      <c r="F197" s="53" t="str">
        <f>IF(OR('Data-Qtr6'!F195="",'Data-Qtr6'!R195),"",COUNTIF('Data-Qtr6'!F195,"Yes"))</f>
        <v/>
      </c>
      <c r="G197" s="53"/>
      <c r="H197" s="270" t="str">
        <f>IF(OR('Data-Qtr6'!G195="",'Data-Qtr6'!R195),"",COUNTIF('Data-Qtr6'!G195,"Yes"))</f>
        <v/>
      </c>
      <c r="I197" s="55">
        <f>COUNTIF('Data-Qtr6'!C195:G195,"")</f>
        <v>5</v>
      </c>
      <c r="J197" s="125">
        <f>IF('Data-Qtr6'!R195,0,IF((COUNTBLANK(C197)+COUNTBLANK(E197)+COUNTBLANK(F197)+COUNTBLANK(H197))=4,0,1))</f>
        <v>0</v>
      </c>
      <c r="K197" s="125">
        <f t="shared" si="33"/>
        <v>0</v>
      </c>
      <c r="L197" s="125">
        <f t="shared" si="34"/>
        <v>0</v>
      </c>
      <c r="M197" s="1">
        <f t="shared" si="35"/>
        <v>0</v>
      </c>
      <c r="N197" s="125">
        <f t="shared" si="36"/>
        <v>0</v>
      </c>
      <c r="O197" s="126">
        <f t="shared" si="37"/>
        <v>0</v>
      </c>
      <c r="P197" s="125">
        <f t="shared" si="38"/>
        <v>0</v>
      </c>
      <c r="Q197" s="1">
        <f t="shared" si="39"/>
        <v>0</v>
      </c>
      <c r="R197" s="1">
        <f t="shared" si="32"/>
        <v>0</v>
      </c>
      <c r="S197" s="1">
        <f t="shared" si="40"/>
        <v>0</v>
      </c>
      <c r="T197" s="1">
        <f t="shared" si="41"/>
        <v>0</v>
      </c>
      <c r="U197" s="126">
        <f t="shared" si="42"/>
        <v>0</v>
      </c>
    </row>
    <row r="198" spans="2:21" x14ac:dyDescent="0.3">
      <c r="B198" s="125">
        <v>183</v>
      </c>
      <c r="C198" s="34" t="str">
        <f>IF(OR('Data-Qtr6'!C196="",'Data-Qtr6'!R196),"",(COUNTIF('Data-Qtr6'!C196,"Yes")))</f>
        <v/>
      </c>
      <c r="D198" s="267" t="str">
        <f>IF('Data-Qtr6'!D196="","",IF(C198=1,'Data-Qtr6'!D196,""))</f>
        <v/>
      </c>
      <c r="E198" s="53" t="str">
        <f>IF(OR('Data-Qtr6'!E196="",'Data-Qtr6'!R196),"",COUNTIF('Data-Qtr6'!E196,"Yes"))</f>
        <v/>
      </c>
      <c r="F198" s="53" t="str">
        <f>IF(OR('Data-Qtr6'!F196="",'Data-Qtr6'!R196),"",COUNTIF('Data-Qtr6'!F196,"Yes"))</f>
        <v/>
      </c>
      <c r="G198" s="53"/>
      <c r="H198" s="270" t="str">
        <f>IF(OR('Data-Qtr6'!G196="",'Data-Qtr6'!R196),"",COUNTIF('Data-Qtr6'!G196,"Yes"))</f>
        <v/>
      </c>
      <c r="I198" s="55">
        <f>COUNTIF('Data-Qtr6'!C196:G196,"")</f>
        <v>5</v>
      </c>
      <c r="J198" s="125">
        <f>IF('Data-Qtr6'!R196,0,IF((COUNTBLANK(C198)+COUNTBLANK(E198)+COUNTBLANK(F198)+COUNTBLANK(H198))=4,0,1))</f>
        <v>0</v>
      </c>
      <c r="K198" s="125">
        <f t="shared" si="33"/>
        <v>0</v>
      </c>
      <c r="L198" s="125">
        <f t="shared" si="34"/>
        <v>0</v>
      </c>
      <c r="M198" s="1">
        <f t="shared" si="35"/>
        <v>0</v>
      </c>
      <c r="N198" s="125">
        <f t="shared" si="36"/>
        <v>0</v>
      </c>
      <c r="O198" s="126">
        <f t="shared" si="37"/>
        <v>0</v>
      </c>
      <c r="P198" s="125">
        <f t="shared" si="38"/>
        <v>0</v>
      </c>
      <c r="Q198" s="1">
        <f t="shared" si="39"/>
        <v>0</v>
      </c>
      <c r="R198" s="1">
        <f t="shared" si="32"/>
        <v>0</v>
      </c>
      <c r="S198" s="1">
        <f t="shared" si="40"/>
        <v>0</v>
      </c>
      <c r="T198" s="1">
        <f t="shared" si="41"/>
        <v>0</v>
      </c>
      <c r="U198" s="126">
        <f t="shared" si="42"/>
        <v>0</v>
      </c>
    </row>
    <row r="199" spans="2:21" x14ac:dyDescent="0.3">
      <c r="B199" s="125">
        <v>184</v>
      </c>
      <c r="C199" s="34" t="str">
        <f>IF(OR('Data-Qtr6'!C197="",'Data-Qtr6'!R197),"",(COUNTIF('Data-Qtr6'!C197,"Yes")))</f>
        <v/>
      </c>
      <c r="D199" s="267" t="str">
        <f>IF('Data-Qtr6'!D197="","",IF(C199=1,'Data-Qtr6'!D197,""))</f>
        <v/>
      </c>
      <c r="E199" s="53" t="str">
        <f>IF(OR('Data-Qtr6'!E197="",'Data-Qtr6'!R197),"",COUNTIF('Data-Qtr6'!E197,"Yes"))</f>
        <v/>
      </c>
      <c r="F199" s="53" t="str">
        <f>IF(OR('Data-Qtr6'!F197="",'Data-Qtr6'!R197),"",COUNTIF('Data-Qtr6'!F197,"Yes"))</f>
        <v/>
      </c>
      <c r="G199" s="53"/>
      <c r="H199" s="270" t="str">
        <f>IF(OR('Data-Qtr6'!G197="",'Data-Qtr6'!R197),"",COUNTIF('Data-Qtr6'!G197,"Yes"))</f>
        <v/>
      </c>
      <c r="I199" s="55">
        <f>COUNTIF('Data-Qtr6'!C197:G197,"")</f>
        <v>5</v>
      </c>
      <c r="J199" s="125">
        <f>IF('Data-Qtr6'!R197,0,IF((COUNTBLANK(C199)+COUNTBLANK(E199)+COUNTBLANK(F199)+COUNTBLANK(H199))=4,0,1))</f>
        <v>0</v>
      </c>
      <c r="K199" s="125">
        <f t="shared" si="33"/>
        <v>0</v>
      </c>
      <c r="L199" s="125">
        <f t="shared" si="34"/>
        <v>0</v>
      </c>
      <c r="M199" s="1">
        <f t="shared" si="35"/>
        <v>0</v>
      </c>
      <c r="N199" s="125">
        <f t="shared" si="36"/>
        <v>0</v>
      </c>
      <c r="O199" s="126">
        <f t="shared" si="37"/>
        <v>0</v>
      </c>
      <c r="P199" s="125">
        <f t="shared" si="38"/>
        <v>0</v>
      </c>
      <c r="Q199" s="1">
        <f t="shared" si="39"/>
        <v>0</v>
      </c>
      <c r="R199" s="1">
        <f t="shared" si="32"/>
        <v>0</v>
      </c>
      <c r="S199" s="1">
        <f t="shared" si="40"/>
        <v>0</v>
      </c>
      <c r="T199" s="1">
        <f t="shared" si="41"/>
        <v>0</v>
      </c>
      <c r="U199" s="126">
        <f t="shared" si="42"/>
        <v>0</v>
      </c>
    </row>
    <row r="200" spans="2:21" x14ac:dyDescent="0.3">
      <c r="B200" s="125">
        <v>185</v>
      </c>
      <c r="C200" s="34" t="str">
        <f>IF(OR('Data-Qtr6'!C198="",'Data-Qtr6'!R198),"",(COUNTIF('Data-Qtr6'!C198,"Yes")))</f>
        <v/>
      </c>
      <c r="D200" s="267" t="str">
        <f>IF('Data-Qtr6'!D198="","",IF(C200=1,'Data-Qtr6'!D198,""))</f>
        <v/>
      </c>
      <c r="E200" s="53" t="str">
        <f>IF(OR('Data-Qtr6'!E198="",'Data-Qtr6'!R198),"",COUNTIF('Data-Qtr6'!E198,"Yes"))</f>
        <v/>
      </c>
      <c r="F200" s="53" t="str">
        <f>IF(OR('Data-Qtr6'!F198="",'Data-Qtr6'!R198),"",COUNTIF('Data-Qtr6'!F198,"Yes"))</f>
        <v/>
      </c>
      <c r="G200" s="53"/>
      <c r="H200" s="270" t="str">
        <f>IF(OR('Data-Qtr6'!G198="",'Data-Qtr6'!R198),"",COUNTIF('Data-Qtr6'!G198,"Yes"))</f>
        <v/>
      </c>
      <c r="I200" s="55">
        <f>COUNTIF('Data-Qtr6'!C198:G198,"")</f>
        <v>5</v>
      </c>
      <c r="J200" s="125">
        <f>IF('Data-Qtr6'!R198,0,IF((COUNTBLANK(C200)+COUNTBLANK(E200)+COUNTBLANK(F200)+COUNTBLANK(H200))=4,0,1))</f>
        <v>0</v>
      </c>
      <c r="K200" s="125">
        <f t="shared" si="33"/>
        <v>0</v>
      </c>
      <c r="L200" s="125">
        <f t="shared" si="34"/>
        <v>0</v>
      </c>
      <c r="M200" s="1">
        <f t="shared" si="35"/>
        <v>0</v>
      </c>
      <c r="N200" s="125">
        <f t="shared" si="36"/>
        <v>0</v>
      </c>
      <c r="O200" s="126">
        <f t="shared" si="37"/>
        <v>0</v>
      </c>
      <c r="P200" s="125">
        <f t="shared" si="38"/>
        <v>0</v>
      </c>
      <c r="Q200" s="1">
        <f t="shared" si="39"/>
        <v>0</v>
      </c>
      <c r="R200" s="1">
        <f t="shared" si="32"/>
        <v>0</v>
      </c>
      <c r="S200" s="1">
        <f t="shared" si="40"/>
        <v>0</v>
      </c>
      <c r="T200" s="1">
        <f t="shared" si="41"/>
        <v>0</v>
      </c>
      <c r="U200" s="126">
        <f t="shared" si="42"/>
        <v>0</v>
      </c>
    </row>
    <row r="201" spans="2:21" x14ac:dyDescent="0.3">
      <c r="B201" s="125">
        <v>186</v>
      </c>
      <c r="C201" s="34" t="str">
        <f>IF(OR('Data-Qtr6'!C199="",'Data-Qtr6'!R199),"",(COUNTIF('Data-Qtr6'!C199,"Yes")))</f>
        <v/>
      </c>
      <c r="D201" s="267" t="str">
        <f>IF('Data-Qtr6'!D199="","",IF(C201=1,'Data-Qtr6'!D199,""))</f>
        <v/>
      </c>
      <c r="E201" s="53" t="str">
        <f>IF(OR('Data-Qtr6'!E199="",'Data-Qtr6'!R199),"",COUNTIF('Data-Qtr6'!E199,"Yes"))</f>
        <v/>
      </c>
      <c r="F201" s="53" t="str">
        <f>IF(OR('Data-Qtr6'!F199="",'Data-Qtr6'!R199),"",COUNTIF('Data-Qtr6'!F199,"Yes"))</f>
        <v/>
      </c>
      <c r="G201" s="53"/>
      <c r="H201" s="270" t="str">
        <f>IF(OR('Data-Qtr6'!G199="",'Data-Qtr6'!R199),"",COUNTIF('Data-Qtr6'!G199,"Yes"))</f>
        <v/>
      </c>
      <c r="I201" s="55">
        <f>COUNTIF('Data-Qtr6'!C199:G199,"")</f>
        <v>5</v>
      </c>
      <c r="J201" s="125">
        <f>IF('Data-Qtr6'!R199,0,IF((COUNTBLANK(C201)+COUNTBLANK(E201)+COUNTBLANK(F201)+COUNTBLANK(H201))=4,0,1))</f>
        <v>0</v>
      </c>
      <c r="K201" s="125">
        <f t="shared" si="33"/>
        <v>0</v>
      </c>
      <c r="L201" s="125">
        <f t="shared" si="34"/>
        <v>0</v>
      </c>
      <c r="M201" s="1">
        <f t="shared" si="35"/>
        <v>0</v>
      </c>
      <c r="N201" s="125">
        <f t="shared" si="36"/>
        <v>0</v>
      </c>
      <c r="O201" s="126">
        <f t="shared" si="37"/>
        <v>0</v>
      </c>
      <c r="P201" s="125">
        <f t="shared" si="38"/>
        <v>0</v>
      </c>
      <c r="Q201" s="1">
        <f t="shared" si="39"/>
        <v>0</v>
      </c>
      <c r="R201" s="1">
        <f t="shared" si="32"/>
        <v>0</v>
      </c>
      <c r="S201" s="1">
        <f t="shared" si="40"/>
        <v>0</v>
      </c>
      <c r="T201" s="1">
        <f t="shared" si="41"/>
        <v>0</v>
      </c>
      <c r="U201" s="126">
        <f t="shared" si="42"/>
        <v>0</v>
      </c>
    </row>
    <row r="202" spans="2:21" x14ac:dyDescent="0.3">
      <c r="B202" s="125">
        <v>187</v>
      </c>
      <c r="C202" s="34" t="str">
        <f>IF(OR('Data-Qtr6'!C200="",'Data-Qtr6'!R200),"",(COUNTIF('Data-Qtr6'!C200,"Yes")))</f>
        <v/>
      </c>
      <c r="D202" s="267" t="str">
        <f>IF('Data-Qtr6'!D200="","",IF(C202=1,'Data-Qtr6'!D200,""))</f>
        <v/>
      </c>
      <c r="E202" s="53" t="str">
        <f>IF(OR('Data-Qtr6'!E200="",'Data-Qtr6'!R200),"",COUNTIF('Data-Qtr6'!E200,"Yes"))</f>
        <v/>
      </c>
      <c r="F202" s="53" t="str">
        <f>IF(OR('Data-Qtr6'!F200="",'Data-Qtr6'!R200),"",COUNTIF('Data-Qtr6'!F200,"Yes"))</f>
        <v/>
      </c>
      <c r="G202" s="53"/>
      <c r="H202" s="270" t="str">
        <f>IF(OR('Data-Qtr6'!G200="",'Data-Qtr6'!R200),"",COUNTIF('Data-Qtr6'!G200,"Yes"))</f>
        <v/>
      </c>
      <c r="I202" s="55">
        <f>COUNTIF('Data-Qtr6'!C200:G200,"")</f>
        <v>5</v>
      </c>
      <c r="J202" s="125">
        <f>IF('Data-Qtr6'!R200,0,IF((COUNTBLANK(C202)+COUNTBLANK(E202)+COUNTBLANK(F202)+COUNTBLANK(H202))=4,0,1))</f>
        <v>0</v>
      </c>
      <c r="K202" s="125">
        <f t="shared" si="33"/>
        <v>0</v>
      </c>
      <c r="L202" s="125">
        <f t="shared" si="34"/>
        <v>0</v>
      </c>
      <c r="M202" s="1">
        <f t="shared" si="35"/>
        <v>0</v>
      </c>
      <c r="N202" s="125">
        <f t="shared" si="36"/>
        <v>0</v>
      </c>
      <c r="O202" s="126">
        <f t="shared" si="37"/>
        <v>0</v>
      </c>
      <c r="P202" s="125">
        <f t="shared" si="38"/>
        <v>0</v>
      </c>
      <c r="Q202" s="1">
        <f t="shared" si="39"/>
        <v>0</v>
      </c>
      <c r="R202" s="1">
        <f t="shared" si="32"/>
        <v>0</v>
      </c>
      <c r="S202" s="1">
        <f t="shared" si="40"/>
        <v>0</v>
      </c>
      <c r="T202" s="1">
        <f t="shared" si="41"/>
        <v>0</v>
      </c>
      <c r="U202" s="126">
        <f t="shared" si="42"/>
        <v>0</v>
      </c>
    </row>
    <row r="203" spans="2:21" x14ac:dyDescent="0.3">
      <c r="B203" s="125">
        <v>188</v>
      </c>
      <c r="C203" s="34" t="str">
        <f>IF(OR('Data-Qtr6'!C201="",'Data-Qtr6'!R201),"",(COUNTIF('Data-Qtr6'!C201,"Yes")))</f>
        <v/>
      </c>
      <c r="D203" s="267" t="str">
        <f>IF('Data-Qtr6'!D201="","",IF(C203=1,'Data-Qtr6'!D201,""))</f>
        <v/>
      </c>
      <c r="E203" s="53" t="str">
        <f>IF(OR('Data-Qtr6'!E201="",'Data-Qtr6'!R201),"",COUNTIF('Data-Qtr6'!E201,"Yes"))</f>
        <v/>
      </c>
      <c r="F203" s="53" t="str">
        <f>IF(OR('Data-Qtr6'!F201="",'Data-Qtr6'!R201),"",COUNTIF('Data-Qtr6'!F201,"Yes"))</f>
        <v/>
      </c>
      <c r="G203" s="53"/>
      <c r="H203" s="270" t="str">
        <f>IF(OR('Data-Qtr6'!G201="",'Data-Qtr6'!R201),"",COUNTIF('Data-Qtr6'!G201,"Yes"))</f>
        <v/>
      </c>
      <c r="I203" s="55">
        <f>COUNTIF('Data-Qtr6'!C201:G201,"")</f>
        <v>5</v>
      </c>
      <c r="J203" s="125">
        <f>IF('Data-Qtr6'!R201,0,IF((COUNTBLANK(C203)+COUNTBLANK(E203)+COUNTBLANK(F203)+COUNTBLANK(H203))=4,0,1))</f>
        <v>0</v>
      </c>
      <c r="K203" s="125">
        <f t="shared" si="33"/>
        <v>0</v>
      </c>
      <c r="L203" s="125">
        <f t="shared" si="34"/>
        <v>0</v>
      </c>
      <c r="M203" s="1">
        <f t="shared" si="35"/>
        <v>0</v>
      </c>
      <c r="N203" s="125">
        <f t="shared" si="36"/>
        <v>0</v>
      </c>
      <c r="O203" s="126">
        <f t="shared" si="37"/>
        <v>0</v>
      </c>
      <c r="P203" s="125">
        <f t="shared" si="38"/>
        <v>0</v>
      </c>
      <c r="Q203" s="1">
        <f t="shared" si="39"/>
        <v>0</v>
      </c>
      <c r="R203" s="1">
        <f t="shared" si="32"/>
        <v>0</v>
      </c>
      <c r="S203" s="1">
        <f t="shared" si="40"/>
        <v>0</v>
      </c>
      <c r="T203" s="1">
        <f t="shared" si="41"/>
        <v>0</v>
      </c>
      <c r="U203" s="126">
        <f t="shared" si="42"/>
        <v>0</v>
      </c>
    </row>
    <row r="204" spans="2:21" x14ac:dyDescent="0.3">
      <c r="B204" s="125">
        <v>189</v>
      </c>
      <c r="C204" s="34" t="str">
        <f>IF(OR('Data-Qtr6'!C202="",'Data-Qtr6'!R202),"",(COUNTIF('Data-Qtr6'!C202,"Yes")))</f>
        <v/>
      </c>
      <c r="D204" s="267" t="str">
        <f>IF('Data-Qtr6'!D202="","",IF(C204=1,'Data-Qtr6'!D202,""))</f>
        <v/>
      </c>
      <c r="E204" s="53" t="str">
        <f>IF(OR('Data-Qtr6'!E202="",'Data-Qtr6'!R202),"",COUNTIF('Data-Qtr6'!E202,"Yes"))</f>
        <v/>
      </c>
      <c r="F204" s="53" t="str">
        <f>IF(OR('Data-Qtr6'!F202="",'Data-Qtr6'!R202),"",COUNTIF('Data-Qtr6'!F202,"Yes"))</f>
        <v/>
      </c>
      <c r="G204" s="53"/>
      <c r="H204" s="270" t="str">
        <f>IF(OR('Data-Qtr6'!G202="",'Data-Qtr6'!R202),"",COUNTIF('Data-Qtr6'!G202,"Yes"))</f>
        <v/>
      </c>
      <c r="I204" s="55">
        <f>COUNTIF('Data-Qtr6'!C202:G202,"")</f>
        <v>5</v>
      </c>
      <c r="J204" s="125">
        <f>IF('Data-Qtr6'!R202,0,IF((COUNTBLANK(C204)+COUNTBLANK(E204)+COUNTBLANK(F204)+COUNTBLANK(H204))=4,0,1))</f>
        <v>0</v>
      </c>
      <c r="K204" s="125">
        <f t="shared" si="33"/>
        <v>0</v>
      </c>
      <c r="L204" s="125">
        <f t="shared" si="34"/>
        <v>0</v>
      </c>
      <c r="M204" s="1">
        <f t="shared" si="35"/>
        <v>0</v>
      </c>
      <c r="N204" s="125">
        <f t="shared" si="36"/>
        <v>0</v>
      </c>
      <c r="O204" s="126">
        <f t="shared" si="37"/>
        <v>0</v>
      </c>
      <c r="P204" s="125">
        <f t="shared" si="38"/>
        <v>0</v>
      </c>
      <c r="Q204" s="1">
        <f t="shared" si="39"/>
        <v>0</v>
      </c>
      <c r="R204" s="1">
        <f t="shared" si="32"/>
        <v>0</v>
      </c>
      <c r="S204" s="1">
        <f t="shared" si="40"/>
        <v>0</v>
      </c>
      <c r="T204" s="1">
        <f t="shared" si="41"/>
        <v>0</v>
      </c>
      <c r="U204" s="126">
        <f t="shared" si="42"/>
        <v>0</v>
      </c>
    </row>
    <row r="205" spans="2:21" ht="15" thickBot="1" x14ac:dyDescent="0.35">
      <c r="B205" s="127">
        <v>190</v>
      </c>
      <c r="C205" s="35" t="str">
        <f>IF(OR('Data-Qtr6'!C203="",'Data-Qtr6'!R203),"",(COUNTIF('Data-Qtr6'!C203,"Yes")))</f>
        <v/>
      </c>
      <c r="D205" s="271" t="str">
        <f>IF('Data-Qtr6'!D203="","",IF(C205=1,'Data-Qtr6'!D203,""))</f>
        <v/>
      </c>
      <c r="E205" s="36" t="str">
        <f>IF(OR('Data-Qtr6'!E203="",'Data-Qtr6'!R203),"",COUNTIF('Data-Qtr6'!E203,"Yes"))</f>
        <v/>
      </c>
      <c r="F205" s="36" t="str">
        <f>IF(OR('Data-Qtr6'!F203="",'Data-Qtr6'!R203),"",COUNTIF('Data-Qtr6'!F203,"Yes"))</f>
        <v/>
      </c>
      <c r="G205" s="36"/>
      <c r="H205" s="272" t="str">
        <f>IF(OR('Data-Qtr6'!G203="",'Data-Qtr6'!R203),"",COUNTIF('Data-Qtr6'!G203,"Yes"))</f>
        <v/>
      </c>
      <c r="I205" s="56">
        <f>COUNTIF('Data-Qtr6'!C203:G203,"")</f>
        <v>5</v>
      </c>
      <c r="J205" s="125">
        <f>IF('Data-Qtr6'!R203,0,IF((COUNTBLANK(C205)+COUNTBLANK(E205)+COUNTBLANK(F205)+COUNTBLANK(H205))=4,0,1))</f>
        <v>0</v>
      </c>
      <c r="K205" s="125">
        <f t="shared" si="33"/>
        <v>0</v>
      </c>
      <c r="L205" s="125">
        <f t="shared" si="34"/>
        <v>0</v>
      </c>
      <c r="M205" s="1">
        <f t="shared" si="35"/>
        <v>0</v>
      </c>
      <c r="N205" s="125">
        <f t="shared" si="36"/>
        <v>0</v>
      </c>
      <c r="O205" s="126">
        <f t="shared" si="37"/>
        <v>0</v>
      </c>
      <c r="P205" s="125">
        <f t="shared" si="38"/>
        <v>0</v>
      </c>
      <c r="Q205" s="1">
        <f t="shared" si="39"/>
        <v>0</v>
      </c>
      <c r="R205" s="1">
        <f t="shared" si="32"/>
        <v>0</v>
      </c>
      <c r="S205" s="1">
        <f t="shared" si="40"/>
        <v>0</v>
      </c>
      <c r="T205" s="1">
        <f t="shared" si="41"/>
        <v>0</v>
      </c>
      <c r="U205" s="126">
        <f t="shared" si="42"/>
        <v>0</v>
      </c>
    </row>
    <row r="206" spans="2:21" x14ac:dyDescent="0.3">
      <c r="B206" s="125">
        <v>191</v>
      </c>
      <c r="C206" s="32" t="str">
        <f>IF(OR('Data-Qtr6'!C204="",'Data-Qtr6'!R204),"",(COUNTIF('Data-Qtr6'!C204,"Yes")))</f>
        <v/>
      </c>
      <c r="D206" s="268" t="str">
        <f>IF('Data-Qtr6'!D204="","",IF(C206=1,'Data-Qtr6'!D204,""))</f>
        <v/>
      </c>
      <c r="E206" s="33" t="str">
        <f>IF(OR('Data-Qtr6'!E204="",'Data-Qtr6'!R204),"",COUNTIF('Data-Qtr6'!E204,"Yes"))</f>
        <v/>
      </c>
      <c r="F206" s="33" t="str">
        <f>IF(OR('Data-Qtr6'!F204="",'Data-Qtr6'!R204),"",COUNTIF('Data-Qtr6'!F204,"Yes"))</f>
        <v/>
      </c>
      <c r="G206" s="33"/>
      <c r="H206" s="269" t="str">
        <f>IF(OR('Data-Qtr6'!G204="",'Data-Qtr6'!R204),"",COUNTIF('Data-Qtr6'!G204,"Yes"))</f>
        <v/>
      </c>
      <c r="I206" s="54">
        <f>COUNTIF('Data-Qtr6'!C204:G204,"")</f>
        <v>5</v>
      </c>
      <c r="J206" s="125">
        <f>IF('Data-Qtr6'!R204,0,IF((COUNTBLANK(C206)+COUNTBLANK(E206)+COUNTBLANK(F206)+COUNTBLANK(H206))=4,0,1))</f>
        <v>0</v>
      </c>
      <c r="K206" s="125">
        <f t="shared" si="33"/>
        <v>0</v>
      </c>
      <c r="L206" s="125">
        <f t="shared" si="34"/>
        <v>0</v>
      </c>
      <c r="M206" s="1">
        <f t="shared" si="35"/>
        <v>0</v>
      </c>
      <c r="N206" s="125">
        <f t="shared" si="36"/>
        <v>0</v>
      </c>
      <c r="O206" s="126">
        <f t="shared" si="37"/>
        <v>0</v>
      </c>
      <c r="P206" s="125">
        <f t="shared" si="38"/>
        <v>0</v>
      </c>
      <c r="Q206" s="1">
        <f t="shared" si="39"/>
        <v>0</v>
      </c>
      <c r="R206" s="1">
        <f t="shared" si="32"/>
        <v>0</v>
      </c>
      <c r="S206" s="1">
        <f t="shared" si="40"/>
        <v>0</v>
      </c>
      <c r="T206" s="1">
        <f t="shared" si="41"/>
        <v>0</v>
      </c>
      <c r="U206" s="126">
        <f t="shared" si="42"/>
        <v>0</v>
      </c>
    </row>
    <row r="207" spans="2:21" x14ac:dyDescent="0.3">
      <c r="B207" s="125">
        <v>192</v>
      </c>
      <c r="C207" s="34" t="str">
        <f>IF(OR('Data-Qtr6'!C205="",'Data-Qtr6'!R205),"",(COUNTIF('Data-Qtr6'!C205,"Yes")))</f>
        <v/>
      </c>
      <c r="D207" s="267" t="str">
        <f>IF('Data-Qtr6'!D205="","",IF(C207=1,'Data-Qtr6'!D205,""))</f>
        <v/>
      </c>
      <c r="E207" s="53" t="str">
        <f>IF(OR('Data-Qtr6'!E205="",'Data-Qtr6'!R205),"",COUNTIF('Data-Qtr6'!E205,"Yes"))</f>
        <v/>
      </c>
      <c r="F207" s="53" t="str">
        <f>IF(OR('Data-Qtr6'!F205="",'Data-Qtr6'!R205),"",COUNTIF('Data-Qtr6'!F205,"Yes"))</f>
        <v/>
      </c>
      <c r="G207" s="53"/>
      <c r="H207" s="270" t="str">
        <f>IF(OR('Data-Qtr6'!G205="",'Data-Qtr6'!R205),"",COUNTIF('Data-Qtr6'!G205,"Yes"))</f>
        <v/>
      </c>
      <c r="I207" s="55">
        <f>COUNTIF('Data-Qtr6'!C205:G205,"")</f>
        <v>5</v>
      </c>
      <c r="J207" s="125">
        <f>IF('Data-Qtr6'!R205,0,IF((COUNTBLANK(C207)+COUNTBLANK(E207)+COUNTBLANK(F207)+COUNTBLANK(H207))=4,0,1))</f>
        <v>0</v>
      </c>
      <c r="K207" s="125">
        <f t="shared" si="33"/>
        <v>0</v>
      </c>
      <c r="L207" s="125">
        <f t="shared" si="34"/>
        <v>0</v>
      </c>
      <c r="M207" s="1">
        <f t="shared" si="35"/>
        <v>0</v>
      </c>
      <c r="N207" s="125">
        <f t="shared" si="36"/>
        <v>0</v>
      </c>
      <c r="O207" s="126">
        <f t="shared" si="37"/>
        <v>0</v>
      </c>
      <c r="P207" s="125">
        <f t="shared" si="38"/>
        <v>0</v>
      </c>
      <c r="Q207" s="1">
        <f t="shared" si="39"/>
        <v>0</v>
      </c>
      <c r="R207" s="1">
        <f t="shared" si="32"/>
        <v>0</v>
      </c>
      <c r="S207" s="1">
        <f t="shared" si="40"/>
        <v>0</v>
      </c>
      <c r="T207" s="1">
        <f t="shared" si="41"/>
        <v>0</v>
      </c>
      <c r="U207" s="126">
        <f t="shared" si="42"/>
        <v>0</v>
      </c>
    </row>
    <row r="208" spans="2:21" x14ac:dyDescent="0.3">
      <c r="B208" s="125">
        <v>193</v>
      </c>
      <c r="C208" s="34" t="str">
        <f>IF(OR('Data-Qtr6'!C206="",'Data-Qtr6'!R206),"",(COUNTIF('Data-Qtr6'!C206,"Yes")))</f>
        <v/>
      </c>
      <c r="D208" s="267" t="str">
        <f>IF('Data-Qtr6'!D206="","",IF(C208=1,'Data-Qtr6'!D206,""))</f>
        <v/>
      </c>
      <c r="E208" s="53" t="str">
        <f>IF(OR('Data-Qtr6'!E206="",'Data-Qtr6'!R206),"",COUNTIF('Data-Qtr6'!E206,"Yes"))</f>
        <v/>
      </c>
      <c r="F208" s="53" t="str">
        <f>IF(OR('Data-Qtr6'!F206="",'Data-Qtr6'!R206),"",COUNTIF('Data-Qtr6'!F206,"Yes"))</f>
        <v/>
      </c>
      <c r="G208" s="53"/>
      <c r="H208" s="270" t="str">
        <f>IF(OR('Data-Qtr6'!G206="",'Data-Qtr6'!R206),"",COUNTIF('Data-Qtr6'!G206,"Yes"))</f>
        <v/>
      </c>
      <c r="I208" s="55">
        <f>COUNTIF('Data-Qtr6'!C206:G206,"")</f>
        <v>5</v>
      </c>
      <c r="J208" s="125">
        <f>IF('Data-Qtr6'!R206,0,IF((COUNTBLANK(C208)+COUNTBLANK(E208)+COUNTBLANK(F208)+COUNTBLANK(H208))=4,0,1))</f>
        <v>0</v>
      </c>
      <c r="K208" s="125">
        <f t="shared" si="33"/>
        <v>0</v>
      </c>
      <c r="L208" s="125">
        <f t="shared" si="34"/>
        <v>0</v>
      </c>
      <c r="M208" s="1">
        <f t="shared" si="35"/>
        <v>0</v>
      </c>
      <c r="N208" s="125">
        <f t="shared" si="36"/>
        <v>0</v>
      </c>
      <c r="O208" s="126">
        <f t="shared" si="37"/>
        <v>0</v>
      </c>
      <c r="P208" s="125">
        <f t="shared" si="38"/>
        <v>0</v>
      </c>
      <c r="Q208" s="1">
        <f t="shared" si="39"/>
        <v>0</v>
      </c>
      <c r="R208" s="1">
        <f t="shared" ref="R208:R271" si="43">IF(J208=1,IF(D208="","",IF(AND(D208&gt;=beg_date_qtr6,D208&lt;=end_date_qtr6),1,0)),0)</f>
        <v>0</v>
      </c>
      <c r="S208" s="1">
        <f t="shared" si="40"/>
        <v>0</v>
      </c>
      <c r="T208" s="1">
        <f t="shared" si="41"/>
        <v>0</v>
      </c>
      <c r="U208" s="126">
        <f t="shared" si="42"/>
        <v>0</v>
      </c>
    </row>
    <row r="209" spans="2:21" x14ac:dyDescent="0.3">
      <c r="B209" s="125">
        <v>194</v>
      </c>
      <c r="C209" s="34" t="str">
        <f>IF(OR('Data-Qtr6'!C207="",'Data-Qtr6'!R207),"",(COUNTIF('Data-Qtr6'!C207,"Yes")))</f>
        <v/>
      </c>
      <c r="D209" s="267" t="str">
        <f>IF('Data-Qtr6'!D207="","",IF(C209=1,'Data-Qtr6'!D207,""))</f>
        <v/>
      </c>
      <c r="E209" s="53" t="str">
        <f>IF(OR('Data-Qtr6'!E207="",'Data-Qtr6'!R207),"",COUNTIF('Data-Qtr6'!E207,"Yes"))</f>
        <v/>
      </c>
      <c r="F209" s="53" t="str">
        <f>IF(OR('Data-Qtr6'!F207="",'Data-Qtr6'!R207),"",COUNTIF('Data-Qtr6'!F207,"Yes"))</f>
        <v/>
      </c>
      <c r="G209" s="53"/>
      <c r="H209" s="270" t="str">
        <f>IF(OR('Data-Qtr6'!G207="",'Data-Qtr6'!R207),"",COUNTIF('Data-Qtr6'!G207,"Yes"))</f>
        <v/>
      </c>
      <c r="I209" s="55">
        <f>COUNTIF('Data-Qtr6'!C207:G207,"")</f>
        <v>5</v>
      </c>
      <c r="J209" s="125">
        <f>IF('Data-Qtr6'!R207,0,IF((COUNTBLANK(C209)+COUNTBLANK(E209)+COUNTBLANK(F209)+COUNTBLANK(H209))=4,0,1))</f>
        <v>0</v>
      </c>
      <c r="K209" s="125">
        <f t="shared" si="33"/>
        <v>0</v>
      </c>
      <c r="L209" s="125">
        <f t="shared" si="34"/>
        <v>0</v>
      </c>
      <c r="M209" s="1">
        <f t="shared" si="35"/>
        <v>0</v>
      </c>
      <c r="N209" s="125">
        <f t="shared" si="36"/>
        <v>0</v>
      </c>
      <c r="O209" s="126">
        <f t="shared" si="37"/>
        <v>0</v>
      </c>
      <c r="P209" s="125">
        <f t="shared" si="38"/>
        <v>0</v>
      </c>
      <c r="Q209" s="1">
        <f t="shared" si="39"/>
        <v>0</v>
      </c>
      <c r="R209" s="1">
        <f t="shared" si="43"/>
        <v>0</v>
      </c>
      <c r="S209" s="1">
        <f t="shared" si="40"/>
        <v>0</v>
      </c>
      <c r="T209" s="1">
        <f t="shared" si="41"/>
        <v>0</v>
      </c>
      <c r="U209" s="126">
        <f t="shared" si="42"/>
        <v>0</v>
      </c>
    </row>
    <row r="210" spans="2:21" x14ac:dyDescent="0.3">
      <c r="B210" s="125">
        <v>195</v>
      </c>
      <c r="C210" s="34" t="str">
        <f>IF(OR('Data-Qtr6'!C208="",'Data-Qtr6'!R208),"",(COUNTIF('Data-Qtr6'!C208,"Yes")))</f>
        <v/>
      </c>
      <c r="D210" s="267" t="str">
        <f>IF('Data-Qtr6'!D208="","",IF(C210=1,'Data-Qtr6'!D208,""))</f>
        <v/>
      </c>
      <c r="E210" s="53" t="str">
        <f>IF(OR('Data-Qtr6'!E208="",'Data-Qtr6'!R208),"",COUNTIF('Data-Qtr6'!E208,"Yes"))</f>
        <v/>
      </c>
      <c r="F210" s="53" t="str">
        <f>IF(OR('Data-Qtr6'!F208="",'Data-Qtr6'!R208),"",COUNTIF('Data-Qtr6'!F208,"Yes"))</f>
        <v/>
      </c>
      <c r="G210" s="53"/>
      <c r="H210" s="270" t="str">
        <f>IF(OR('Data-Qtr6'!G208="",'Data-Qtr6'!R208),"",COUNTIF('Data-Qtr6'!G208,"Yes"))</f>
        <v/>
      </c>
      <c r="I210" s="55">
        <f>COUNTIF('Data-Qtr6'!C208:G208,"")</f>
        <v>5</v>
      </c>
      <c r="J210" s="125">
        <f>IF('Data-Qtr6'!R208,0,IF((COUNTBLANK(C210)+COUNTBLANK(E210)+COUNTBLANK(F210)+COUNTBLANK(H210))=4,0,1))</f>
        <v>0</v>
      </c>
      <c r="K210" s="125">
        <f t="shared" si="33"/>
        <v>0</v>
      </c>
      <c r="L210" s="125">
        <f t="shared" si="34"/>
        <v>0</v>
      </c>
      <c r="M210" s="1">
        <f t="shared" si="35"/>
        <v>0</v>
      </c>
      <c r="N210" s="125">
        <f t="shared" si="36"/>
        <v>0</v>
      </c>
      <c r="O210" s="126">
        <f t="shared" si="37"/>
        <v>0</v>
      </c>
      <c r="P210" s="125">
        <f t="shared" si="38"/>
        <v>0</v>
      </c>
      <c r="Q210" s="1">
        <f t="shared" si="39"/>
        <v>0</v>
      </c>
      <c r="R210" s="1">
        <f t="shared" si="43"/>
        <v>0</v>
      </c>
      <c r="S210" s="1">
        <f t="shared" si="40"/>
        <v>0</v>
      </c>
      <c r="T210" s="1">
        <f t="shared" si="41"/>
        <v>0</v>
      </c>
      <c r="U210" s="126">
        <f t="shared" si="42"/>
        <v>0</v>
      </c>
    </row>
    <row r="211" spans="2:21" x14ac:dyDescent="0.3">
      <c r="B211" s="125">
        <v>196</v>
      </c>
      <c r="C211" s="34" t="str">
        <f>IF(OR('Data-Qtr6'!C209="",'Data-Qtr6'!R209),"",(COUNTIF('Data-Qtr6'!C209,"Yes")))</f>
        <v/>
      </c>
      <c r="D211" s="267" t="str">
        <f>IF('Data-Qtr6'!D209="","",IF(C211=1,'Data-Qtr6'!D209,""))</f>
        <v/>
      </c>
      <c r="E211" s="53" t="str">
        <f>IF(OR('Data-Qtr6'!E209="",'Data-Qtr6'!R209),"",COUNTIF('Data-Qtr6'!E209,"Yes"))</f>
        <v/>
      </c>
      <c r="F211" s="53" t="str">
        <f>IF(OR('Data-Qtr6'!F209="",'Data-Qtr6'!R209),"",COUNTIF('Data-Qtr6'!F209,"Yes"))</f>
        <v/>
      </c>
      <c r="G211" s="53"/>
      <c r="H211" s="270" t="str">
        <f>IF(OR('Data-Qtr6'!G209="",'Data-Qtr6'!R209),"",COUNTIF('Data-Qtr6'!G209,"Yes"))</f>
        <v/>
      </c>
      <c r="I211" s="55">
        <f>COUNTIF('Data-Qtr6'!C209:G209,"")</f>
        <v>5</v>
      </c>
      <c r="J211" s="125">
        <f>IF('Data-Qtr6'!R209,0,IF((COUNTBLANK(C211)+COUNTBLANK(E211)+COUNTBLANK(F211)+COUNTBLANK(H211))=4,0,1))</f>
        <v>0</v>
      </c>
      <c r="K211" s="125">
        <f t="shared" si="33"/>
        <v>0</v>
      </c>
      <c r="L211" s="125">
        <f t="shared" si="34"/>
        <v>0</v>
      </c>
      <c r="M211" s="1">
        <f t="shared" si="35"/>
        <v>0</v>
      </c>
      <c r="N211" s="125">
        <f t="shared" si="36"/>
        <v>0</v>
      </c>
      <c r="O211" s="126">
        <f t="shared" si="37"/>
        <v>0</v>
      </c>
      <c r="P211" s="125">
        <f t="shared" si="38"/>
        <v>0</v>
      </c>
      <c r="Q211" s="1">
        <f t="shared" si="39"/>
        <v>0</v>
      </c>
      <c r="R211" s="1">
        <f t="shared" si="43"/>
        <v>0</v>
      </c>
      <c r="S211" s="1">
        <f t="shared" si="40"/>
        <v>0</v>
      </c>
      <c r="T211" s="1">
        <f t="shared" si="41"/>
        <v>0</v>
      </c>
      <c r="U211" s="126">
        <f t="shared" si="42"/>
        <v>0</v>
      </c>
    </row>
    <row r="212" spans="2:21" x14ac:dyDescent="0.3">
      <c r="B212" s="125">
        <v>197</v>
      </c>
      <c r="C212" s="34" t="str">
        <f>IF(OR('Data-Qtr6'!C210="",'Data-Qtr6'!R210),"",(COUNTIF('Data-Qtr6'!C210,"Yes")))</f>
        <v/>
      </c>
      <c r="D212" s="267" t="str">
        <f>IF('Data-Qtr6'!D210="","",IF(C212=1,'Data-Qtr6'!D210,""))</f>
        <v/>
      </c>
      <c r="E212" s="53" t="str">
        <f>IF(OR('Data-Qtr6'!E210="",'Data-Qtr6'!R210),"",COUNTIF('Data-Qtr6'!E210,"Yes"))</f>
        <v/>
      </c>
      <c r="F212" s="53" t="str">
        <f>IF(OR('Data-Qtr6'!F210="",'Data-Qtr6'!R210),"",COUNTIF('Data-Qtr6'!F210,"Yes"))</f>
        <v/>
      </c>
      <c r="G212" s="53"/>
      <c r="H212" s="270" t="str">
        <f>IF(OR('Data-Qtr6'!G210="",'Data-Qtr6'!R210),"",COUNTIF('Data-Qtr6'!G210,"Yes"))</f>
        <v/>
      </c>
      <c r="I212" s="55">
        <f>COUNTIF('Data-Qtr6'!C210:G210,"")</f>
        <v>5</v>
      </c>
      <c r="J212" s="125">
        <f>IF('Data-Qtr6'!R210,0,IF((COUNTBLANK(C212)+COUNTBLANK(E212)+COUNTBLANK(F212)+COUNTBLANK(H212))=4,0,1))</f>
        <v>0</v>
      </c>
      <c r="K212" s="125">
        <f t="shared" si="33"/>
        <v>0</v>
      </c>
      <c r="L212" s="125">
        <f t="shared" si="34"/>
        <v>0</v>
      </c>
      <c r="M212" s="1">
        <f t="shared" si="35"/>
        <v>0</v>
      </c>
      <c r="N212" s="125">
        <f t="shared" si="36"/>
        <v>0</v>
      </c>
      <c r="O212" s="126">
        <f t="shared" si="37"/>
        <v>0</v>
      </c>
      <c r="P212" s="125">
        <f t="shared" si="38"/>
        <v>0</v>
      </c>
      <c r="Q212" s="1">
        <f t="shared" si="39"/>
        <v>0</v>
      </c>
      <c r="R212" s="1">
        <f t="shared" si="43"/>
        <v>0</v>
      </c>
      <c r="S212" s="1">
        <f t="shared" si="40"/>
        <v>0</v>
      </c>
      <c r="T212" s="1">
        <f t="shared" si="41"/>
        <v>0</v>
      </c>
      <c r="U212" s="126">
        <f t="shared" si="42"/>
        <v>0</v>
      </c>
    </row>
    <row r="213" spans="2:21" x14ac:dyDescent="0.3">
      <c r="B213" s="125">
        <v>198</v>
      </c>
      <c r="C213" s="34" t="str">
        <f>IF(OR('Data-Qtr6'!C211="",'Data-Qtr6'!R211),"",(COUNTIF('Data-Qtr6'!C211,"Yes")))</f>
        <v/>
      </c>
      <c r="D213" s="267" t="str">
        <f>IF('Data-Qtr6'!D211="","",IF(C213=1,'Data-Qtr6'!D211,""))</f>
        <v/>
      </c>
      <c r="E213" s="53" t="str">
        <f>IF(OR('Data-Qtr6'!E211="",'Data-Qtr6'!R211),"",COUNTIF('Data-Qtr6'!E211,"Yes"))</f>
        <v/>
      </c>
      <c r="F213" s="53" t="str">
        <f>IF(OR('Data-Qtr6'!F211="",'Data-Qtr6'!R211),"",COUNTIF('Data-Qtr6'!F211,"Yes"))</f>
        <v/>
      </c>
      <c r="G213" s="53"/>
      <c r="H213" s="270" t="str">
        <f>IF(OR('Data-Qtr6'!G211="",'Data-Qtr6'!R211),"",COUNTIF('Data-Qtr6'!G211,"Yes"))</f>
        <v/>
      </c>
      <c r="I213" s="55">
        <f>COUNTIF('Data-Qtr6'!C211:G211,"")</f>
        <v>5</v>
      </c>
      <c r="J213" s="125">
        <f>IF('Data-Qtr6'!R211,0,IF((COUNTBLANK(C213)+COUNTBLANK(E213)+COUNTBLANK(F213)+COUNTBLANK(H213))=4,0,1))</f>
        <v>0</v>
      </c>
      <c r="K213" s="125">
        <f t="shared" si="33"/>
        <v>0</v>
      </c>
      <c r="L213" s="125">
        <f t="shared" si="34"/>
        <v>0</v>
      </c>
      <c r="M213" s="1">
        <f t="shared" si="35"/>
        <v>0</v>
      </c>
      <c r="N213" s="125">
        <f t="shared" si="36"/>
        <v>0</v>
      </c>
      <c r="O213" s="126">
        <f t="shared" si="37"/>
        <v>0</v>
      </c>
      <c r="P213" s="125">
        <f t="shared" si="38"/>
        <v>0</v>
      </c>
      <c r="Q213" s="1">
        <f t="shared" si="39"/>
        <v>0</v>
      </c>
      <c r="R213" s="1">
        <f t="shared" si="43"/>
        <v>0</v>
      </c>
      <c r="S213" s="1">
        <f t="shared" si="40"/>
        <v>0</v>
      </c>
      <c r="T213" s="1">
        <f t="shared" si="41"/>
        <v>0</v>
      </c>
      <c r="U213" s="126">
        <f t="shared" si="42"/>
        <v>0</v>
      </c>
    </row>
    <row r="214" spans="2:21" x14ac:dyDescent="0.3">
      <c r="B214" s="125">
        <v>199</v>
      </c>
      <c r="C214" s="34" t="str">
        <f>IF(OR('Data-Qtr6'!C212="",'Data-Qtr6'!R212),"",(COUNTIF('Data-Qtr6'!C212,"Yes")))</f>
        <v/>
      </c>
      <c r="D214" s="267" t="str">
        <f>IF('Data-Qtr6'!D212="","",IF(C214=1,'Data-Qtr6'!D212,""))</f>
        <v/>
      </c>
      <c r="E214" s="53" t="str">
        <f>IF(OR('Data-Qtr6'!E212="",'Data-Qtr6'!R212),"",COUNTIF('Data-Qtr6'!E212,"Yes"))</f>
        <v/>
      </c>
      <c r="F214" s="53" t="str">
        <f>IF(OR('Data-Qtr6'!F212="",'Data-Qtr6'!R212),"",COUNTIF('Data-Qtr6'!F212,"Yes"))</f>
        <v/>
      </c>
      <c r="G214" s="53"/>
      <c r="H214" s="270" t="str">
        <f>IF(OR('Data-Qtr6'!G212="",'Data-Qtr6'!R212),"",COUNTIF('Data-Qtr6'!G212,"Yes"))</f>
        <v/>
      </c>
      <c r="I214" s="55">
        <f>COUNTIF('Data-Qtr6'!C212:G212,"")</f>
        <v>5</v>
      </c>
      <c r="J214" s="125">
        <f>IF('Data-Qtr6'!R212,0,IF((COUNTBLANK(C214)+COUNTBLANK(E214)+COUNTBLANK(F214)+COUNTBLANK(H214))=4,0,1))</f>
        <v>0</v>
      </c>
      <c r="K214" s="125">
        <f t="shared" si="33"/>
        <v>0</v>
      </c>
      <c r="L214" s="125">
        <f t="shared" si="34"/>
        <v>0</v>
      </c>
      <c r="M214" s="1">
        <f t="shared" si="35"/>
        <v>0</v>
      </c>
      <c r="N214" s="125">
        <f t="shared" si="36"/>
        <v>0</v>
      </c>
      <c r="O214" s="126">
        <f t="shared" si="37"/>
        <v>0</v>
      </c>
      <c r="P214" s="125">
        <f t="shared" si="38"/>
        <v>0</v>
      </c>
      <c r="Q214" s="1">
        <f t="shared" si="39"/>
        <v>0</v>
      </c>
      <c r="R214" s="1">
        <f t="shared" si="43"/>
        <v>0</v>
      </c>
      <c r="S214" s="1">
        <f t="shared" si="40"/>
        <v>0</v>
      </c>
      <c r="T214" s="1">
        <f t="shared" si="41"/>
        <v>0</v>
      </c>
      <c r="U214" s="126">
        <f t="shared" si="42"/>
        <v>0</v>
      </c>
    </row>
    <row r="215" spans="2:21" ht="15" thickBot="1" x14ac:dyDescent="0.35">
      <c r="B215" s="125">
        <v>200</v>
      </c>
      <c r="C215" s="35" t="str">
        <f>IF(OR('Data-Qtr6'!C213="",'Data-Qtr6'!R213),"",(COUNTIF('Data-Qtr6'!C213,"Yes")))</f>
        <v/>
      </c>
      <c r="D215" s="271" t="str">
        <f>IF('Data-Qtr6'!D213="","",IF(C215=1,'Data-Qtr6'!D213,""))</f>
        <v/>
      </c>
      <c r="E215" s="36" t="str">
        <f>IF(OR('Data-Qtr6'!E213="",'Data-Qtr6'!R213),"",COUNTIF('Data-Qtr6'!E213,"Yes"))</f>
        <v/>
      </c>
      <c r="F215" s="36" t="str">
        <f>IF(OR('Data-Qtr6'!F213="",'Data-Qtr6'!R213),"",COUNTIF('Data-Qtr6'!F213,"Yes"))</f>
        <v/>
      </c>
      <c r="G215" s="36"/>
      <c r="H215" s="272" t="str">
        <f>IF(OR('Data-Qtr6'!G213="",'Data-Qtr6'!R213),"",COUNTIF('Data-Qtr6'!G213,"Yes"))</f>
        <v/>
      </c>
      <c r="I215" s="55">
        <f>COUNTIF('Data-Qtr6'!C213:G213,"")</f>
        <v>5</v>
      </c>
      <c r="J215" s="125">
        <f>IF('Data-Qtr6'!R213,0,IF((COUNTBLANK(C215)+COUNTBLANK(E215)+COUNTBLANK(F215)+COUNTBLANK(H215))=4,0,1))</f>
        <v>0</v>
      </c>
      <c r="K215" s="125">
        <f t="shared" si="33"/>
        <v>0</v>
      </c>
      <c r="L215" s="125">
        <f t="shared" si="34"/>
        <v>0</v>
      </c>
      <c r="M215" s="1">
        <f t="shared" si="35"/>
        <v>0</v>
      </c>
      <c r="N215" s="125">
        <f t="shared" si="36"/>
        <v>0</v>
      </c>
      <c r="O215" s="126">
        <f t="shared" si="37"/>
        <v>0</v>
      </c>
      <c r="P215" s="125">
        <f t="shared" si="38"/>
        <v>0</v>
      </c>
      <c r="Q215" s="1">
        <f t="shared" si="39"/>
        <v>0</v>
      </c>
      <c r="R215" s="1">
        <f t="shared" si="43"/>
        <v>0</v>
      </c>
      <c r="S215" s="1">
        <f t="shared" si="40"/>
        <v>0</v>
      </c>
      <c r="T215" s="1">
        <f t="shared" si="41"/>
        <v>0</v>
      </c>
      <c r="U215" s="126">
        <f t="shared" si="42"/>
        <v>0</v>
      </c>
    </row>
    <row r="216" spans="2:21" x14ac:dyDescent="0.3">
      <c r="B216" s="125">
        <v>201</v>
      </c>
      <c r="C216" s="32" t="str">
        <f>IF(OR('Data-Qtr6'!C214="",'Data-Qtr6'!R214),"",(COUNTIF('Data-Qtr6'!C214,"Yes")))</f>
        <v/>
      </c>
      <c r="D216" s="268" t="str">
        <f>IF('Data-Qtr6'!D214="","",IF(C216=1,'Data-Qtr6'!D214,""))</f>
        <v/>
      </c>
      <c r="E216" s="33" t="str">
        <f>IF(OR('Data-Qtr6'!E214="",'Data-Qtr6'!R214),"",COUNTIF('Data-Qtr6'!E214,"Yes"))</f>
        <v/>
      </c>
      <c r="F216" s="33" t="str">
        <f>IF(OR('Data-Qtr6'!F214="",'Data-Qtr6'!R214),"",COUNTIF('Data-Qtr6'!F214,"Yes"))</f>
        <v/>
      </c>
      <c r="G216" s="33"/>
      <c r="H216" s="269" t="str">
        <f>IF(OR('Data-Qtr6'!G214="",'Data-Qtr6'!R214),"",COUNTIF('Data-Qtr6'!G214,"Yes"))</f>
        <v/>
      </c>
      <c r="I216" s="54">
        <f>COUNTIF('Data-Qtr6'!C214:G214,"")</f>
        <v>5</v>
      </c>
      <c r="J216" s="125">
        <f>IF('Data-Qtr6'!R214,0,IF((COUNTBLANK(C216)+COUNTBLANK(E216)+COUNTBLANK(F216)+COUNTBLANK(H216))=4,0,1))</f>
        <v>0</v>
      </c>
      <c r="K216" s="125">
        <f t="shared" ref="K216:K279" si="44">IF(J216=1,C216,0)</f>
        <v>0</v>
      </c>
      <c r="L216" s="125">
        <f t="shared" ref="L216:L279" si="45">IF(J216=1,IF((COUNTIF(C216,1)+COUNTIF(E216,1))=2,1,0),0)</f>
        <v>0</v>
      </c>
      <c r="M216" s="1">
        <f t="shared" ref="M216:M279" si="46">IF(J216=1,COUNTIF(E216,1),0)</f>
        <v>0</v>
      </c>
      <c r="N216" s="125">
        <f t="shared" ref="N216:N279" si="47">IF(J216=1,IF((COUNTIF(C216,1)+COUNTIF(F216,1))=2,1,0),0)</f>
        <v>0</v>
      </c>
      <c r="O216" s="126">
        <f t="shared" ref="O216:O279" si="48">IF(J216=1,COUNTIF(F216,1),0)</f>
        <v>0</v>
      </c>
      <c r="P216" s="125">
        <f t="shared" ref="P216:P279" si="49">IF(J216=1,IF((COUNTIF(C216,1)+COUNTIF(H216,1))=2,1,0),0)</f>
        <v>0</v>
      </c>
      <c r="Q216" s="1">
        <f t="shared" ref="Q216:Q279" si="50">IF(J216=1,COUNTIF(H216,1),0)</f>
        <v>0</v>
      </c>
      <c r="R216" s="1">
        <f t="shared" si="43"/>
        <v>0</v>
      </c>
      <c r="S216" s="1">
        <f t="shared" ref="S216:S279" si="51">IF(J216=1,COUNTIF(C216,1),0)</f>
        <v>0</v>
      </c>
      <c r="T216" s="1">
        <f t="shared" ref="T216:T279" si="52">IF(AND(C216=1,F216=1),1,0)</f>
        <v>0</v>
      </c>
      <c r="U216" s="126">
        <f t="shared" ref="U216:U279" si="53">IF(AND(C216=1,H216=1),1,0)</f>
        <v>0</v>
      </c>
    </row>
    <row r="217" spans="2:21" x14ac:dyDescent="0.3">
      <c r="B217" s="125">
        <v>202</v>
      </c>
      <c r="C217" s="34" t="str">
        <f>IF(OR('Data-Qtr6'!C215="",'Data-Qtr6'!R215),"",(COUNTIF('Data-Qtr6'!C215,"Yes")))</f>
        <v/>
      </c>
      <c r="D217" s="267" t="str">
        <f>IF('Data-Qtr6'!D215="","",IF(C217=1,'Data-Qtr6'!D215,""))</f>
        <v/>
      </c>
      <c r="E217" s="53" t="str">
        <f>IF(OR('Data-Qtr6'!E215="",'Data-Qtr6'!R215),"",COUNTIF('Data-Qtr6'!E215,"Yes"))</f>
        <v/>
      </c>
      <c r="F217" s="53" t="str">
        <f>IF(OR('Data-Qtr6'!F215="",'Data-Qtr6'!R215),"",COUNTIF('Data-Qtr6'!F215,"Yes"))</f>
        <v/>
      </c>
      <c r="G217" s="53"/>
      <c r="H217" s="270" t="str">
        <f>IF(OR('Data-Qtr6'!G215="",'Data-Qtr6'!R215),"",COUNTIF('Data-Qtr6'!G215,"Yes"))</f>
        <v/>
      </c>
      <c r="I217" s="55">
        <f>COUNTIF('Data-Qtr6'!C215:G215,"")</f>
        <v>5</v>
      </c>
      <c r="J217" s="125">
        <f>IF('Data-Qtr6'!R215,0,IF((COUNTBLANK(C217)+COUNTBLANK(E217)+COUNTBLANK(F217)+COUNTBLANK(H217))=4,0,1))</f>
        <v>0</v>
      </c>
      <c r="K217" s="125">
        <f t="shared" si="44"/>
        <v>0</v>
      </c>
      <c r="L217" s="125">
        <f t="shared" si="45"/>
        <v>0</v>
      </c>
      <c r="M217" s="1">
        <f t="shared" si="46"/>
        <v>0</v>
      </c>
      <c r="N217" s="125">
        <f t="shared" si="47"/>
        <v>0</v>
      </c>
      <c r="O217" s="126">
        <f t="shared" si="48"/>
        <v>0</v>
      </c>
      <c r="P217" s="125">
        <f t="shared" si="49"/>
        <v>0</v>
      </c>
      <c r="Q217" s="1">
        <f t="shared" si="50"/>
        <v>0</v>
      </c>
      <c r="R217" s="1">
        <f t="shared" si="43"/>
        <v>0</v>
      </c>
      <c r="S217" s="1">
        <f t="shared" si="51"/>
        <v>0</v>
      </c>
      <c r="T217" s="1">
        <f t="shared" si="52"/>
        <v>0</v>
      </c>
      <c r="U217" s="126">
        <f t="shared" si="53"/>
        <v>0</v>
      </c>
    </row>
    <row r="218" spans="2:21" x14ac:dyDescent="0.3">
      <c r="B218" s="125">
        <v>203</v>
      </c>
      <c r="C218" s="34" t="str">
        <f>IF(OR('Data-Qtr6'!C216="",'Data-Qtr6'!R216),"",(COUNTIF('Data-Qtr6'!C216,"Yes")))</f>
        <v/>
      </c>
      <c r="D218" s="267" t="str">
        <f>IF('Data-Qtr6'!D216="","",IF(C218=1,'Data-Qtr6'!D216,""))</f>
        <v/>
      </c>
      <c r="E218" s="53" t="str">
        <f>IF(OR('Data-Qtr6'!E216="",'Data-Qtr6'!R216),"",COUNTIF('Data-Qtr6'!E216,"Yes"))</f>
        <v/>
      </c>
      <c r="F218" s="53" t="str">
        <f>IF(OR('Data-Qtr6'!F216="",'Data-Qtr6'!R216),"",COUNTIF('Data-Qtr6'!F216,"Yes"))</f>
        <v/>
      </c>
      <c r="G218" s="53"/>
      <c r="H218" s="270" t="str">
        <f>IF(OR('Data-Qtr6'!G216="",'Data-Qtr6'!R216),"",COUNTIF('Data-Qtr6'!G216,"Yes"))</f>
        <v/>
      </c>
      <c r="I218" s="55">
        <f>COUNTIF('Data-Qtr6'!C216:G216,"")</f>
        <v>5</v>
      </c>
      <c r="J218" s="125">
        <f>IF('Data-Qtr6'!R216,0,IF((COUNTBLANK(C218)+COUNTBLANK(E218)+COUNTBLANK(F218)+COUNTBLANK(H218))=4,0,1))</f>
        <v>0</v>
      </c>
      <c r="K218" s="125">
        <f t="shared" si="44"/>
        <v>0</v>
      </c>
      <c r="L218" s="125">
        <f t="shared" si="45"/>
        <v>0</v>
      </c>
      <c r="M218" s="1">
        <f t="shared" si="46"/>
        <v>0</v>
      </c>
      <c r="N218" s="125">
        <f t="shared" si="47"/>
        <v>0</v>
      </c>
      <c r="O218" s="126">
        <f t="shared" si="48"/>
        <v>0</v>
      </c>
      <c r="P218" s="125">
        <f t="shared" si="49"/>
        <v>0</v>
      </c>
      <c r="Q218" s="1">
        <f t="shared" si="50"/>
        <v>0</v>
      </c>
      <c r="R218" s="1">
        <f t="shared" si="43"/>
        <v>0</v>
      </c>
      <c r="S218" s="1">
        <f t="shared" si="51"/>
        <v>0</v>
      </c>
      <c r="T218" s="1">
        <f t="shared" si="52"/>
        <v>0</v>
      </c>
      <c r="U218" s="126">
        <f t="shared" si="53"/>
        <v>0</v>
      </c>
    </row>
    <row r="219" spans="2:21" x14ac:dyDescent="0.3">
      <c r="B219" s="125">
        <v>204</v>
      </c>
      <c r="C219" s="34" t="str">
        <f>IF(OR('Data-Qtr6'!C217="",'Data-Qtr6'!R217),"",(COUNTIF('Data-Qtr6'!C217,"Yes")))</f>
        <v/>
      </c>
      <c r="D219" s="267" t="str">
        <f>IF('Data-Qtr6'!D217="","",IF(C219=1,'Data-Qtr6'!D217,""))</f>
        <v/>
      </c>
      <c r="E219" s="53" t="str">
        <f>IF(OR('Data-Qtr6'!E217="",'Data-Qtr6'!R217),"",COUNTIF('Data-Qtr6'!E217,"Yes"))</f>
        <v/>
      </c>
      <c r="F219" s="53" t="str">
        <f>IF(OR('Data-Qtr6'!F217="",'Data-Qtr6'!R217),"",COUNTIF('Data-Qtr6'!F217,"Yes"))</f>
        <v/>
      </c>
      <c r="G219" s="53"/>
      <c r="H219" s="270" t="str">
        <f>IF(OR('Data-Qtr6'!G217="",'Data-Qtr6'!R217),"",COUNTIF('Data-Qtr6'!G217,"Yes"))</f>
        <v/>
      </c>
      <c r="I219" s="55">
        <f>COUNTIF('Data-Qtr6'!C217:G217,"")</f>
        <v>5</v>
      </c>
      <c r="J219" s="125">
        <f>IF('Data-Qtr6'!R217,0,IF((COUNTBLANK(C219)+COUNTBLANK(E219)+COUNTBLANK(F219)+COUNTBLANK(H219))=4,0,1))</f>
        <v>0</v>
      </c>
      <c r="K219" s="125">
        <f t="shared" si="44"/>
        <v>0</v>
      </c>
      <c r="L219" s="125">
        <f t="shared" si="45"/>
        <v>0</v>
      </c>
      <c r="M219" s="1">
        <f t="shared" si="46"/>
        <v>0</v>
      </c>
      <c r="N219" s="125">
        <f t="shared" si="47"/>
        <v>0</v>
      </c>
      <c r="O219" s="126">
        <f t="shared" si="48"/>
        <v>0</v>
      </c>
      <c r="P219" s="125">
        <f t="shared" si="49"/>
        <v>0</v>
      </c>
      <c r="Q219" s="1">
        <f t="shared" si="50"/>
        <v>0</v>
      </c>
      <c r="R219" s="1">
        <f t="shared" si="43"/>
        <v>0</v>
      </c>
      <c r="S219" s="1">
        <f t="shared" si="51"/>
        <v>0</v>
      </c>
      <c r="T219" s="1">
        <f t="shared" si="52"/>
        <v>0</v>
      </c>
      <c r="U219" s="126">
        <f t="shared" si="53"/>
        <v>0</v>
      </c>
    </row>
    <row r="220" spans="2:21" x14ac:dyDescent="0.3">
      <c r="B220" s="125">
        <v>205</v>
      </c>
      <c r="C220" s="34" t="str">
        <f>IF(OR('Data-Qtr6'!C218="",'Data-Qtr6'!R218),"",(COUNTIF('Data-Qtr6'!C218,"Yes")))</f>
        <v/>
      </c>
      <c r="D220" s="267" t="str">
        <f>IF('Data-Qtr6'!D218="","",IF(C220=1,'Data-Qtr6'!D218,""))</f>
        <v/>
      </c>
      <c r="E220" s="53" t="str">
        <f>IF(OR('Data-Qtr6'!E218="",'Data-Qtr6'!R218),"",COUNTIF('Data-Qtr6'!E218,"Yes"))</f>
        <v/>
      </c>
      <c r="F220" s="53" t="str">
        <f>IF(OR('Data-Qtr6'!F218="",'Data-Qtr6'!R218),"",COUNTIF('Data-Qtr6'!F218,"Yes"))</f>
        <v/>
      </c>
      <c r="G220" s="53"/>
      <c r="H220" s="270" t="str">
        <f>IF(OR('Data-Qtr6'!G218="",'Data-Qtr6'!R218),"",COUNTIF('Data-Qtr6'!G218,"Yes"))</f>
        <v/>
      </c>
      <c r="I220" s="55">
        <f>COUNTIF('Data-Qtr6'!C218:G218,"")</f>
        <v>5</v>
      </c>
      <c r="J220" s="125">
        <f>IF('Data-Qtr6'!R218,0,IF((COUNTBLANK(C220)+COUNTBLANK(E220)+COUNTBLANK(F220)+COUNTBLANK(H220))=4,0,1))</f>
        <v>0</v>
      </c>
      <c r="K220" s="125">
        <f t="shared" si="44"/>
        <v>0</v>
      </c>
      <c r="L220" s="125">
        <f t="shared" si="45"/>
        <v>0</v>
      </c>
      <c r="M220" s="1">
        <f t="shared" si="46"/>
        <v>0</v>
      </c>
      <c r="N220" s="125">
        <f t="shared" si="47"/>
        <v>0</v>
      </c>
      <c r="O220" s="126">
        <f t="shared" si="48"/>
        <v>0</v>
      </c>
      <c r="P220" s="125">
        <f t="shared" si="49"/>
        <v>0</v>
      </c>
      <c r="Q220" s="1">
        <f t="shared" si="50"/>
        <v>0</v>
      </c>
      <c r="R220" s="1">
        <f t="shared" si="43"/>
        <v>0</v>
      </c>
      <c r="S220" s="1">
        <f t="shared" si="51"/>
        <v>0</v>
      </c>
      <c r="T220" s="1">
        <f t="shared" si="52"/>
        <v>0</v>
      </c>
      <c r="U220" s="126">
        <f t="shared" si="53"/>
        <v>0</v>
      </c>
    </row>
    <row r="221" spans="2:21" x14ac:dyDescent="0.3">
      <c r="B221" s="125">
        <v>206</v>
      </c>
      <c r="C221" s="34" t="str">
        <f>IF(OR('Data-Qtr6'!C219="",'Data-Qtr6'!R219),"",(COUNTIF('Data-Qtr6'!C219,"Yes")))</f>
        <v/>
      </c>
      <c r="D221" s="267" t="str">
        <f>IF('Data-Qtr6'!D219="","",IF(C221=1,'Data-Qtr6'!D219,""))</f>
        <v/>
      </c>
      <c r="E221" s="53" t="str">
        <f>IF(OR('Data-Qtr6'!E219="",'Data-Qtr6'!R219),"",COUNTIF('Data-Qtr6'!E219,"Yes"))</f>
        <v/>
      </c>
      <c r="F221" s="53" t="str">
        <f>IF(OR('Data-Qtr6'!F219="",'Data-Qtr6'!R219),"",COUNTIF('Data-Qtr6'!F219,"Yes"))</f>
        <v/>
      </c>
      <c r="G221" s="53"/>
      <c r="H221" s="270" t="str">
        <f>IF(OR('Data-Qtr6'!G219="",'Data-Qtr6'!R219),"",COUNTIF('Data-Qtr6'!G219,"Yes"))</f>
        <v/>
      </c>
      <c r="I221" s="55">
        <f>COUNTIF('Data-Qtr6'!C219:G219,"")</f>
        <v>5</v>
      </c>
      <c r="J221" s="125">
        <f>IF('Data-Qtr6'!R219,0,IF((COUNTBLANK(C221)+COUNTBLANK(E221)+COUNTBLANK(F221)+COUNTBLANK(H221))=4,0,1))</f>
        <v>0</v>
      </c>
      <c r="K221" s="125">
        <f t="shared" si="44"/>
        <v>0</v>
      </c>
      <c r="L221" s="125">
        <f t="shared" si="45"/>
        <v>0</v>
      </c>
      <c r="M221" s="1">
        <f t="shared" si="46"/>
        <v>0</v>
      </c>
      <c r="N221" s="125">
        <f t="shared" si="47"/>
        <v>0</v>
      </c>
      <c r="O221" s="126">
        <f t="shared" si="48"/>
        <v>0</v>
      </c>
      <c r="P221" s="125">
        <f t="shared" si="49"/>
        <v>0</v>
      </c>
      <c r="Q221" s="1">
        <f t="shared" si="50"/>
        <v>0</v>
      </c>
      <c r="R221" s="1">
        <f t="shared" si="43"/>
        <v>0</v>
      </c>
      <c r="S221" s="1">
        <f t="shared" si="51"/>
        <v>0</v>
      </c>
      <c r="T221" s="1">
        <f t="shared" si="52"/>
        <v>0</v>
      </c>
      <c r="U221" s="126">
        <f t="shared" si="53"/>
        <v>0</v>
      </c>
    </row>
    <row r="222" spans="2:21" x14ac:dyDescent="0.3">
      <c r="B222" s="125">
        <v>207</v>
      </c>
      <c r="C222" s="34" t="str">
        <f>IF(OR('Data-Qtr6'!C220="",'Data-Qtr6'!R220),"",(COUNTIF('Data-Qtr6'!C220,"Yes")))</f>
        <v/>
      </c>
      <c r="D222" s="267" t="str">
        <f>IF('Data-Qtr6'!D220="","",IF(C222=1,'Data-Qtr6'!D220,""))</f>
        <v/>
      </c>
      <c r="E222" s="53" t="str">
        <f>IF(OR('Data-Qtr6'!E220="",'Data-Qtr6'!R220),"",COUNTIF('Data-Qtr6'!E220,"Yes"))</f>
        <v/>
      </c>
      <c r="F222" s="53" t="str">
        <f>IF(OR('Data-Qtr6'!F220="",'Data-Qtr6'!R220),"",COUNTIF('Data-Qtr6'!F220,"Yes"))</f>
        <v/>
      </c>
      <c r="G222" s="53"/>
      <c r="H222" s="270" t="str">
        <f>IF(OR('Data-Qtr6'!G220="",'Data-Qtr6'!R220),"",COUNTIF('Data-Qtr6'!G220,"Yes"))</f>
        <v/>
      </c>
      <c r="I222" s="55">
        <f>COUNTIF('Data-Qtr6'!C220:G220,"")</f>
        <v>5</v>
      </c>
      <c r="J222" s="125">
        <f>IF('Data-Qtr6'!R220,0,IF((COUNTBLANK(C222)+COUNTBLANK(E222)+COUNTBLANK(F222)+COUNTBLANK(H222))=4,0,1))</f>
        <v>0</v>
      </c>
      <c r="K222" s="125">
        <f t="shared" si="44"/>
        <v>0</v>
      </c>
      <c r="L222" s="125">
        <f t="shared" si="45"/>
        <v>0</v>
      </c>
      <c r="M222" s="1">
        <f t="shared" si="46"/>
        <v>0</v>
      </c>
      <c r="N222" s="125">
        <f t="shared" si="47"/>
        <v>0</v>
      </c>
      <c r="O222" s="126">
        <f t="shared" si="48"/>
        <v>0</v>
      </c>
      <c r="P222" s="125">
        <f t="shared" si="49"/>
        <v>0</v>
      </c>
      <c r="Q222" s="1">
        <f t="shared" si="50"/>
        <v>0</v>
      </c>
      <c r="R222" s="1">
        <f t="shared" si="43"/>
        <v>0</v>
      </c>
      <c r="S222" s="1">
        <f t="shared" si="51"/>
        <v>0</v>
      </c>
      <c r="T222" s="1">
        <f t="shared" si="52"/>
        <v>0</v>
      </c>
      <c r="U222" s="126">
        <f t="shared" si="53"/>
        <v>0</v>
      </c>
    </row>
    <row r="223" spans="2:21" x14ac:dyDescent="0.3">
      <c r="B223" s="125">
        <v>208</v>
      </c>
      <c r="C223" s="34" t="str">
        <f>IF(OR('Data-Qtr6'!C221="",'Data-Qtr6'!R221),"",(COUNTIF('Data-Qtr6'!C221,"Yes")))</f>
        <v/>
      </c>
      <c r="D223" s="267" t="str">
        <f>IF('Data-Qtr6'!D221="","",IF(C223=1,'Data-Qtr6'!D221,""))</f>
        <v/>
      </c>
      <c r="E223" s="53" t="str">
        <f>IF(OR('Data-Qtr6'!E221="",'Data-Qtr6'!R221),"",COUNTIF('Data-Qtr6'!E221,"Yes"))</f>
        <v/>
      </c>
      <c r="F223" s="53" t="str">
        <f>IF(OR('Data-Qtr6'!F221="",'Data-Qtr6'!R221),"",COUNTIF('Data-Qtr6'!F221,"Yes"))</f>
        <v/>
      </c>
      <c r="G223" s="53"/>
      <c r="H223" s="270" t="str">
        <f>IF(OR('Data-Qtr6'!G221="",'Data-Qtr6'!R221),"",COUNTIF('Data-Qtr6'!G221,"Yes"))</f>
        <v/>
      </c>
      <c r="I223" s="55">
        <f>COUNTIF('Data-Qtr6'!C221:G221,"")</f>
        <v>5</v>
      </c>
      <c r="J223" s="125">
        <f>IF('Data-Qtr6'!R221,0,IF((COUNTBLANK(C223)+COUNTBLANK(E223)+COUNTBLANK(F223)+COUNTBLANK(H223))=4,0,1))</f>
        <v>0</v>
      </c>
      <c r="K223" s="125">
        <f t="shared" si="44"/>
        <v>0</v>
      </c>
      <c r="L223" s="125">
        <f t="shared" si="45"/>
        <v>0</v>
      </c>
      <c r="M223" s="1">
        <f t="shared" si="46"/>
        <v>0</v>
      </c>
      <c r="N223" s="125">
        <f t="shared" si="47"/>
        <v>0</v>
      </c>
      <c r="O223" s="126">
        <f t="shared" si="48"/>
        <v>0</v>
      </c>
      <c r="P223" s="125">
        <f t="shared" si="49"/>
        <v>0</v>
      </c>
      <c r="Q223" s="1">
        <f t="shared" si="50"/>
        <v>0</v>
      </c>
      <c r="R223" s="1">
        <f t="shared" si="43"/>
        <v>0</v>
      </c>
      <c r="S223" s="1">
        <f t="shared" si="51"/>
        <v>0</v>
      </c>
      <c r="T223" s="1">
        <f t="shared" si="52"/>
        <v>0</v>
      </c>
      <c r="U223" s="126">
        <f t="shared" si="53"/>
        <v>0</v>
      </c>
    </row>
    <row r="224" spans="2:21" x14ac:dyDescent="0.3">
      <c r="B224" s="125">
        <v>209</v>
      </c>
      <c r="C224" s="34" t="str">
        <f>IF(OR('Data-Qtr6'!C222="",'Data-Qtr6'!R222),"",(COUNTIF('Data-Qtr6'!C222,"Yes")))</f>
        <v/>
      </c>
      <c r="D224" s="267" t="str">
        <f>IF('Data-Qtr6'!D222="","",IF(C224=1,'Data-Qtr6'!D222,""))</f>
        <v/>
      </c>
      <c r="E224" s="53" t="str">
        <f>IF(OR('Data-Qtr6'!E222="",'Data-Qtr6'!R222),"",COUNTIF('Data-Qtr6'!E222,"Yes"))</f>
        <v/>
      </c>
      <c r="F224" s="53" t="str">
        <f>IF(OR('Data-Qtr6'!F222="",'Data-Qtr6'!R222),"",COUNTIF('Data-Qtr6'!F222,"Yes"))</f>
        <v/>
      </c>
      <c r="G224" s="53"/>
      <c r="H224" s="270" t="str">
        <f>IF(OR('Data-Qtr6'!G222="",'Data-Qtr6'!R222),"",COUNTIF('Data-Qtr6'!G222,"Yes"))</f>
        <v/>
      </c>
      <c r="I224" s="55">
        <f>COUNTIF('Data-Qtr6'!C222:G222,"")</f>
        <v>5</v>
      </c>
      <c r="J224" s="125">
        <f>IF('Data-Qtr6'!R222,0,IF((COUNTBLANK(C224)+COUNTBLANK(E224)+COUNTBLANK(F224)+COUNTBLANK(H224))=4,0,1))</f>
        <v>0</v>
      </c>
      <c r="K224" s="125">
        <f t="shared" si="44"/>
        <v>0</v>
      </c>
      <c r="L224" s="125">
        <f t="shared" si="45"/>
        <v>0</v>
      </c>
      <c r="M224" s="1">
        <f t="shared" si="46"/>
        <v>0</v>
      </c>
      <c r="N224" s="125">
        <f t="shared" si="47"/>
        <v>0</v>
      </c>
      <c r="O224" s="126">
        <f t="shared" si="48"/>
        <v>0</v>
      </c>
      <c r="P224" s="125">
        <f t="shared" si="49"/>
        <v>0</v>
      </c>
      <c r="Q224" s="1">
        <f t="shared" si="50"/>
        <v>0</v>
      </c>
      <c r="R224" s="1">
        <f t="shared" si="43"/>
        <v>0</v>
      </c>
      <c r="S224" s="1">
        <f t="shared" si="51"/>
        <v>0</v>
      </c>
      <c r="T224" s="1">
        <f t="shared" si="52"/>
        <v>0</v>
      </c>
      <c r="U224" s="126">
        <f t="shared" si="53"/>
        <v>0</v>
      </c>
    </row>
    <row r="225" spans="2:21" ht="15" thickBot="1" x14ac:dyDescent="0.35">
      <c r="B225" s="127">
        <v>210</v>
      </c>
      <c r="C225" s="35" t="str">
        <f>IF(OR('Data-Qtr6'!C223="",'Data-Qtr6'!R223),"",(COUNTIF('Data-Qtr6'!C223,"Yes")))</f>
        <v/>
      </c>
      <c r="D225" s="271" t="str">
        <f>IF('Data-Qtr6'!D223="","",IF(C225=1,'Data-Qtr6'!D223,""))</f>
        <v/>
      </c>
      <c r="E225" s="36" t="str">
        <f>IF(OR('Data-Qtr6'!E223="",'Data-Qtr6'!R223),"",COUNTIF('Data-Qtr6'!E223,"Yes"))</f>
        <v/>
      </c>
      <c r="F225" s="36" t="str">
        <f>IF(OR('Data-Qtr6'!F223="",'Data-Qtr6'!R223),"",COUNTIF('Data-Qtr6'!F223,"Yes"))</f>
        <v/>
      </c>
      <c r="G225" s="36"/>
      <c r="H225" s="272" t="str">
        <f>IF(OR('Data-Qtr6'!G223="",'Data-Qtr6'!R223),"",COUNTIF('Data-Qtr6'!G223,"Yes"))</f>
        <v/>
      </c>
      <c r="I225" s="56">
        <f>COUNTIF('Data-Qtr6'!C223:G223,"")</f>
        <v>5</v>
      </c>
      <c r="J225" s="125">
        <f>IF('Data-Qtr6'!R223,0,IF((COUNTBLANK(C225)+COUNTBLANK(E225)+COUNTBLANK(F225)+COUNTBLANK(H225))=4,0,1))</f>
        <v>0</v>
      </c>
      <c r="K225" s="125">
        <f t="shared" si="44"/>
        <v>0</v>
      </c>
      <c r="L225" s="125">
        <f t="shared" si="45"/>
        <v>0</v>
      </c>
      <c r="M225" s="1">
        <f t="shared" si="46"/>
        <v>0</v>
      </c>
      <c r="N225" s="125">
        <f t="shared" si="47"/>
        <v>0</v>
      </c>
      <c r="O225" s="126">
        <f t="shared" si="48"/>
        <v>0</v>
      </c>
      <c r="P225" s="125">
        <f t="shared" si="49"/>
        <v>0</v>
      </c>
      <c r="Q225" s="1">
        <f t="shared" si="50"/>
        <v>0</v>
      </c>
      <c r="R225" s="1">
        <f t="shared" si="43"/>
        <v>0</v>
      </c>
      <c r="S225" s="1">
        <f t="shared" si="51"/>
        <v>0</v>
      </c>
      <c r="T225" s="1">
        <f t="shared" si="52"/>
        <v>0</v>
      </c>
      <c r="U225" s="126">
        <f t="shared" si="53"/>
        <v>0</v>
      </c>
    </row>
    <row r="226" spans="2:21" x14ac:dyDescent="0.3">
      <c r="B226" s="125">
        <v>211</v>
      </c>
      <c r="C226" s="32" t="str">
        <f>IF(OR('Data-Qtr6'!C224="",'Data-Qtr6'!R224),"",(COUNTIF('Data-Qtr6'!C224,"Yes")))</f>
        <v/>
      </c>
      <c r="D226" s="268" t="str">
        <f>IF('Data-Qtr6'!D224="","",IF(C226=1,'Data-Qtr6'!D224,""))</f>
        <v/>
      </c>
      <c r="E226" s="33" t="str">
        <f>IF(OR('Data-Qtr6'!E224="",'Data-Qtr6'!R224),"",COUNTIF('Data-Qtr6'!E224,"Yes"))</f>
        <v/>
      </c>
      <c r="F226" s="33" t="str">
        <f>IF(OR('Data-Qtr6'!F224="",'Data-Qtr6'!R224),"",COUNTIF('Data-Qtr6'!F224,"Yes"))</f>
        <v/>
      </c>
      <c r="G226" s="33"/>
      <c r="H226" s="269" t="str">
        <f>IF(OR('Data-Qtr6'!G224="",'Data-Qtr6'!R224),"",COUNTIF('Data-Qtr6'!G224,"Yes"))</f>
        <v/>
      </c>
      <c r="I226" s="54">
        <f>COUNTIF('Data-Qtr6'!C224:G224,"")</f>
        <v>5</v>
      </c>
      <c r="J226" s="125">
        <f>IF('Data-Qtr6'!R224,0,IF((COUNTBLANK(C226)+COUNTBLANK(E226)+COUNTBLANK(F226)+COUNTBLANK(H226))=4,0,1))</f>
        <v>0</v>
      </c>
      <c r="K226" s="125">
        <f t="shared" si="44"/>
        <v>0</v>
      </c>
      <c r="L226" s="125">
        <f t="shared" si="45"/>
        <v>0</v>
      </c>
      <c r="M226" s="1">
        <f t="shared" si="46"/>
        <v>0</v>
      </c>
      <c r="N226" s="125">
        <f t="shared" si="47"/>
        <v>0</v>
      </c>
      <c r="O226" s="126">
        <f t="shared" si="48"/>
        <v>0</v>
      </c>
      <c r="P226" s="125">
        <f t="shared" si="49"/>
        <v>0</v>
      </c>
      <c r="Q226" s="1">
        <f t="shared" si="50"/>
        <v>0</v>
      </c>
      <c r="R226" s="1">
        <f t="shared" si="43"/>
        <v>0</v>
      </c>
      <c r="S226" s="1">
        <f t="shared" si="51"/>
        <v>0</v>
      </c>
      <c r="T226" s="1">
        <f t="shared" si="52"/>
        <v>0</v>
      </c>
      <c r="U226" s="126">
        <f t="shared" si="53"/>
        <v>0</v>
      </c>
    </row>
    <row r="227" spans="2:21" x14ac:dyDescent="0.3">
      <c r="B227" s="125">
        <v>212</v>
      </c>
      <c r="C227" s="34" t="str">
        <f>IF(OR('Data-Qtr6'!C225="",'Data-Qtr6'!R225),"",(COUNTIF('Data-Qtr6'!C225,"Yes")))</f>
        <v/>
      </c>
      <c r="D227" s="267" t="str">
        <f>IF('Data-Qtr6'!D225="","",IF(C227=1,'Data-Qtr6'!D225,""))</f>
        <v/>
      </c>
      <c r="E227" s="53" t="str">
        <f>IF(OR('Data-Qtr6'!E225="",'Data-Qtr6'!R225),"",COUNTIF('Data-Qtr6'!E225,"Yes"))</f>
        <v/>
      </c>
      <c r="F227" s="53" t="str">
        <f>IF(OR('Data-Qtr6'!F225="",'Data-Qtr6'!R225),"",COUNTIF('Data-Qtr6'!F225,"Yes"))</f>
        <v/>
      </c>
      <c r="G227" s="53"/>
      <c r="H227" s="270" t="str">
        <f>IF(OR('Data-Qtr6'!G225="",'Data-Qtr6'!R225),"",COUNTIF('Data-Qtr6'!G225,"Yes"))</f>
        <v/>
      </c>
      <c r="I227" s="55">
        <f>COUNTIF('Data-Qtr6'!C225:G225,"")</f>
        <v>5</v>
      </c>
      <c r="J227" s="125">
        <f>IF('Data-Qtr6'!R225,0,IF((COUNTBLANK(C227)+COUNTBLANK(E227)+COUNTBLANK(F227)+COUNTBLANK(H227))=4,0,1))</f>
        <v>0</v>
      </c>
      <c r="K227" s="125">
        <f t="shared" si="44"/>
        <v>0</v>
      </c>
      <c r="L227" s="125">
        <f t="shared" si="45"/>
        <v>0</v>
      </c>
      <c r="M227" s="1">
        <f t="shared" si="46"/>
        <v>0</v>
      </c>
      <c r="N227" s="125">
        <f t="shared" si="47"/>
        <v>0</v>
      </c>
      <c r="O227" s="126">
        <f t="shared" si="48"/>
        <v>0</v>
      </c>
      <c r="P227" s="125">
        <f t="shared" si="49"/>
        <v>0</v>
      </c>
      <c r="Q227" s="1">
        <f t="shared" si="50"/>
        <v>0</v>
      </c>
      <c r="R227" s="1">
        <f t="shared" si="43"/>
        <v>0</v>
      </c>
      <c r="S227" s="1">
        <f t="shared" si="51"/>
        <v>0</v>
      </c>
      <c r="T227" s="1">
        <f t="shared" si="52"/>
        <v>0</v>
      </c>
      <c r="U227" s="126">
        <f t="shared" si="53"/>
        <v>0</v>
      </c>
    </row>
    <row r="228" spans="2:21" x14ac:dyDescent="0.3">
      <c r="B228" s="125">
        <v>213</v>
      </c>
      <c r="C228" s="34" t="str">
        <f>IF(OR('Data-Qtr6'!C226="",'Data-Qtr6'!R226),"",(COUNTIF('Data-Qtr6'!C226,"Yes")))</f>
        <v/>
      </c>
      <c r="D228" s="267" t="str">
        <f>IF('Data-Qtr6'!D226="","",IF(C228=1,'Data-Qtr6'!D226,""))</f>
        <v/>
      </c>
      <c r="E228" s="53" t="str">
        <f>IF(OR('Data-Qtr6'!E226="",'Data-Qtr6'!R226),"",COUNTIF('Data-Qtr6'!E226,"Yes"))</f>
        <v/>
      </c>
      <c r="F228" s="53" t="str">
        <f>IF(OR('Data-Qtr6'!F226="",'Data-Qtr6'!R226),"",COUNTIF('Data-Qtr6'!F226,"Yes"))</f>
        <v/>
      </c>
      <c r="G228" s="53"/>
      <c r="H228" s="270" t="str">
        <f>IF(OR('Data-Qtr6'!G226="",'Data-Qtr6'!R226),"",COUNTIF('Data-Qtr6'!G226,"Yes"))</f>
        <v/>
      </c>
      <c r="I228" s="55">
        <f>COUNTIF('Data-Qtr6'!C226:G226,"")</f>
        <v>5</v>
      </c>
      <c r="J228" s="125">
        <f>IF('Data-Qtr6'!R226,0,IF((COUNTBLANK(C228)+COUNTBLANK(E228)+COUNTBLANK(F228)+COUNTBLANK(H228))=4,0,1))</f>
        <v>0</v>
      </c>
      <c r="K228" s="125">
        <f t="shared" si="44"/>
        <v>0</v>
      </c>
      <c r="L228" s="125">
        <f t="shared" si="45"/>
        <v>0</v>
      </c>
      <c r="M228" s="1">
        <f t="shared" si="46"/>
        <v>0</v>
      </c>
      <c r="N228" s="125">
        <f t="shared" si="47"/>
        <v>0</v>
      </c>
      <c r="O228" s="126">
        <f t="shared" si="48"/>
        <v>0</v>
      </c>
      <c r="P228" s="125">
        <f t="shared" si="49"/>
        <v>0</v>
      </c>
      <c r="Q228" s="1">
        <f t="shared" si="50"/>
        <v>0</v>
      </c>
      <c r="R228" s="1">
        <f t="shared" si="43"/>
        <v>0</v>
      </c>
      <c r="S228" s="1">
        <f t="shared" si="51"/>
        <v>0</v>
      </c>
      <c r="T228" s="1">
        <f t="shared" si="52"/>
        <v>0</v>
      </c>
      <c r="U228" s="126">
        <f t="shared" si="53"/>
        <v>0</v>
      </c>
    </row>
    <row r="229" spans="2:21" x14ac:dyDescent="0.3">
      <c r="B229" s="125">
        <v>214</v>
      </c>
      <c r="C229" s="34" t="str">
        <f>IF(OR('Data-Qtr6'!C227="",'Data-Qtr6'!R227),"",(COUNTIF('Data-Qtr6'!C227,"Yes")))</f>
        <v/>
      </c>
      <c r="D229" s="267" t="str">
        <f>IF('Data-Qtr6'!D227="","",IF(C229=1,'Data-Qtr6'!D227,""))</f>
        <v/>
      </c>
      <c r="E229" s="53" t="str">
        <f>IF(OR('Data-Qtr6'!E227="",'Data-Qtr6'!R227),"",COUNTIF('Data-Qtr6'!E227,"Yes"))</f>
        <v/>
      </c>
      <c r="F229" s="53" t="str">
        <f>IF(OR('Data-Qtr6'!F227="",'Data-Qtr6'!R227),"",COUNTIF('Data-Qtr6'!F227,"Yes"))</f>
        <v/>
      </c>
      <c r="G229" s="53"/>
      <c r="H229" s="270" t="str">
        <f>IF(OR('Data-Qtr6'!G227="",'Data-Qtr6'!R227),"",COUNTIF('Data-Qtr6'!G227,"Yes"))</f>
        <v/>
      </c>
      <c r="I229" s="55">
        <f>COUNTIF('Data-Qtr6'!C227:G227,"")</f>
        <v>5</v>
      </c>
      <c r="J229" s="125">
        <f>IF('Data-Qtr6'!R227,0,IF((COUNTBLANK(C229)+COUNTBLANK(E229)+COUNTBLANK(F229)+COUNTBLANK(H229))=4,0,1))</f>
        <v>0</v>
      </c>
      <c r="K229" s="125">
        <f t="shared" si="44"/>
        <v>0</v>
      </c>
      <c r="L229" s="125">
        <f t="shared" si="45"/>
        <v>0</v>
      </c>
      <c r="M229" s="1">
        <f t="shared" si="46"/>
        <v>0</v>
      </c>
      <c r="N229" s="125">
        <f t="shared" si="47"/>
        <v>0</v>
      </c>
      <c r="O229" s="126">
        <f t="shared" si="48"/>
        <v>0</v>
      </c>
      <c r="P229" s="125">
        <f t="shared" si="49"/>
        <v>0</v>
      </c>
      <c r="Q229" s="1">
        <f t="shared" si="50"/>
        <v>0</v>
      </c>
      <c r="R229" s="1">
        <f t="shared" si="43"/>
        <v>0</v>
      </c>
      <c r="S229" s="1">
        <f t="shared" si="51"/>
        <v>0</v>
      </c>
      <c r="T229" s="1">
        <f t="shared" si="52"/>
        <v>0</v>
      </c>
      <c r="U229" s="126">
        <f t="shared" si="53"/>
        <v>0</v>
      </c>
    </row>
    <row r="230" spans="2:21" x14ac:dyDescent="0.3">
      <c r="B230" s="125">
        <v>215</v>
      </c>
      <c r="C230" s="34" t="str">
        <f>IF(OR('Data-Qtr6'!C228="",'Data-Qtr6'!R228),"",(COUNTIF('Data-Qtr6'!C228,"Yes")))</f>
        <v/>
      </c>
      <c r="D230" s="267" t="str">
        <f>IF('Data-Qtr6'!D228="","",IF(C230=1,'Data-Qtr6'!D228,""))</f>
        <v/>
      </c>
      <c r="E230" s="53" t="str">
        <f>IF(OR('Data-Qtr6'!E228="",'Data-Qtr6'!R228),"",COUNTIF('Data-Qtr6'!E228,"Yes"))</f>
        <v/>
      </c>
      <c r="F230" s="53" t="str">
        <f>IF(OR('Data-Qtr6'!F228="",'Data-Qtr6'!R228),"",COUNTIF('Data-Qtr6'!F228,"Yes"))</f>
        <v/>
      </c>
      <c r="G230" s="53"/>
      <c r="H230" s="270" t="str">
        <f>IF(OR('Data-Qtr6'!G228="",'Data-Qtr6'!R228),"",COUNTIF('Data-Qtr6'!G228,"Yes"))</f>
        <v/>
      </c>
      <c r="I230" s="55">
        <f>COUNTIF('Data-Qtr6'!C228:G228,"")</f>
        <v>5</v>
      </c>
      <c r="J230" s="125">
        <f>IF('Data-Qtr6'!R228,0,IF((COUNTBLANK(C230)+COUNTBLANK(E230)+COUNTBLANK(F230)+COUNTBLANK(H230))=4,0,1))</f>
        <v>0</v>
      </c>
      <c r="K230" s="125">
        <f t="shared" si="44"/>
        <v>0</v>
      </c>
      <c r="L230" s="125">
        <f t="shared" si="45"/>
        <v>0</v>
      </c>
      <c r="M230" s="1">
        <f t="shared" si="46"/>
        <v>0</v>
      </c>
      <c r="N230" s="125">
        <f t="shared" si="47"/>
        <v>0</v>
      </c>
      <c r="O230" s="126">
        <f t="shared" si="48"/>
        <v>0</v>
      </c>
      <c r="P230" s="125">
        <f t="shared" si="49"/>
        <v>0</v>
      </c>
      <c r="Q230" s="1">
        <f t="shared" si="50"/>
        <v>0</v>
      </c>
      <c r="R230" s="1">
        <f t="shared" si="43"/>
        <v>0</v>
      </c>
      <c r="S230" s="1">
        <f t="shared" si="51"/>
        <v>0</v>
      </c>
      <c r="T230" s="1">
        <f t="shared" si="52"/>
        <v>0</v>
      </c>
      <c r="U230" s="126">
        <f t="shared" si="53"/>
        <v>0</v>
      </c>
    </row>
    <row r="231" spans="2:21" x14ac:dyDescent="0.3">
      <c r="B231" s="125">
        <v>216</v>
      </c>
      <c r="C231" s="34" t="str">
        <f>IF(OR('Data-Qtr6'!C229="",'Data-Qtr6'!R229),"",(COUNTIF('Data-Qtr6'!C229,"Yes")))</f>
        <v/>
      </c>
      <c r="D231" s="267" t="str">
        <f>IF('Data-Qtr6'!D229="","",IF(C231=1,'Data-Qtr6'!D229,""))</f>
        <v/>
      </c>
      <c r="E231" s="53" t="str">
        <f>IF(OR('Data-Qtr6'!E229="",'Data-Qtr6'!R229),"",COUNTIF('Data-Qtr6'!E229,"Yes"))</f>
        <v/>
      </c>
      <c r="F231" s="53" t="str">
        <f>IF(OR('Data-Qtr6'!F229="",'Data-Qtr6'!R229),"",COUNTIF('Data-Qtr6'!F229,"Yes"))</f>
        <v/>
      </c>
      <c r="G231" s="53"/>
      <c r="H231" s="270" t="str">
        <f>IF(OR('Data-Qtr6'!G229="",'Data-Qtr6'!R229),"",COUNTIF('Data-Qtr6'!G229,"Yes"))</f>
        <v/>
      </c>
      <c r="I231" s="55">
        <f>COUNTIF('Data-Qtr6'!C229:G229,"")</f>
        <v>5</v>
      </c>
      <c r="J231" s="125">
        <f>IF('Data-Qtr6'!R229,0,IF((COUNTBLANK(C231)+COUNTBLANK(E231)+COUNTBLANK(F231)+COUNTBLANK(H231))=4,0,1))</f>
        <v>0</v>
      </c>
      <c r="K231" s="125">
        <f t="shared" si="44"/>
        <v>0</v>
      </c>
      <c r="L231" s="125">
        <f t="shared" si="45"/>
        <v>0</v>
      </c>
      <c r="M231" s="1">
        <f t="shared" si="46"/>
        <v>0</v>
      </c>
      <c r="N231" s="125">
        <f t="shared" si="47"/>
        <v>0</v>
      </c>
      <c r="O231" s="126">
        <f t="shared" si="48"/>
        <v>0</v>
      </c>
      <c r="P231" s="125">
        <f t="shared" si="49"/>
        <v>0</v>
      </c>
      <c r="Q231" s="1">
        <f t="shared" si="50"/>
        <v>0</v>
      </c>
      <c r="R231" s="1">
        <f t="shared" si="43"/>
        <v>0</v>
      </c>
      <c r="S231" s="1">
        <f t="shared" si="51"/>
        <v>0</v>
      </c>
      <c r="T231" s="1">
        <f t="shared" si="52"/>
        <v>0</v>
      </c>
      <c r="U231" s="126">
        <f t="shared" si="53"/>
        <v>0</v>
      </c>
    </row>
    <row r="232" spans="2:21" x14ac:dyDescent="0.3">
      <c r="B232" s="125">
        <v>217</v>
      </c>
      <c r="C232" s="34" t="str">
        <f>IF(OR('Data-Qtr6'!C230="",'Data-Qtr6'!R230),"",(COUNTIF('Data-Qtr6'!C230,"Yes")))</f>
        <v/>
      </c>
      <c r="D232" s="267" t="str">
        <f>IF('Data-Qtr6'!D230="","",IF(C232=1,'Data-Qtr6'!D230,""))</f>
        <v/>
      </c>
      <c r="E232" s="53" t="str">
        <f>IF(OR('Data-Qtr6'!E230="",'Data-Qtr6'!R230),"",COUNTIF('Data-Qtr6'!E230,"Yes"))</f>
        <v/>
      </c>
      <c r="F232" s="53" t="str">
        <f>IF(OR('Data-Qtr6'!F230="",'Data-Qtr6'!R230),"",COUNTIF('Data-Qtr6'!F230,"Yes"))</f>
        <v/>
      </c>
      <c r="G232" s="53"/>
      <c r="H232" s="270" t="str">
        <f>IF(OR('Data-Qtr6'!G230="",'Data-Qtr6'!R230),"",COUNTIF('Data-Qtr6'!G230,"Yes"))</f>
        <v/>
      </c>
      <c r="I232" s="55">
        <f>COUNTIF('Data-Qtr6'!C230:G230,"")</f>
        <v>5</v>
      </c>
      <c r="J232" s="125">
        <f>IF('Data-Qtr6'!R230,0,IF((COUNTBLANK(C232)+COUNTBLANK(E232)+COUNTBLANK(F232)+COUNTBLANK(H232))=4,0,1))</f>
        <v>0</v>
      </c>
      <c r="K232" s="125">
        <f t="shared" si="44"/>
        <v>0</v>
      </c>
      <c r="L232" s="125">
        <f t="shared" si="45"/>
        <v>0</v>
      </c>
      <c r="M232" s="1">
        <f t="shared" si="46"/>
        <v>0</v>
      </c>
      <c r="N232" s="125">
        <f t="shared" si="47"/>
        <v>0</v>
      </c>
      <c r="O232" s="126">
        <f t="shared" si="48"/>
        <v>0</v>
      </c>
      <c r="P232" s="125">
        <f t="shared" si="49"/>
        <v>0</v>
      </c>
      <c r="Q232" s="1">
        <f t="shared" si="50"/>
        <v>0</v>
      </c>
      <c r="R232" s="1">
        <f t="shared" si="43"/>
        <v>0</v>
      </c>
      <c r="S232" s="1">
        <f t="shared" si="51"/>
        <v>0</v>
      </c>
      <c r="T232" s="1">
        <f t="shared" si="52"/>
        <v>0</v>
      </c>
      <c r="U232" s="126">
        <f t="shared" si="53"/>
        <v>0</v>
      </c>
    </row>
    <row r="233" spans="2:21" x14ac:dyDescent="0.3">
      <c r="B233" s="125">
        <v>218</v>
      </c>
      <c r="C233" s="34" t="str">
        <f>IF(OR('Data-Qtr6'!C231="",'Data-Qtr6'!R231),"",(COUNTIF('Data-Qtr6'!C231,"Yes")))</f>
        <v/>
      </c>
      <c r="D233" s="267" t="str">
        <f>IF('Data-Qtr6'!D231="","",IF(C233=1,'Data-Qtr6'!D231,""))</f>
        <v/>
      </c>
      <c r="E233" s="53" t="str">
        <f>IF(OR('Data-Qtr6'!E231="",'Data-Qtr6'!R231),"",COUNTIF('Data-Qtr6'!E231,"Yes"))</f>
        <v/>
      </c>
      <c r="F233" s="53" t="str">
        <f>IF(OR('Data-Qtr6'!F231="",'Data-Qtr6'!R231),"",COUNTIF('Data-Qtr6'!F231,"Yes"))</f>
        <v/>
      </c>
      <c r="G233" s="53"/>
      <c r="H233" s="270" t="str">
        <f>IF(OR('Data-Qtr6'!G231="",'Data-Qtr6'!R231),"",COUNTIF('Data-Qtr6'!G231,"Yes"))</f>
        <v/>
      </c>
      <c r="I233" s="55">
        <f>COUNTIF('Data-Qtr6'!C231:G231,"")</f>
        <v>5</v>
      </c>
      <c r="J233" s="125">
        <f>IF('Data-Qtr6'!R231,0,IF((COUNTBLANK(C233)+COUNTBLANK(E233)+COUNTBLANK(F233)+COUNTBLANK(H233))=4,0,1))</f>
        <v>0</v>
      </c>
      <c r="K233" s="125">
        <f t="shared" si="44"/>
        <v>0</v>
      </c>
      <c r="L233" s="125">
        <f t="shared" si="45"/>
        <v>0</v>
      </c>
      <c r="M233" s="1">
        <f t="shared" si="46"/>
        <v>0</v>
      </c>
      <c r="N233" s="125">
        <f t="shared" si="47"/>
        <v>0</v>
      </c>
      <c r="O233" s="126">
        <f t="shared" si="48"/>
        <v>0</v>
      </c>
      <c r="P233" s="125">
        <f t="shared" si="49"/>
        <v>0</v>
      </c>
      <c r="Q233" s="1">
        <f t="shared" si="50"/>
        <v>0</v>
      </c>
      <c r="R233" s="1">
        <f t="shared" si="43"/>
        <v>0</v>
      </c>
      <c r="S233" s="1">
        <f t="shared" si="51"/>
        <v>0</v>
      </c>
      <c r="T233" s="1">
        <f t="shared" si="52"/>
        <v>0</v>
      </c>
      <c r="U233" s="126">
        <f t="shared" si="53"/>
        <v>0</v>
      </c>
    </row>
    <row r="234" spans="2:21" x14ac:dyDescent="0.3">
      <c r="B234" s="125">
        <v>219</v>
      </c>
      <c r="C234" s="34" t="str">
        <f>IF(OR('Data-Qtr6'!C232="",'Data-Qtr6'!R232),"",(COUNTIF('Data-Qtr6'!C232,"Yes")))</f>
        <v/>
      </c>
      <c r="D234" s="267" t="str">
        <f>IF('Data-Qtr6'!D232="","",IF(C234=1,'Data-Qtr6'!D232,""))</f>
        <v/>
      </c>
      <c r="E234" s="53" t="str">
        <f>IF(OR('Data-Qtr6'!E232="",'Data-Qtr6'!R232),"",COUNTIF('Data-Qtr6'!E232,"Yes"))</f>
        <v/>
      </c>
      <c r="F234" s="53" t="str">
        <f>IF(OR('Data-Qtr6'!F232="",'Data-Qtr6'!R232),"",COUNTIF('Data-Qtr6'!F232,"Yes"))</f>
        <v/>
      </c>
      <c r="G234" s="53"/>
      <c r="H234" s="270" t="str">
        <f>IF(OR('Data-Qtr6'!G232="",'Data-Qtr6'!R232),"",COUNTIF('Data-Qtr6'!G232,"Yes"))</f>
        <v/>
      </c>
      <c r="I234" s="55">
        <f>COUNTIF('Data-Qtr6'!C232:G232,"")</f>
        <v>5</v>
      </c>
      <c r="J234" s="125">
        <f>IF('Data-Qtr6'!R232,0,IF((COUNTBLANK(C234)+COUNTBLANK(E234)+COUNTBLANK(F234)+COUNTBLANK(H234))=4,0,1))</f>
        <v>0</v>
      </c>
      <c r="K234" s="125">
        <f t="shared" si="44"/>
        <v>0</v>
      </c>
      <c r="L234" s="125">
        <f t="shared" si="45"/>
        <v>0</v>
      </c>
      <c r="M234" s="1">
        <f t="shared" si="46"/>
        <v>0</v>
      </c>
      <c r="N234" s="125">
        <f t="shared" si="47"/>
        <v>0</v>
      </c>
      <c r="O234" s="126">
        <f t="shared" si="48"/>
        <v>0</v>
      </c>
      <c r="P234" s="125">
        <f t="shared" si="49"/>
        <v>0</v>
      </c>
      <c r="Q234" s="1">
        <f t="shared" si="50"/>
        <v>0</v>
      </c>
      <c r="R234" s="1">
        <f t="shared" si="43"/>
        <v>0</v>
      </c>
      <c r="S234" s="1">
        <f t="shared" si="51"/>
        <v>0</v>
      </c>
      <c r="T234" s="1">
        <f t="shared" si="52"/>
        <v>0</v>
      </c>
      <c r="U234" s="126">
        <f t="shared" si="53"/>
        <v>0</v>
      </c>
    </row>
    <row r="235" spans="2:21" ht="15" thickBot="1" x14ac:dyDescent="0.35">
      <c r="B235" s="125">
        <v>220</v>
      </c>
      <c r="C235" s="35" t="str">
        <f>IF(OR('Data-Qtr6'!C233="",'Data-Qtr6'!R233),"",(COUNTIF('Data-Qtr6'!C233,"Yes")))</f>
        <v/>
      </c>
      <c r="D235" s="271" t="str">
        <f>IF('Data-Qtr6'!D233="","",IF(C235=1,'Data-Qtr6'!D233,""))</f>
        <v/>
      </c>
      <c r="E235" s="36" t="str">
        <f>IF(OR('Data-Qtr6'!E233="",'Data-Qtr6'!R233),"",COUNTIF('Data-Qtr6'!E233,"Yes"))</f>
        <v/>
      </c>
      <c r="F235" s="36" t="str">
        <f>IF(OR('Data-Qtr6'!F233="",'Data-Qtr6'!R233),"",COUNTIF('Data-Qtr6'!F233,"Yes"))</f>
        <v/>
      </c>
      <c r="G235" s="36"/>
      <c r="H235" s="272" t="str">
        <f>IF(OR('Data-Qtr6'!G233="",'Data-Qtr6'!R233),"",COUNTIF('Data-Qtr6'!G233,"Yes"))</f>
        <v/>
      </c>
      <c r="I235" s="55">
        <f>COUNTIF('Data-Qtr6'!C233:G233,"")</f>
        <v>5</v>
      </c>
      <c r="J235" s="125">
        <f>IF('Data-Qtr6'!R233,0,IF((COUNTBLANK(C235)+COUNTBLANK(E235)+COUNTBLANK(F235)+COUNTBLANK(H235))=4,0,1))</f>
        <v>0</v>
      </c>
      <c r="K235" s="125">
        <f t="shared" si="44"/>
        <v>0</v>
      </c>
      <c r="L235" s="125">
        <f t="shared" si="45"/>
        <v>0</v>
      </c>
      <c r="M235" s="1">
        <f t="shared" si="46"/>
        <v>0</v>
      </c>
      <c r="N235" s="125">
        <f t="shared" si="47"/>
        <v>0</v>
      </c>
      <c r="O235" s="126">
        <f t="shared" si="48"/>
        <v>0</v>
      </c>
      <c r="P235" s="125">
        <f t="shared" si="49"/>
        <v>0</v>
      </c>
      <c r="Q235" s="1">
        <f t="shared" si="50"/>
        <v>0</v>
      </c>
      <c r="R235" s="1">
        <f t="shared" si="43"/>
        <v>0</v>
      </c>
      <c r="S235" s="1">
        <f t="shared" si="51"/>
        <v>0</v>
      </c>
      <c r="T235" s="1">
        <f t="shared" si="52"/>
        <v>0</v>
      </c>
      <c r="U235" s="126">
        <f t="shared" si="53"/>
        <v>0</v>
      </c>
    </row>
    <row r="236" spans="2:21" x14ac:dyDescent="0.3">
      <c r="B236" s="125">
        <v>221</v>
      </c>
      <c r="C236" s="32" t="str">
        <f>IF(OR('Data-Qtr6'!C234="",'Data-Qtr6'!R234),"",(COUNTIF('Data-Qtr6'!C234,"Yes")))</f>
        <v/>
      </c>
      <c r="D236" s="268" t="str">
        <f>IF('Data-Qtr6'!D234="","",IF(C236=1,'Data-Qtr6'!D234,""))</f>
        <v/>
      </c>
      <c r="E236" s="33" t="str">
        <f>IF(OR('Data-Qtr6'!E234="",'Data-Qtr6'!R234),"",COUNTIF('Data-Qtr6'!E234,"Yes"))</f>
        <v/>
      </c>
      <c r="F236" s="33" t="str">
        <f>IF(OR('Data-Qtr6'!F234="",'Data-Qtr6'!R234),"",COUNTIF('Data-Qtr6'!F234,"Yes"))</f>
        <v/>
      </c>
      <c r="G236" s="33"/>
      <c r="H236" s="269" t="str">
        <f>IF(OR('Data-Qtr6'!G234="",'Data-Qtr6'!R234),"",COUNTIF('Data-Qtr6'!G234,"Yes"))</f>
        <v/>
      </c>
      <c r="I236" s="54">
        <f>COUNTIF('Data-Qtr6'!C234:G234,"")</f>
        <v>5</v>
      </c>
      <c r="J236" s="125">
        <f>IF('Data-Qtr6'!R234,0,IF((COUNTBLANK(C236)+COUNTBLANK(E236)+COUNTBLANK(F236)+COUNTBLANK(H236))=4,0,1))</f>
        <v>0</v>
      </c>
      <c r="K236" s="125">
        <f t="shared" si="44"/>
        <v>0</v>
      </c>
      <c r="L236" s="125">
        <f t="shared" si="45"/>
        <v>0</v>
      </c>
      <c r="M236" s="1">
        <f t="shared" si="46"/>
        <v>0</v>
      </c>
      <c r="N236" s="125">
        <f t="shared" si="47"/>
        <v>0</v>
      </c>
      <c r="O236" s="126">
        <f t="shared" si="48"/>
        <v>0</v>
      </c>
      <c r="P236" s="125">
        <f t="shared" si="49"/>
        <v>0</v>
      </c>
      <c r="Q236" s="1">
        <f t="shared" si="50"/>
        <v>0</v>
      </c>
      <c r="R236" s="1">
        <f t="shared" si="43"/>
        <v>0</v>
      </c>
      <c r="S236" s="1">
        <f t="shared" si="51"/>
        <v>0</v>
      </c>
      <c r="T236" s="1">
        <f t="shared" si="52"/>
        <v>0</v>
      </c>
      <c r="U236" s="126">
        <f t="shared" si="53"/>
        <v>0</v>
      </c>
    </row>
    <row r="237" spans="2:21" x14ac:dyDescent="0.3">
      <c r="B237" s="125">
        <v>222</v>
      </c>
      <c r="C237" s="34" t="str">
        <f>IF(OR('Data-Qtr6'!C235="",'Data-Qtr6'!R235),"",(COUNTIF('Data-Qtr6'!C235,"Yes")))</f>
        <v/>
      </c>
      <c r="D237" s="267" t="str">
        <f>IF('Data-Qtr6'!D235="","",IF(C237=1,'Data-Qtr6'!D235,""))</f>
        <v/>
      </c>
      <c r="E237" s="53" t="str">
        <f>IF(OR('Data-Qtr6'!E235="",'Data-Qtr6'!R235),"",COUNTIF('Data-Qtr6'!E235,"Yes"))</f>
        <v/>
      </c>
      <c r="F237" s="53" t="str">
        <f>IF(OR('Data-Qtr6'!F235="",'Data-Qtr6'!R235),"",COUNTIF('Data-Qtr6'!F235,"Yes"))</f>
        <v/>
      </c>
      <c r="G237" s="53"/>
      <c r="H237" s="270" t="str">
        <f>IF(OR('Data-Qtr6'!G235="",'Data-Qtr6'!R235),"",COUNTIF('Data-Qtr6'!G235,"Yes"))</f>
        <v/>
      </c>
      <c r="I237" s="55">
        <f>COUNTIF('Data-Qtr6'!C235:G235,"")</f>
        <v>5</v>
      </c>
      <c r="J237" s="125">
        <f>IF('Data-Qtr6'!R235,0,IF((COUNTBLANK(C237)+COUNTBLANK(E237)+COUNTBLANK(F237)+COUNTBLANK(H237))=4,0,1))</f>
        <v>0</v>
      </c>
      <c r="K237" s="125">
        <f t="shared" si="44"/>
        <v>0</v>
      </c>
      <c r="L237" s="125">
        <f t="shared" si="45"/>
        <v>0</v>
      </c>
      <c r="M237" s="1">
        <f t="shared" si="46"/>
        <v>0</v>
      </c>
      <c r="N237" s="125">
        <f t="shared" si="47"/>
        <v>0</v>
      </c>
      <c r="O237" s="126">
        <f t="shared" si="48"/>
        <v>0</v>
      </c>
      <c r="P237" s="125">
        <f t="shared" si="49"/>
        <v>0</v>
      </c>
      <c r="Q237" s="1">
        <f t="shared" si="50"/>
        <v>0</v>
      </c>
      <c r="R237" s="1">
        <f t="shared" si="43"/>
        <v>0</v>
      </c>
      <c r="S237" s="1">
        <f t="shared" si="51"/>
        <v>0</v>
      </c>
      <c r="T237" s="1">
        <f t="shared" si="52"/>
        <v>0</v>
      </c>
      <c r="U237" s="126">
        <f t="shared" si="53"/>
        <v>0</v>
      </c>
    </row>
    <row r="238" spans="2:21" x14ac:dyDescent="0.3">
      <c r="B238" s="125">
        <v>223</v>
      </c>
      <c r="C238" s="34" t="str">
        <f>IF(OR('Data-Qtr6'!C236="",'Data-Qtr6'!R236),"",(COUNTIF('Data-Qtr6'!C236,"Yes")))</f>
        <v/>
      </c>
      <c r="D238" s="267" t="str">
        <f>IF('Data-Qtr6'!D236="","",IF(C238=1,'Data-Qtr6'!D236,""))</f>
        <v/>
      </c>
      <c r="E238" s="53" t="str">
        <f>IF(OR('Data-Qtr6'!E236="",'Data-Qtr6'!R236),"",COUNTIF('Data-Qtr6'!E236,"Yes"))</f>
        <v/>
      </c>
      <c r="F238" s="53" t="str">
        <f>IF(OR('Data-Qtr6'!F236="",'Data-Qtr6'!R236),"",COUNTIF('Data-Qtr6'!F236,"Yes"))</f>
        <v/>
      </c>
      <c r="G238" s="53"/>
      <c r="H238" s="270" t="str">
        <f>IF(OR('Data-Qtr6'!G236="",'Data-Qtr6'!R236),"",COUNTIF('Data-Qtr6'!G236,"Yes"))</f>
        <v/>
      </c>
      <c r="I238" s="55">
        <f>COUNTIF('Data-Qtr6'!C236:G236,"")</f>
        <v>5</v>
      </c>
      <c r="J238" s="125">
        <f>IF('Data-Qtr6'!R236,0,IF((COUNTBLANK(C238)+COUNTBLANK(E238)+COUNTBLANK(F238)+COUNTBLANK(H238))=4,0,1))</f>
        <v>0</v>
      </c>
      <c r="K238" s="125">
        <f t="shared" si="44"/>
        <v>0</v>
      </c>
      <c r="L238" s="125">
        <f t="shared" si="45"/>
        <v>0</v>
      </c>
      <c r="M238" s="1">
        <f t="shared" si="46"/>
        <v>0</v>
      </c>
      <c r="N238" s="125">
        <f t="shared" si="47"/>
        <v>0</v>
      </c>
      <c r="O238" s="126">
        <f t="shared" si="48"/>
        <v>0</v>
      </c>
      <c r="P238" s="125">
        <f t="shared" si="49"/>
        <v>0</v>
      </c>
      <c r="Q238" s="1">
        <f t="shared" si="50"/>
        <v>0</v>
      </c>
      <c r="R238" s="1">
        <f t="shared" si="43"/>
        <v>0</v>
      </c>
      <c r="S238" s="1">
        <f t="shared" si="51"/>
        <v>0</v>
      </c>
      <c r="T238" s="1">
        <f t="shared" si="52"/>
        <v>0</v>
      </c>
      <c r="U238" s="126">
        <f t="shared" si="53"/>
        <v>0</v>
      </c>
    </row>
    <row r="239" spans="2:21" x14ac:dyDescent="0.3">
      <c r="B239" s="125">
        <v>224</v>
      </c>
      <c r="C239" s="34" t="str">
        <f>IF(OR('Data-Qtr6'!C237="",'Data-Qtr6'!R237),"",(COUNTIF('Data-Qtr6'!C237,"Yes")))</f>
        <v/>
      </c>
      <c r="D239" s="267" t="str">
        <f>IF('Data-Qtr6'!D237="","",IF(C239=1,'Data-Qtr6'!D237,""))</f>
        <v/>
      </c>
      <c r="E239" s="53" t="str">
        <f>IF(OR('Data-Qtr6'!E237="",'Data-Qtr6'!R237),"",COUNTIF('Data-Qtr6'!E237,"Yes"))</f>
        <v/>
      </c>
      <c r="F239" s="53" t="str">
        <f>IF(OR('Data-Qtr6'!F237="",'Data-Qtr6'!R237),"",COUNTIF('Data-Qtr6'!F237,"Yes"))</f>
        <v/>
      </c>
      <c r="G239" s="53"/>
      <c r="H239" s="270" t="str">
        <f>IF(OR('Data-Qtr6'!G237="",'Data-Qtr6'!R237),"",COUNTIF('Data-Qtr6'!G237,"Yes"))</f>
        <v/>
      </c>
      <c r="I239" s="55">
        <f>COUNTIF('Data-Qtr6'!C237:G237,"")</f>
        <v>5</v>
      </c>
      <c r="J239" s="125">
        <f>IF('Data-Qtr6'!R237,0,IF((COUNTBLANK(C239)+COUNTBLANK(E239)+COUNTBLANK(F239)+COUNTBLANK(H239))=4,0,1))</f>
        <v>0</v>
      </c>
      <c r="K239" s="125">
        <f t="shared" si="44"/>
        <v>0</v>
      </c>
      <c r="L239" s="125">
        <f t="shared" si="45"/>
        <v>0</v>
      </c>
      <c r="M239" s="1">
        <f t="shared" si="46"/>
        <v>0</v>
      </c>
      <c r="N239" s="125">
        <f t="shared" si="47"/>
        <v>0</v>
      </c>
      <c r="O239" s="126">
        <f t="shared" si="48"/>
        <v>0</v>
      </c>
      <c r="P239" s="125">
        <f t="shared" si="49"/>
        <v>0</v>
      </c>
      <c r="Q239" s="1">
        <f t="shared" si="50"/>
        <v>0</v>
      </c>
      <c r="R239" s="1">
        <f t="shared" si="43"/>
        <v>0</v>
      </c>
      <c r="S239" s="1">
        <f t="shared" si="51"/>
        <v>0</v>
      </c>
      <c r="T239" s="1">
        <f t="shared" si="52"/>
        <v>0</v>
      </c>
      <c r="U239" s="126">
        <f t="shared" si="53"/>
        <v>0</v>
      </c>
    </row>
    <row r="240" spans="2:21" x14ac:dyDescent="0.3">
      <c r="B240" s="125">
        <v>225</v>
      </c>
      <c r="C240" s="34" t="str">
        <f>IF(OR('Data-Qtr6'!C238="",'Data-Qtr6'!R238),"",(COUNTIF('Data-Qtr6'!C238,"Yes")))</f>
        <v/>
      </c>
      <c r="D240" s="267" t="str">
        <f>IF('Data-Qtr6'!D238="","",IF(C240=1,'Data-Qtr6'!D238,""))</f>
        <v/>
      </c>
      <c r="E240" s="53" t="str">
        <f>IF(OR('Data-Qtr6'!E238="",'Data-Qtr6'!R238),"",COUNTIF('Data-Qtr6'!E238,"Yes"))</f>
        <v/>
      </c>
      <c r="F240" s="53" t="str">
        <f>IF(OR('Data-Qtr6'!F238="",'Data-Qtr6'!R238),"",COUNTIF('Data-Qtr6'!F238,"Yes"))</f>
        <v/>
      </c>
      <c r="G240" s="53"/>
      <c r="H240" s="270" t="str">
        <f>IF(OR('Data-Qtr6'!G238="",'Data-Qtr6'!R238),"",COUNTIF('Data-Qtr6'!G238,"Yes"))</f>
        <v/>
      </c>
      <c r="I240" s="55">
        <f>COUNTIF('Data-Qtr6'!C238:G238,"")</f>
        <v>5</v>
      </c>
      <c r="J240" s="125">
        <f>IF('Data-Qtr6'!R238,0,IF((COUNTBLANK(C240)+COUNTBLANK(E240)+COUNTBLANK(F240)+COUNTBLANK(H240))=4,0,1))</f>
        <v>0</v>
      </c>
      <c r="K240" s="125">
        <f t="shared" si="44"/>
        <v>0</v>
      </c>
      <c r="L240" s="125">
        <f t="shared" si="45"/>
        <v>0</v>
      </c>
      <c r="M240" s="1">
        <f t="shared" si="46"/>
        <v>0</v>
      </c>
      <c r="N240" s="125">
        <f t="shared" si="47"/>
        <v>0</v>
      </c>
      <c r="O240" s="126">
        <f t="shared" si="48"/>
        <v>0</v>
      </c>
      <c r="P240" s="125">
        <f t="shared" si="49"/>
        <v>0</v>
      </c>
      <c r="Q240" s="1">
        <f t="shared" si="50"/>
        <v>0</v>
      </c>
      <c r="R240" s="1">
        <f t="shared" si="43"/>
        <v>0</v>
      </c>
      <c r="S240" s="1">
        <f t="shared" si="51"/>
        <v>0</v>
      </c>
      <c r="T240" s="1">
        <f t="shared" si="52"/>
        <v>0</v>
      </c>
      <c r="U240" s="126">
        <f t="shared" si="53"/>
        <v>0</v>
      </c>
    </row>
    <row r="241" spans="2:21" x14ac:dyDescent="0.3">
      <c r="B241" s="125">
        <v>226</v>
      </c>
      <c r="C241" s="34" t="str">
        <f>IF(OR('Data-Qtr6'!C239="",'Data-Qtr6'!R239),"",(COUNTIF('Data-Qtr6'!C239,"Yes")))</f>
        <v/>
      </c>
      <c r="D241" s="267" t="str">
        <f>IF('Data-Qtr6'!D239="","",IF(C241=1,'Data-Qtr6'!D239,""))</f>
        <v/>
      </c>
      <c r="E241" s="53" t="str">
        <f>IF(OR('Data-Qtr6'!E239="",'Data-Qtr6'!R239),"",COUNTIF('Data-Qtr6'!E239,"Yes"))</f>
        <v/>
      </c>
      <c r="F241" s="53" t="str">
        <f>IF(OR('Data-Qtr6'!F239="",'Data-Qtr6'!R239),"",COUNTIF('Data-Qtr6'!F239,"Yes"))</f>
        <v/>
      </c>
      <c r="G241" s="53"/>
      <c r="H241" s="270" t="str">
        <f>IF(OR('Data-Qtr6'!G239="",'Data-Qtr6'!R239),"",COUNTIF('Data-Qtr6'!G239,"Yes"))</f>
        <v/>
      </c>
      <c r="I241" s="55">
        <f>COUNTIF('Data-Qtr6'!C239:G239,"")</f>
        <v>5</v>
      </c>
      <c r="J241" s="125">
        <f>IF('Data-Qtr6'!R239,0,IF((COUNTBLANK(C241)+COUNTBLANK(E241)+COUNTBLANK(F241)+COUNTBLANK(H241))=4,0,1))</f>
        <v>0</v>
      </c>
      <c r="K241" s="125">
        <f t="shared" si="44"/>
        <v>0</v>
      </c>
      <c r="L241" s="125">
        <f t="shared" si="45"/>
        <v>0</v>
      </c>
      <c r="M241" s="1">
        <f t="shared" si="46"/>
        <v>0</v>
      </c>
      <c r="N241" s="125">
        <f t="shared" si="47"/>
        <v>0</v>
      </c>
      <c r="O241" s="126">
        <f t="shared" si="48"/>
        <v>0</v>
      </c>
      <c r="P241" s="125">
        <f t="shared" si="49"/>
        <v>0</v>
      </c>
      <c r="Q241" s="1">
        <f t="shared" si="50"/>
        <v>0</v>
      </c>
      <c r="R241" s="1">
        <f t="shared" si="43"/>
        <v>0</v>
      </c>
      <c r="S241" s="1">
        <f t="shared" si="51"/>
        <v>0</v>
      </c>
      <c r="T241" s="1">
        <f t="shared" si="52"/>
        <v>0</v>
      </c>
      <c r="U241" s="126">
        <f t="shared" si="53"/>
        <v>0</v>
      </c>
    </row>
    <row r="242" spans="2:21" x14ac:dyDescent="0.3">
      <c r="B242" s="125">
        <v>227</v>
      </c>
      <c r="C242" s="34" t="str">
        <f>IF(OR('Data-Qtr6'!C240="",'Data-Qtr6'!R240),"",(COUNTIF('Data-Qtr6'!C240,"Yes")))</f>
        <v/>
      </c>
      <c r="D242" s="267" t="str">
        <f>IF('Data-Qtr6'!D240="","",IF(C242=1,'Data-Qtr6'!D240,""))</f>
        <v/>
      </c>
      <c r="E242" s="53" t="str">
        <f>IF(OR('Data-Qtr6'!E240="",'Data-Qtr6'!R240),"",COUNTIF('Data-Qtr6'!E240,"Yes"))</f>
        <v/>
      </c>
      <c r="F242" s="53" t="str">
        <f>IF(OR('Data-Qtr6'!F240="",'Data-Qtr6'!R240),"",COUNTIF('Data-Qtr6'!F240,"Yes"))</f>
        <v/>
      </c>
      <c r="G242" s="53"/>
      <c r="H242" s="270" t="str">
        <f>IF(OR('Data-Qtr6'!G240="",'Data-Qtr6'!R240),"",COUNTIF('Data-Qtr6'!G240,"Yes"))</f>
        <v/>
      </c>
      <c r="I242" s="55">
        <f>COUNTIF('Data-Qtr6'!C240:G240,"")</f>
        <v>5</v>
      </c>
      <c r="J242" s="125">
        <f>IF('Data-Qtr6'!R240,0,IF((COUNTBLANK(C242)+COUNTBLANK(E242)+COUNTBLANK(F242)+COUNTBLANK(H242))=4,0,1))</f>
        <v>0</v>
      </c>
      <c r="K242" s="125">
        <f t="shared" si="44"/>
        <v>0</v>
      </c>
      <c r="L242" s="125">
        <f t="shared" si="45"/>
        <v>0</v>
      </c>
      <c r="M242" s="1">
        <f t="shared" si="46"/>
        <v>0</v>
      </c>
      <c r="N242" s="125">
        <f t="shared" si="47"/>
        <v>0</v>
      </c>
      <c r="O242" s="126">
        <f t="shared" si="48"/>
        <v>0</v>
      </c>
      <c r="P242" s="125">
        <f t="shared" si="49"/>
        <v>0</v>
      </c>
      <c r="Q242" s="1">
        <f t="shared" si="50"/>
        <v>0</v>
      </c>
      <c r="R242" s="1">
        <f t="shared" si="43"/>
        <v>0</v>
      </c>
      <c r="S242" s="1">
        <f t="shared" si="51"/>
        <v>0</v>
      </c>
      <c r="T242" s="1">
        <f t="shared" si="52"/>
        <v>0</v>
      </c>
      <c r="U242" s="126">
        <f t="shared" si="53"/>
        <v>0</v>
      </c>
    </row>
    <row r="243" spans="2:21" x14ac:dyDescent="0.3">
      <c r="B243" s="125">
        <v>228</v>
      </c>
      <c r="C243" s="34" t="str">
        <f>IF(OR('Data-Qtr6'!C241="",'Data-Qtr6'!R241),"",(COUNTIF('Data-Qtr6'!C241,"Yes")))</f>
        <v/>
      </c>
      <c r="D243" s="267" t="str">
        <f>IF('Data-Qtr6'!D241="","",IF(C243=1,'Data-Qtr6'!D241,""))</f>
        <v/>
      </c>
      <c r="E243" s="53" t="str">
        <f>IF(OR('Data-Qtr6'!E241="",'Data-Qtr6'!R241),"",COUNTIF('Data-Qtr6'!E241,"Yes"))</f>
        <v/>
      </c>
      <c r="F243" s="53" t="str">
        <f>IF(OR('Data-Qtr6'!F241="",'Data-Qtr6'!R241),"",COUNTIF('Data-Qtr6'!F241,"Yes"))</f>
        <v/>
      </c>
      <c r="G243" s="53"/>
      <c r="H243" s="270" t="str">
        <f>IF(OR('Data-Qtr6'!G241="",'Data-Qtr6'!R241),"",COUNTIF('Data-Qtr6'!G241,"Yes"))</f>
        <v/>
      </c>
      <c r="I243" s="55">
        <f>COUNTIF('Data-Qtr6'!C241:G241,"")</f>
        <v>5</v>
      </c>
      <c r="J243" s="125">
        <f>IF('Data-Qtr6'!R241,0,IF((COUNTBLANK(C243)+COUNTBLANK(E243)+COUNTBLANK(F243)+COUNTBLANK(H243))=4,0,1))</f>
        <v>0</v>
      </c>
      <c r="K243" s="125">
        <f t="shared" si="44"/>
        <v>0</v>
      </c>
      <c r="L243" s="125">
        <f t="shared" si="45"/>
        <v>0</v>
      </c>
      <c r="M243" s="1">
        <f t="shared" si="46"/>
        <v>0</v>
      </c>
      <c r="N243" s="125">
        <f t="shared" si="47"/>
        <v>0</v>
      </c>
      <c r="O243" s="126">
        <f t="shared" si="48"/>
        <v>0</v>
      </c>
      <c r="P243" s="125">
        <f t="shared" si="49"/>
        <v>0</v>
      </c>
      <c r="Q243" s="1">
        <f t="shared" si="50"/>
        <v>0</v>
      </c>
      <c r="R243" s="1">
        <f t="shared" si="43"/>
        <v>0</v>
      </c>
      <c r="S243" s="1">
        <f t="shared" si="51"/>
        <v>0</v>
      </c>
      <c r="T243" s="1">
        <f t="shared" si="52"/>
        <v>0</v>
      </c>
      <c r="U243" s="126">
        <f t="shared" si="53"/>
        <v>0</v>
      </c>
    </row>
    <row r="244" spans="2:21" x14ac:dyDescent="0.3">
      <c r="B244" s="125">
        <v>229</v>
      </c>
      <c r="C244" s="34" t="str">
        <f>IF(OR('Data-Qtr6'!C242="",'Data-Qtr6'!R242),"",(COUNTIF('Data-Qtr6'!C242,"Yes")))</f>
        <v/>
      </c>
      <c r="D244" s="267" t="str">
        <f>IF('Data-Qtr6'!D242="","",IF(C244=1,'Data-Qtr6'!D242,""))</f>
        <v/>
      </c>
      <c r="E244" s="53" t="str">
        <f>IF(OR('Data-Qtr6'!E242="",'Data-Qtr6'!R242),"",COUNTIF('Data-Qtr6'!E242,"Yes"))</f>
        <v/>
      </c>
      <c r="F244" s="53" t="str">
        <f>IF(OR('Data-Qtr6'!F242="",'Data-Qtr6'!R242),"",COUNTIF('Data-Qtr6'!F242,"Yes"))</f>
        <v/>
      </c>
      <c r="G244" s="53"/>
      <c r="H244" s="270" t="str">
        <f>IF(OR('Data-Qtr6'!G242="",'Data-Qtr6'!R242),"",COUNTIF('Data-Qtr6'!G242,"Yes"))</f>
        <v/>
      </c>
      <c r="I244" s="55">
        <f>COUNTIF('Data-Qtr6'!C242:G242,"")</f>
        <v>5</v>
      </c>
      <c r="J244" s="125">
        <f>IF('Data-Qtr6'!R242,0,IF((COUNTBLANK(C244)+COUNTBLANK(E244)+COUNTBLANK(F244)+COUNTBLANK(H244))=4,0,1))</f>
        <v>0</v>
      </c>
      <c r="K244" s="125">
        <f t="shared" si="44"/>
        <v>0</v>
      </c>
      <c r="L244" s="125">
        <f t="shared" si="45"/>
        <v>0</v>
      </c>
      <c r="M244" s="1">
        <f t="shared" si="46"/>
        <v>0</v>
      </c>
      <c r="N244" s="125">
        <f t="shared" si="47"/>
        <v>0</v>
      </c>
      <c r="O244" s="126">
        <f t="shared" si="48"/>
        <v>0</v>
      </c>
      <c r="P244" s="125">
        <f t="shared" si="49"/>
        <v>0</v>
      </c>
      <c r="Q244" s="1">
        <f t="shared" si="50"/>
        <v>0</v>
      </c>
      <c r="R244" s="1">
        <f t="shared" si="43"/>
        <v>0</v>
      </c>
      <c r="S244" s="1">
        <f t="shared" si="51"/>
        <v>0</v>
      </c>
      <c r="T244" s="1">
        <f t="shared" si="52"/>
        <v>0</v>
      </c>
      <c r="U244" s="126">
        <f t="shared" si="53"/>
        <v>0</v>
      </c>
    </row>
    <row r="245" spans="2:21" ht="15" thickBot="1" x14ac:dyDescent="0.35">
      <c r="B245" s="127">
        <v>230</v>
      </c>
      <c r="C245" s="35" t="str">
        <f>IF(OR('Data-Qtr6'!C243="",'Data-Qtr6'!R243),"",(COUNTIF('Data-Qtr6'!C243,"Yes")))</f>
        <v/>
      </c>
      <c r="D245" s="271" t="str">
        <f>IF('Data-Qtr6'!D243="","",IF(C245=1,'Data-Qtr6'!D243,""))</f>
        <v/>
      </c>
      <c r="E245" s="36" t="str">
        <f>IF(OR('Data-Qtr6'!E243="",'Data-Qtr6'!R243),"",COUNTIF('Data-Qtr6'!E243,"Yes"))</f>
        <v/>
      </c>
      <c r="F245" s="36" t="str">
        <f>IF(OR('Data-Qtr6'!F243="",'Data-Qtr6'!R243),"",COUNTIF('Data-Qtr6'!F243,"Yes"))</f>
        <v/>
      </c>
      <c r="G245" s="36"/>
      <c r="H245" s="272" t="str">
        <f>IF(OR('Data-Qtr6'!G243="",'Data-Qtr6'!R243),"",COUNTIF('Data-Qtr6'!G243,"Yes"))</f>
        <v/>
      </c>
      <c r="I245" s="56">
        <f>COUNTIF('Data-Qtr6'!C243:G243,"")</f>
        <v>5</v>
      </c>
      <c r="J245" s="125">
        <f>IF('Data-Qtr6'!R243,0,IF((COUNTBLANK(C245)+COUNTBLANK(E245)+COUNTBLANK(F245)+COUNTBLANK(H245))=4,0,1))</f>
        <v>0</v>
      </c>
      <c r="K245" s="125">
        <f t="shared" si="44"/>
        <v>0</v>
      </c>
      <c r="L245" s="125">
        <f t="shared" si="45"/>
        <v>0</v>
      </c>
      <c r="M245" s="1">
        <f t="shared" si="46"/>
        <v>0</v>
      </c>
      <c r="N245" s="125">
        <f t="shared" si="47"/>
        <v>0</v>
      </c>
      <c r="O245" s="126">
        <f t="shared" si="48"/>
        <v>0</v>
      </c>
      <c r="P245" s="125">
        <f t="shared" si="49"/>
        <v>0</v>
      </c>
      <c r="Q245" s="1">
        <f t="shared" si="50"/>
        <v>0</v>
      </c>
      <c r="R245" s="1">
        <f t="shared" si="43"/>
        <v>0</v>
      </c>
      <c r="S245" s="1">
        <f t="shared" si="51"/>
        <v>0</v>
      </c>
      <c r="T245" s="1">
        <f t="shared" si="52"/>
        <v>0</v>
      </c>
      <c r="U245" s="126">
        <f t="shared" si="53"/>
        <v>0</v>
      </c>
    </row>
    <row r="246" spans="2:21" x14ac:dyDescent="0.3">
      <c r="B246" s="125">
        <v>231</v>
      </c>
      <c r="C246" s="32" t="str">
        <f>IF(OR('Data-Qtr6'!C244="",'Data-Qtr6'!R244),"",(COUNTIF('Data-Qtr6'!C244,"Yes")))</f>
        <v/>
      </c>
      <c r="D246" s="268" t="str">
        <f>IF('Data-Qtr6'!D244="","",IF(C246=1,'Data-Qtr6'!D244,""))</f>
        <v/>
      </c>
      <c r="E246" s="33" t="str">
        <f>IF(OR('Data-Qtr6'!E244="",'Data-Qtr6'!R244),"",COUNTIF('Data-Qtr6'!E244,"Yes"))</f>
        <v/>
      </c>
      <c r="F246" s="33" t="str">
        <f>IF(OR('Data-Qtr6'!F244="",'Data-Qtr6'!R244),"",COUNTIF('Data-Qtr6'!F244,"Yes"))</f>
        <v/>
      </c>
      <c r="G246" s="33"/>
      <c r="H246" s="269" t="str">
        <f>IF(OR('Data-Qtr6'!G244="",'Data-Qtr6'!R244),"",COUNTIF('Data-Qtr6'!G244,"Yes"))</f>
        <v/>
      </c>
      <c r="I246" s="54">
        <f>COUNTIF('Data-Qtr6'!C244:G244,"")</f>
        <v>5</v>
      </c>
      <c r="J246" s="125">
        <f>IF('Data-Qtr6'!R244,0,IF((COUNTBLANK(C246)+COUNTBLANK(E246)+COUNTBLANK(F246)+COUNTBLANK(H246))=4,0,1))</f>
        <v>0</v>
      </c>
      <c r="K246" s="125">
        <f t="shared" si="44"/>
        <v>0</v>
      </c>
      <c r="L246" s="125">
        <f t="shared" si="45"/>
        <v>0</v>
      </c>
      <c r="M246" s="1">
        <f t="shared" si="46"/>
        <v>0</v>
      </c>
      <c r="N246" s="125">
        <f t="shared" si="47"/>
        <v>0</v>
      </c>
      <c r="O246" s="126">
        <f t="shared" si="48"/>
        <v>0</v>
      </c>
      <c r="P246" s="125">
        <f t="shared" si="49"/>
        <v>0</v>
      </c>
      <c r="Q246" s="1">
        <f t="shared" si="50"/>
        <v>0</v>
      </c>
      <c r="R246" s="1">
        <f t="shared" si="43"/>
        <v>0</v>
      </c>
      <c r="S246" s="1">
        <f t="shared" si="51"/>
        <v>0</v>
      </c>
      <c r="T246" s="1">
        <f t="shared" si="52"/>
        <v>0</v>
      </c>
      <c r="U246" s="126">
        <f t="shared" si="53"/>
        <v>0</v>
      </c>
    </row>
    <row r="247" spans="2:21" x14ac:dyDescent="0.3">
      <c r="B247" s="125">
        <v>232</v>
      </c>
      <c r="C247" s="34" t="str">
        <f>IF(OR('Data-Qtr6'!C245="",'Data-Qtr6'!R245),"",(COUNTIF('Data-Qtr6'!C245,"Yes")))</f>
        <v/>
      </c>
      <c r="D247" s="267" t="str">
        <f>IF('Data-Qtr6'!D245="","",IF(C247=1,'Data-Qtr6'!D245,""))</f>
        <v/>
      </c>
      <c r="E247" s="53" t="str">
        <f>IF(OR('Data-Qtr6'!E245="",'Data-Qtr6'!R245),"",COUNTIF('Data-Qtr6'!E245,"Yes"))</f>
        <v/>
      </c>
      <c r="F247" s="53" t="str">
        <f>IF(OR('Data-Qtr6'!F245="",'Data-Qtr6'!R245),"",COUNTIF('Data-Qtr6'!F245,"Yes"))</f>
        <v/>
      </c>
      <c r="G247" s="53"/>
      <c r="H247" s="270" t="str">
        <f>IF(OR('Data-Qtr6'!G245="",'Data-Qtr6'!R245),"",COUNTIF('Data-Qtr6'!G245,"Yes"))</f>
        <v/>
      </c>
      <c r="I247" s="55">
        <f>COUNTIF('Data-Qtr6'!C245:G245,"")</f>
        <v>5</v>
      </c>
      <c r="J247" s="125">
        <f>IF('Data-Qtr6'!R245,0,IF((COUNTBLANK(C247)+COUNTBLANK(E247)+COUNTBLANK(F247)+COUNTBLANK(H247))=4,0,1))</f>
        <v>0</v>
      </c>
      <c r="K247" s="125">
        <f t="shared" si="44"/>
        <v>0</v>
      </c>
      <c r="L247" s="125">
        <f t="shared" si="45"/>
        <v>0</v>
      </c>
      <c r="M247" s="1">
        <f t="shared" si="46"/>
        <v>0</v>
      </c>
      <c r="N247" s="125">
        <f t="shared" si="47"/>
        <v>0</v>
      </c>
      <c r="O247" s="126">
        <f t="shared" si="48"/>
        <v>0</v>
      </c>
      <c r="P247" s="125">
        <f t="shared" si="49"/>
        <v>0</v>
      </c>
      <c r="Q247" s="1">
        <f t="shared" si="50"/>
        <v>0</v>
      </c>
      <c r="R247" s="1">
        <f t="shared" si="43"/>
        <v>0</v>
      </c>
      <c r="S247" s="1">
        <f t="shared" si="51"/>
        <v>0</v>
      </c>
      <c r="T247" s="1">
        <f t="shared" si="52"/>
        <v>0</v>
      </c>
      <c r="U247" s="126">
        <f t="shared" si="53"/>
        <v>0</v>
      </c>
    </row>
    <row r="248" spans="2:21" x14ac:dyDescent="0.3">
      <c r="B248" s="125">
        <v>233</v>
      </c>
      <c r="C248" s="34" t="str">
        <f>IF(OR('Data-Qtr6'!C246="",'Data-Qtr6'!R246),"",(COUNTIF('Data-Qtr6'!C246,"Yes")))</f>
        <v/>
      </c>
      <c r="D248" s="267" t="str">
        <f>IF('Data-Qtr6'!D246="","",IF(C248=1,'Data-Qtr6'!D246,""))</f>
        <v/>
      </c>
      <c r="E248" s="53" t="str">
        <f>IF(OR('Data-Qtr6'!E246="",'Data-Qtr6'!R246),"",COUNTIF('Data-Qtr6'!E246,"Yes"))</f>
        <v/>
      </c>
      <c r="F248" s="53" t="str">
        <f>IF(OR('Data-Qtr6'!F246="",'Data-Qtr6'!R246),"",COUNTIF('Data-Qtr6'!F246,"Yes"))</f>
        <v/>
      </c>
      <c r="G248" s="53"/>
      <c r="H248" s="270" t="str">
        <f>IF(OR('Data-Qtr6'!G246="",'Data-Qtr6'!R246),"",COUNTIF('Data-Qtr6'!G246,"Yes"))</f>
        <v/>
      </c>
      <c r="I248" s="55">
        <f>COUNTIF('Data-Qtr6'!C246:G246,"")</f>
        <v>5</v>
      </c>
      <c r="J248" s="125">
        <f>IF('Data-Qtr6'!R246,0,IF((COUNTBLANK(C248)+COUNTBLANK(E248)+COUNTBLANK(F248)+COUNTBLANK(H248))=4,0,1))</f>
        <v>0</v>
      </c>
      <c r="K248" s="125">
        <f t="shared" si="44"/>
        <v>0</v>
      </c>
      <c r="L248" s="125">
        <f t="shared" si="45"/>
        <v>0</v>
      </c>
      <c r="M248" s="1">
        <f t="shared" si="46"/>
        <v>0</v>
      </c>
      <c r="N248" s="125">
        <f t="shared" si="47"/>
        <v>0</v>
      </c>
      <c r="O248" s="126">
        <f t="shared" si="48"/>
        <v>0</v>
      </c>
      <c r="P248" s="125">
        <f t="shared" si="49"/>
        <v>0</v>
      </c>
      <c r="Q248" s="1">
        <f t="shared" si="50"/>
        <v>0</v>
      </c>
      <c r="R248" s="1">
        <f t="shared" si="43"/>
        <v>0</v>
      </c>
      <c r="S248" s="1">
        <f t="shared" si="51"/>
        <v>0</v>
      </c>
      <c r="T248" s="1">
        <f t="shared" si="52"/>
        <v>0</v>
      </c>
      <c r="U248" s="126">
        <f t="shared" si="53"/>
        <v>0</v>
      </c>
    </row>
    <row r="249" spans="2:21" x14ac:dyDescent="0.3">
      <c r="B249" s="125">
        <v>234</v>
      </c>
      <c r="C249" s="34" t="str">
        <f>IF(OR('Data-Qtr6'!C247="",'Data-Qtr6'!R247),"",(COUNTIF('Data-Qtr6'!C247,"Yes")))</f>
        <v/>
      </c>
      <c r="D249" s="267" t="str">
        <f>IF('Data-Qtr6'!D247="","",IF(C249=1,'Data-Qtr6'!D247,""))</f>
        <v/>
      </c>
      <c r="E249" s="53" t="str">
        <f>IF(OR('Data-Qtr6'!E247="",'Data-Qtr6'!R247),"",COUNTIF('Data-Qtr6'!E247,"Yes"))</f>
        <v/>
      </c>
      <c r="F249" s="53" t="str">
        <f>IF(OR('Data-Qtr6'!F247="",'Data-Qtr6'!R247),"",COUNTIF('Data-Qtr6'!F247,"Yes"))</f>
        <v/>
      </c>
      <c r="G249" s="53"/>
      <c r="H249" s="270" t="str">
        <f>IF(OR('Data-Qtr6'!G247="",'Data-Qtr6'!R247),"",COUNTIF('Data-Qtr6'!G247,"Yes"))</f>
        <v/>
      </c>
      <c r="I249" s="55">
        <f>COUNTIF('Data-Qtr6'!C247:G247,"")</f>
        <v>5</v>
      </c>
      <c r="J249" s="125">
        <f>IF('Data-Qtr6'!R247,0,IF((COUNTBLANK(C249)+COUNTBLANK(E249)+COUNTBLANK(F249)+COUNTBLANK(H249))=4,0,1))</f>
        <v>0</v>
      </c>
      <c r="K249" s="125">
        <f t="shared" si="44"/>
        <v>0</v>
      </c>
      <c r="L249" s="125">
        <f t="shared" si="45"/>
        <v>0</v>
      </c>
      <c r="M249" s="1">
        <f t="shared" si="46"/>
        <v>0</v>
      </c>
      <c r="N249" s="125">
        <f t="shared" si="47"/>
        <v>0</v>
      </c>
      <c r="O249" s="126">
        <f t="shared" si="48"/>
        <v>0</v>
      </c>
      <c r="P249" s="125">
        <f t="shared" si="49"/>
        <v>0</v>
      </c>
      <c r="Q249" s="1">
        <f t="shared" si="50"/>
        <v>0</v>
      </c>
      <c r="R249" s="1">
        <f t="shared" si="43"/>
        <v>0</v>
      </c>
      <c r="S249" s="1">
        <f t="shared" si="51"/>
        <v>0</v>
      </c>
      <c r="T249" s="1">
        <f t="shared" si="52"/>
        <v>0</v>
      </c>
      <c r="U249" s="126">
        <f t="shared" si="53"/>
        <v>0</v>
      </c>
    </row>
    <row r="250" spans="2:21" x14ac:dyDescent="0.3">
      <c r="B250" s="125">
        <v>235</v>
      </c>
      <c r="C250" s="34" t="str">
        <f>IF(OR('Data-Qtr6'!C248="",'Data-Qtr6'!R248),"",(COUNTIF('Data-Qtr6'!C248,"Yes")))</f>
        <v/>
      </c>
      <c r="D250" s="267" t="str">
        <f>IF('Data-Qtr6'!D248="","",IF(C250=1,'Data-Qtr6'!D248,""))</f>
        <v/>
      </c>
      <c r="E250" s="53" t="str">
        <f>IF(OR('Data-Qtr6'!E248="",'Data-Qtr6'!R248),"",COUNTIF('Data-Qtr6'!E248,"Yes"))</f>
        <v/>
      </c>
      <c r="F250" s="53" t="str">
        <f>IF(OR('Data-Qtr6'!F248="",'Data-Qtr6'!R248),"",COUNTIF('Data-Qtr6'!F248,"Yes"))</f>
        <v/>
      </c>
      <c r="G250" s="53"/>
      <c r="H250" s="270" t="str">
        <f>IF(OR('Data-Qtr6'!G248="",'Data-Qtr6'!R248),"",COUNTIF('Data-Qtr6'!G248,"Yes"))</f>
        <v/>
      </c>
      <c r="I250" s="55">
        <f>COUNTIF('Data-Qtr6'!C248:G248,"")</f>
        <v>5</v>
      </c>
      <c r="J250" s="125">
        <f>IF('Data-Qtr6'!R248,0,IF((COUNTBLANK(C250)+COUNTBLANK(E250)+COUNTBLANK(F250)+COUNTBLANK(H250))=4,0,1))</f>
        <v>0</v>
      </c>
      <c r="K250" s="125">
        <f t="shared" si="44"/>
        <v>0</v>
      </c>
      <c r="L250" s="125">
        <f t="shared" si="45"/>
        <v>0</v>
      </c>
      <c r="M250" s="1">
        <f t="shared" si="46"/>
        <v>0</v>
      </c>
      <c r="N250" s="125">
        <f t="shared" si="47"/>
        <v>0</v>
      </c>
      <c r="O250" s="126">
        <f t="shared" si="48"/>
        <v>0</v>
      </c>
      <c r="P250" s="125">
        <f t="shared" si="49"/>
        <v>0</v>
      </c>
      <c r="Q250" s="1">
        <f t="shared" si="50"/>
        <v>0</v>
      </c>
      <c r="R250" s="1">
        <f t="shared" si="43"/>
        <v>0</v>
      </c>
      <c r="S250" s="1">
        <f t="shared" si="51"/>
        <v>0</v>
      </c>
      <c r="T250" s="1">
        <f t="shared" si="52"/>
        <v>0</v>
      </c>
      <c r="U250" s="126">
        <f t="shared" si="53"/>
        <v>0</v>
      </c>
    </row>
    <row r="251" spans="2:21" x14ac:dyDescent="0.3">
      <c r="B251" s="125">
        <v>236</v>
      </c>
      <c r="C251" s="34" t="str">
        <f>IF(OR('Data-Qtr6'!C249="",'Data-Qtr6'!R249),"",(COUNTIF('Data-Qtr6'!C249,"Yes")))</f>
        <v/>
      </c>
      <c r="D251" s="267" t="str">
        <f>IF('Data-Qtr6'!D249="","",IF(C251=1,'Data-Qtr6'!D249,""))</f>
        <v/>
      </c>
      <c r="E251" s="53" t="str">
        <f>IF(OR('Data-Qtr6'!E249="",'Data-Qtr6'!R249),"",COUNTIF('Data-Qtr6'!E249,"Yes"))</f>
        <v/>
      </c>
      <c r="F251" s="53" t="str">
        <f>IF(OR('Data-Qtr6'!F249="",'Data-Qtr6'!R249),"",COUNTIF('Data-Qtr6'!F249,"Yes"))</f>
        <v/>
      </c>
      <c r="G251" s="53"/>
      <c r="H251" s="270" t="str">
        <f>IF(OR('Data-Qtr6'!G249="",'Data-Qtr6'!R249),"",COUNTIF('Data-Qtr6'!G249,"Yes"))</f>
        <v/>
      </c>
      <c r="I251" s="55">
        <f>COUNTIF('Data-Qtr6'!C249:G249,"")</f>
        <v>5</v>
      </c>
      <c r="J251" s="125">
        <f>IF('Data-Qtr6'!R249,0,IF((COUNTBLANK(C251)+COUNTBLANK(E251)+COUNTBLANK(F251)+COUNTBLANK(H251))=4,0,1))</f>
        <v>0</v>
      </c>
      <c r="K251" s="125">
        <f t="shared" si="44"/>
        <v>0</v>
      </c>
      <c r="L251" s="125">
        <f t="shared" si="45"/>
        <v>0</v>
      </c>
      <c r="M251" s="1">
        <f t="shared" si="46"/>
        <v>0</v>
      </c>
      <c r="N251" s="125">
        <f t="shared" si="47"/>
        <v>0</v>
      </c>
      <c r="O251" s="126">
        <f t="shared" si="48"/>
        <v>0</v>
      </c>
      <c r="P251" s="125">
        <f t="shared" si="49"/>
        <v>0</v>
      </c>
      <c r="Q251" s="1">
        <f t="shared" si="50"/>
        <v>0</v>
      </c>
      <c r="R251" s="1">
        <f t="shared" si="43"/>
        <v>0</v>
      </c>
      <c r="S251" s="1">
        <f t="shared" si="51"/>
        <v>0</v>
      </c>
      <c r="T251" s="1">
        <f t="shared" si="52"/>
        <v>0</v>
      </c>
      <c r="U251" s="126">
        <f t="shared" si="53"/>
        <v>0</v>
      </c>
    </row>
    <row r="252" spans="2:21" x14ac:dyDescent="0.3">
      <c r="B252" s="125">
        <v>237</v>
      </c>
      <c r="C252" s="34" t="str">
        <f>IF(OR('Data-Qtr6'!C250="",'Data-Qtr6'!R250),"",(COUNTIF('Data-Qtr6'!C250,"Yes")))</f>
        <v/>
      </c>
      <c r="D252" s="267" t="str">
        <f>IF('Data-Qtr6'!D250="","",IF(C252=1,'Data-Qtr6'!D250,""))</f>
        <v/>
      </c>
      <c r="E252" s="53" t="str">
        <f>IF(OR('Data-Qtr6'!E250="",'Data-Qtr6'!R250),"",COUNTIF('Data-Qtr6'!E250,"Yes"))</f>
        <v/>
      </c>
      <c r="F252" s="53" t="str">
        <f>IF(OR('Data-Qtr6'!F250="",'Data-Qtr6'!R250),"",COUNTIF('Data-Qtr6'!F250,"Yes"))</f>
        <v/>
      </c>
      <c r="G252" s="53"/>
      <c r="H252" s="270" t="str">
        <f>IF(OR('Data-Qtr6'!G250="",'Data-Qtr6'!R250),"",COUNTIF('Data-Qtr6'!G250,"Yes"))</f>
        <v/>
      </c>
      <c r="I252" s="55">
        <f>COUNTIF('Data-Qtr6'!C250:G250,"")</f>
        <v>5</v>
      </c>
      <c r="J252" s="125">
        <f>IF('Data-Qtr6'!R250,0,IF((COUNTBLANK(C252)+COUNTBLANK(E252)+COUNTBLANK(F252)+COUNTBLANK(H252))=4,0,1))</f>
        <v>0</v>
      </c>
      <c r="K252" s="125">
        <f t="shared" si="44"/>
        <v>0</v>
      </c>
      <c r="L252" s="125">
        <f t="shared" si="45"/>
        <v>0</v>
      </c>
      <c r="M252" s="1">
        <f t="shared" si="46"/>
        <v>0</v>
      </c>
      <c r="N252" s="125">
        <f t="shared" si="47"/>
        <v>0</v>
      </c>
      <c r="O252" s="126">
        <f t="shared" si="48"/>
        <v>0</v>
      </c>
      <c r="P252" s="125">
        <f t="shared" si="49"/>
        <v>0</v>
      </c>
      <c r="Q252" s="1">
        <f t="shared" si="50"/>
        <v>0</v>
      </c>
      <c r="R252" s="1">
        <f t="shared" si="43"/>
        <v>0</v>
      </c>
      <c r="S252" s="1">
        <f t="shared" si="51"/>
        <v>0</v>
      </c>
      <c r="T252" s="1">
        <f t="shared" si="52"/>
        <v>0</v>
      </c>
      <c r="U252" s="126">
        <f t="shared" si="53"/>
        <v>0</v>
      </c>
    </row>
    <row r="253" spans="2:21" x14ac:dyDescent="0.3">
      <c r="B253" s="125">
        <v>238</v>
      </c>
      <c r="C253" s="34" t="str">
        <f>IF(OR('Data-Qtr6'!C251="",'Data-Qtr6'!R251),"",(COUNTIF('Data-Qtr6'!C251,"Yes")))</f>
        <v/>
      </c>
      <c r="D253" s="267" t="str">
        <f>IF('Data-Qtr6'!D251="","",IF(C253=1,'Data-Qtr6'!D251,""))</f>
        <v/>
      </c>
      <c r="E253" s="53" t="str">
        <f>IF(OR('Data-Qtr6'!E251="",'Data-Qtr6'!R251),"",COUNTIF('Data-Qtr6'!E251,"Yes"))</f>
        <v/>
      </c>
      <c r="F253" s="53" t="str">
        <f>IF(OR('Data-Qtr6'!F251="",'Data-Qtr6'!R251),"",COUNTIF('Data-Qtr6'!F251,"Yes"))</f>
        <v/>
      </c>
      <c r="G253" s="53"/>
      <c r="H253" s="270" t="str">
        <f>IF(OR('Data-Qtr6'!G251="",'Data-Qtr6'!R251),"",COUNTIF('Data-Qtr6'!G251,"Yes"))</f>
        <v/>
      </c>
      <c r="I253" s="55">
        <f>COUNTIF('Data-Qtr6'!C251:G251,"")</f>
        <v>5</v>
      </c>
      <c r="J253" s="125">
        <f>IF('Data-Qtr6'!R251,0,IF((COUNTBLANK(C253)+COUNTBLANK(E253)+COUNTBLANK(F253)+COUNTBLANK(H253))=4,0,1))</f>
        <v>0</v>
      </c>
      <c r="K253" s="125">
        <f t="shared" si="44"/>
        <v>0</v>
      </c>
      <c r="L253" s="125">
        <f t="shared" si="45"/>
        <v>0</v>
      </c>
      <c r="M253" s="1">
        <f t="shared" si="46"/>
        <v>0</v>
      </c>
      <c r="N253" s="125">
        <f t="shared" si="47"/>
        <v>0</v>
      </c>
      <c r="O253" s="126">
        <f t="shared" si="48"/>
        <v>0</v>
      </c>
      <c r="P253" s="125">
        <f t="shared" si="49"/>
        <v>0</v>
      </c>
      <c r="Q253" s="1">
        <f t="shared" si="50"/>
        <v>0</v>
      </c>
      <c r="R253" s="1">
        <f t="shared" si="43"/>
        <v>0</v>
      </c>
      <c r="S253" s="1">
        <f t="shared" si="51"/>
        <v>0</v>
      </c>
      <c r="T253" s="1">
        <f t="shared" si="52"/>
        <v>0</v>
      </c>
      <c r="U253" s="126">
        <f t="shared" si="53"/>
        <v>0</v>
      </c>
    </row>
    <row r="254" spans="2:21" x14ac:dyDescent="0.3">
      <c r="B254" s="125">
        <v>239</v>
      </c>
      <c r="C254" s="34" t="str">
        <f>IF(OR('Data-Qtr6'!C252="",'Data-Qtr6'!R252),"",(COUNTIF('Data-Qtr6'!C252,"Yes")))</f>
        <v/>
      </c>
      <c r="D254" s="267" t="str">
        <f>IF('Data-Qtr6'!D252="","",IF(C254=1,'Data-Qtr6'!D252,""))</f>
        <v/>
      </c>
      <c r="E254" s="53" t="str">
        <f>IF(OR('Data-Qtr6'!E252="",'Data-Qtr6'!R252),"",COUNTIF('Data-Qtr6'!E252,"Yes"))</f>
        <v/>
      </c>
      <c r="F254" s="53" t="str">
        <f>IF(OR('Data-Qtr6'!F252="",'Data-Qtr6'!R252),"",COUNTIF('Data-Qtr6'!F252,"Yes"))</f>
        <v/>
      </c>
      <c r="G254" s="53"/>
      <c r="H254" s="270" t="str">
        <f>IF(OR('Data-Qtr6'!G252="",'Data-Qtr6'!R252),"",COUNTIF('Data-Qtr6'!G252,"Yes"))</f>
        <v/>
      </c>
      <c r="I254" s="55">
        <f>COUNTIF('Data-Qtr6'!C252:G252,"")</f>
        <v>5</v>
      </c>
      <c r="J254" s="125">
        <f>IF('Data-Qtr6'!R252,0,IF((COUNTBLANK(C254)+COUNTBLANK(E254)+COUNTBLANK(F254)+COUNTBLANK(H254))=4,0,1))</f>
        <v>0</v>
      </c>
      <c r="K254" s="125">
        <f t="shared" si="44"/>
        <v>0</v>
      </c>
      <c r="L254" s="125">
        <f t="shared" si="45"/>
        <v>0</v>
      </c>
      <c r="M254" s="1">
        <f t="shared" si="46"/>
        <v>0</v>
      </c>
      <c r="N254" s="125">
        <f t="shared" si="47"/>
        <v>0</v>
      </c>
      <c r="O254" s="126">
        <f t="shared" si="48"/>
        <v>0</v>
      </c>
      <c r="P254" s="125">
        <f t="shared" si="49"/>
        <v>0</v>
      </c>
      <c r="Q254" s="1">
        <f t="shared" si="50"/>
        <v>0</v>
      </c>
      <c r="R254" s="1">
        <f t="shared" si="43"/>
        <v>0</v>
      </c>
      <c r="S254" s="1">
        <f t="shared" si="51"/>
        <v>0</v>
      </c>
      <c r="T254" s="1">
        <f t="shared" si="52"/>
        <v>0</v>
      </c>
      <c r="U254" s="126">
        <f t="shared" si="53"/>
        <v>0</v>
      </c>
    </row>
    <row r="255" spans="2:21" ht="15" thickBot="1" x14ac:dyDescent="0.35">
      <c r="B255" s="125">
        <v>240</v>
      </c>
      <c r="C255" s="35" t="str">
        <f>IF(OR('Data-Qtr6'!C253="",'Data-Qtr6'!R253),"",(COUNTIF('Data-Qtr6'!C253,"Yes")))</f>
        <v/>
      </c>
      <c r="D255" s="271" t="str">
        <f>IF('Data-Qtr6'!D253="","",IF(C255=1,'Data-Qtr6'!D253,""))</f>
        <v/>
      </c>
      <c r="E255" s="36" t="str">
        <f>IF(OR('Data-Qtr6'!E253="",'Data-Qtr6'!R253),"",COUNTIF('Data-Qtr6'!E253,"Yes"))</f>
        <v/>
      </c>
      <c r="F255" s="36" t="str">
        <f>IF(OR('Data-Qtr6'!F253="",'Data-Qtr6'!R253),"",COUNTIF('Data-Qtr6'!F253,"Yes"))</f>
        <v/>
      </c>
      <c r="G255" s="36"/>
      <c r="H255" s="272" t="str">
        <f>IF(OR('Data-Qtr6'!G253="",'Data-Qtr6'!R253),"",COUNTIF('Data-Qtr6'!G253,"Yes"))</f>
        <v/>
      </c>
      <c r="I255" s="55">
        <f>COUNTIF('Data-Qtr6'!C253:G253,"")</f>
        <v>5</v>
      </c>
      <c r="J255" s="125">
        <f>IF('Data-Qtr6'!R253,0,IF((COUNTBLANK(C255)+COUNTBLANK(E255)+COUNTBLANK(F255)+COUNTBLANK(H255))=4,0,1))</f>
        <v>0</v>
      </c>
      <c r="K255" s="125">
        <f t="shared" si="44"/>
        <v>0</v>
      </c>
      <c r="L255" s="125">
        <f t="shared" si="45"/>
        <v>0</v>
      </c>
      <c r="M255" s="1">
        <f t="shared" si="46"/>
        <v>0</v>
      </c>
      <c r="N255" s="125">
        <f t="shared" si="47"/>
        <v>0</v>
      </c>
      <c r="O255" s="126">
        <f t="shared" si="48"/>
        <v>0</v>
      </c>
      <c r="P255" s="125">
        <f t="shared" si="49"/>
        <v>0</v>
      </c>
      <c r="Q255" s="1">
        <f t="shared" si="50"/>
        <v>0</v>
      </c>
      <c r="R255" s="1">
        <f t="shared" si="43"/>
        <v>0</v>
      </c>
      <c r="S255" s="1">
        <f t="shared" si="51"/>
        <v>0</v>
      </c>
      <c r="T255" s="1">
        <f t="shared" si="52"/>
        <v>0</v>
      </c>
      <c r="U255" s="126">
        <f t="shared" si="53"/>
        <v>0</v>
      </c>
    </row>
    <row r="256" spans="2:21" x14ac:dyDescent="0.3">
      <c r="B256" s="125">
        <v>241</v>
      </c>
      <c r="C256" s="32" t="str">
        <f>IF(OR('Data-Qtr6'!C254="",'Data-Qtr6'!R254),"",(COUNTIF('Data-Qtr6'!C254,"Yes")))</f>
        <v/>
      </c>
      <c r="D256" s="268" t="str">
        <f>IF('Data-Qtr6'!D254="","",IF(C256=1,'Data-Qtr6'!D254,""))</f>
        <v/>
      </c>
      <c r="E256" s="33" t="str">
        <f>IF(OR('Data-Qtr6'!E254="",'Data-Qtr6'!R254),"",COUNTIF('Data-Qtr6'!E254,"Yes"))</f>
        <v/>
      </c>
      <c r="F256" s="33" t="str">
        <f>IF(OR('Data-Qtr6'!F254="",'Data-Qtr6'!R254),"",COUNTIF('Data-Qtr6'!F254,"Yes"))</f>
        <v/>
      </c>
      <c r="G256" s="33"/>
      <c r="H256" s="269" t="str">
        <f>IF(OR('Data-Qtr6'!G254="",'Data-Qtr6'!R254),"",COUNTIF('Data-Qtr6'!G254,"Yes"))</f>
        <v/>
      </c>
      <c r="I256" s="54">
        <f>COUNTIF('Data-Qtr6'!C254:G254,"")</f>
        <v>5</v>
      </c>
      <c r="J256" s="125">
        <f>IF('Data-Qtr6'!R254,0,IF((COUNTBLANK(C256)+COUNTBLANK(E256)+COUNTBLANK(F256)+COUNTBLANK(H256))=4,0,1))</f>
        <v>0</v>
      </c>
      <c r="K256" s="125">
        <f t="shared" si="44"/>
        <v>0</v>
      </c>
      <c r="L256" s="125">
        <f t="shared" si="45"/>
        <v>0</v>
      </c>
      <c r="M256" s="1">
        <f t="shared" si="46"/>
        <v>0</v>
      </c>
      <c r="N256" s="125">
        <f t="shared" si="47"/>
        <v>0</v>
      </c>
      <c r="O256" s="126">
        <f t="shared" si="48"/>
        <v>0</v>
      </c>
      <c r="P256" s="125">
        <f t="shared" si="49"/>
        <v>0</v>
      </c>
      <c r="Q256" s="1">
        <f t="shared" si="50"/>
        <v>0</v>
      </c>
      <c r="R256" s="1">
        <f t="shared" si="43"/>
        <v>0</v>
      </c>
      <c r="S256" s="1">
        <f t="shared" si="51"/>
        <v>0</v>
      </c>
      <c r="T256" s="1">
        <f t="shared" si="52"/>
        <v>0</v>
      </c>
      <c r="U256" s="126">
        <f t="shared" si="53"/>
        <v>0</v>
      </c>
    </row>
    <row r="257" spans="2:21" x14ac:dyDescent="0.3">
      <c r="B257" s="125">
        <v>242</v>
      </c>
      <c r="C257" s="34" t="str">
        <f>IF(OR('Data-Qtr6'!C255="",'Data-Qtr6'!R255),"",(COUNTIF('Data-Qtr6'!C255,"Yes")))</f>
        <v/>
      </c>
      <c r="D257" s="267" t="str">
        <f>IF('Data-Qtr6'!D255="","",IF(C257=1,'Data-Qtr6'!D255,""))</f>
        <v/>
      </c>
      <c r="E257" s="53" t="str">
        <f>IF(OR('Data-Qtr6'!E255="",'Data-Qtr6'!R255),"",COUNTIF('Data-Qtr6'!E255,"Yes"))</f>
        <v/>
      </c>
      <c r="F257" s="53" t="str">
        <f>IF(OR('Data-Qtr6'!F255="",'Data-Qtr6'!R255),"",COUNTIF('Data-Qtr6'!F255,"Yes"))</f>
        <v/>
      </c>
      <c r="G257" s="53"/>
      <c r="H257" s="270" t="str">
        <f>IF(OR('Data-Qtr6'!G255="",'Data-Qtr6'!R255),"",COUNTIF('Data-Qtr6'!G255,"Yes"))</f>
        <v/>
      </c>
      <c r="I257" s="55">
        <f>COUNTIF('Data-Qtr6'!C255:G255,"")</f>
        <v>5</v>
      </c>
      <c r="J257" s="125">
        <f>IF('Data-Qtr6'!R255,0,IF((COUNTBLANK(C257)+COUNTBLANK(E257)+COUNTBLANK(F257)+COUNTBLANK(H257))=4,0,1))</f>
        <v>0</v>
      </c>
      <c r="K257" s="125">
        <f t="shared" si="44"/>
        <v>0</v>
      </c>
      <c r="L257" s="125">
        <f t="shared" si="45"/>
        <v>0</v>
      </c>
      <c r="M257" s="1">
        <f t="shared" si="46"/>
        <v>0</v>
      </c>
      <c r="N257" s="125">
        <f t="shared" si="47"/>
        <v>0</v>
      </c>
      <c r="O257" s="126">
        <f t="shared" si="48"/>
        <v>0</v>
      </c>
      <c r="P257" s="125">
        <f t="shared" si="49"/>
        <v>0</v>
      </c>
      <c r="Q257" s="1">
        <f t="shared" si="50"/>
        <v>0</v>
      </c>
      <c r="R257" s="1">
        <f t="shared" si="43"/>
        <v>0</v>
      </c>
      <c r="S257" s="1">
        <f t="shared" si="51"/>
        <v>0</v>
      </c>
      <c r="T257" s="1">
        <f t="shared" si="52"/>
        <v>0</v>
      </c>
      <c r="U257" s="126">
        <f t="shared" si="53"/>
        <v>0</v>
      </c>
    </row>
    <row r="258" spans="2:21" x14ac:dyDescent="0.3">
      <c r="B258" s="125">
        <v>243</v>
      </c>
      <c r="C258" s="34" t="str">
        <f>IF(OR('Data-Qtr6'!C256="",'Data-Qtr6'!R256),"",(COUNTIF('Data-Qtr6'!C256,"Yes")))</f>
        <v/>
      </c>
      <c r="D258" s="267" t="str">
        <f>IF('Data-Qtr6'!D256="","",IF(C258=1,'Data-Qtr6'!D256,""))</f>
        <v/>
      </c>
      <c r="E258" s="53" t="str">
        <f>IF(OR('Data-Qtr6'!E256="",'Data-Qtr6'!R256),"",COUNTIF('Data-Qtr6'!E256,"Yes"))</f>
        <v/>
      </c>
      <c r="F258" s="53" t="str">
        <f>IF(OR('Data-Qtr6'!F256="",'Data-Qtr6'!R256),"",COUNTIF('Data-Qtr6'!F256,"Yes"))</f>
        <v/>
      </c>
      <c r="G258" s="53"/>
      <c r="H258" s="270" t="str">
        <f>IF(OR('Data-Qtr6'!G256="",'Data-Qtr6'!R256),"",COUNTIF('Data-Qtr6'!G256,"Yes"))</f>
        <v/>
      </c>
      <c r="I258" s="55">
        <f>COUNTIF('Data-Qtr6'!C256:G256,"")</f>
        <v>5</v>
      </c>
      <c r="J258" s="125">
        <f>IF('Data-Qtr6'!R256,0,IF((COUNTBLANK(C258)+COUNTBLANK(E258)+COUNTBLANK(F258)+COUNTBLANK(H258))=4,0,1))</f>
        <v>0</v>
      </c>
      <c r="K258" s="125">
        <f t="shared" si="44"/>
        <v>0</v>
      </c>
      <c r="L258" s="125">
        <f t="shared" si="45"/>
        <v>0</v>
      </c>
      <c r="M258" s="1">
        <f t="shared" si="46"/>
        <v>0</v>
      </c>
      <c r="N258" s="125">
        <f t="shared" si="47"/>
        <v>0</v>
      </c>
      <c r="O258" s="126">
        <f t="shared" si="48"/>
        <v>0</v>
      </c>
      <c r="P258" s="125">
        <f t="shared" si="49"/>
        <v>0</v>
      </c>
      <c r="Q258" s="1">
        <f t="shared" si="50"/>
        <v>0</v>
      </c>
      <c r="R258" s="1">
        <f t="shared" si="43"/>
        <v>0</v>
      </c>
      <c r="S258" s="1">
        <f t="shared" si="51"/>
        <v>0</v>
      </c>
      <c r="T258" s="1">
        <f t="shared" si="52"/>
        <v>0</v>
      </c>
      <c r="U258" s="126">
        <f t="shared" si="53"/>
        <v>0</v>
      </c>
    </row>
    <row r="259" spans="2:21" x14ac:dyDescent="0.3">
      <c r="B259" s="125">
        <v>244</v>
      </c>
      <c r="C259" s="34" t="str">
        <f>IF(OR('Data-Qtr6'!C257="",'Data-Qtr6'!R257),"",(COUNTIF('Data-Qtr6'!C257,"Yes")))</f>
        <v/>
      </c>
      <c r="D259" s="267" t="str">
        <f>IF('Data-Qtr6'!D257="","",IF(C259=1,'Data-Qtr6'!D257,""))</f>
        <v/>
      </c>
      <c r="E259" s="53" t="str">
        <f>IF(OR('Data-Qtr6'!E257="",'Data-Qtr6'!R257),"",COUNTIF('Data-Qtr6'!E257,"Yes"))</f>
        <v/>
      </c>
      <c r="F259" s="53" t="str">
        <f>IF(OR('Data-Qtr6'!F257="",'Data-Qtr6'!R257),"",COUNTIF('Data-Qtr6'!F257,"Yes"))</f>
        <v/>
      </c>
      <c r="G259" s="53"/>
      <c r="H259" s="270" t="str">
        <f>IF(OR('Data-Qtr6'!G257="",'Data-Qtr6'!R257),"",COUNTIF('Data-Qtr6'!G257,"Yes"))</f>
        <v/>
      </c>
      <c r="I259" s="55">
        <f>COUNTIF('Data-Qtr6'!C257:G257,"")</f>
        <v>5</v>
      </c>
      <c r="J259" s="125">
        <f>IF('Data-Qtr6'!R257,0,IF((COUNTBLANK(C259)+COUNTBLANK(E259)+COUNTBLANK(F259)+COUNTBLANK(H259))=4,0,1))</f>
        <v>0</v>
      </c>
      <c r="K259" s="125">
        <f t="shared" si="44"/>
        <v>0</v>
      </c>
      <c r="L259" s="125">
        <f t="shared" si="45"/>
        <v>0</v>
      </c>
      <c r="M259" s="1">
        <f t="shared" si="46"/>
        <v>0</v>
      </c>
      <c r="N259" s="125">
        <f t="shared" si="47"/>
        <v>0</v>
      </c>
      <c r="O259" s="126">
        <f t="shared" si="48"/>
        <v>0</v>
      </c>
      <c r="P259" s="125">
        <f t="shared" si="49"/>
        <v>0</v>
      </c>
      <c r="Q259" s="1">
        <f t="shared" si="50"/>
        <v>0</v>
      </c>
      <c r="R259" s="1">
        <f t="shared" si="43"/>
        <v>0</v>
      </c>
      <c r="S259" s="1">
        <f t="shared" si="51"/>
        <v>0</v>
      </c>
      <c r="T259" s="1">
        <f t="shared" si="52"/>
        <v>0</v>
      </c>
      <c r="U259" s="126">
        <f t="shared" si="53"/>
        <v>0</v>
      </c>
    </row>
    <row r="260" spans="2:21" x14ac:dyDescent="0.3">
      <c r="B260" s="125">
        <v>245</v>
      </c>
      <c r="C260" s="34" t="str">
        <f>IF(OR('Data-Qtr6'!C258="",'Data-Qtr6'!R258),"",(COUNTIF('Data-Qtr6'!C258,"Yes")))</f>
        <v/>
      </c>
      <c r="D260" s="267" t="str">
        <f>IF('Data-Qtr6'!D258="","",IF(C260=1,'Data-Qtr6'!D258,""))</f>
        <v/>
      </c>
      <c r="E260" s="53" t="str">
        <f>IF(OR('Data-Qtr6'!E258="",'Data-Qtr6'!R258),"",COUNTIF('Data-Qtr6'!E258,"Yes"))</f>
        <v/>
      </c>
      <c r="F260" s="53" t="str">
        <f>IF(OR('Data-Qtr6'!F258="",'Data-Qtr6'!R258),"",COUNTIF('Data-Qtr6'!F258,"Yes"))</f>
        <v/>
      </c>
      <c r="G260" s="53"/>
      <c r="H260" s="270" t="str">
        <f>IF(OR('Data-Qtr6'!G258="",'Data-Qtr6'!R258),"",COUNTIF('Data-Qtr6'!G258,"Yes"))</f>
        <v/>
      </c>
      <c r="I260" s="55">
        <f>COUNTIF('Data-Qtr6'!C258:G258,"")</f>
        <v>5</v>
      </c>
      <c r="J260" s="125">
        <f>IF('Data-Qtr6'!R258,0,IF((COUNTBLANK(C260)+COUNTBLANK(E260)+COUNTBLANK(F260)+COUNTBLANK(H260))=4,0,1))</f>
        <v>0</v>
      </c>
      <c r="K260" s="125">
        <f t="shared" si="44"/>
        <v>0</v>
      </c>
      <c r="L260" s="125">
        <f t="shared" si="45"/>
        <v>0</v>
      </c>
      <c r="M260" s="1">
        <f t="shared" si="46"/>
        <v>0</v>
      </c>
      <c r="N260" s="125">
        <f t="shared" si="47"/>
        <v>0</v>
      </c>
      <c r="O260" s="126">
        <f t="shared" si="48"/>
        <v>0</v>
      </c>
      <c r="P260" s="125">
        <f t="shared" si="49"/>
        <v>0</v>
      </c>
      <c r="Q260" s="1">
        <f t="shared" si="50"/>
        <v>0</v>
      </c>
      <c r="R260" s="1">
        <f t="shared" si="43"/>
        <v>0</v>
      </c>
      <c r="S260" s="1">
        <f t="shared" si="51"/>
        <v>0</v>
      </c>
      <c r="T260" s="1">
        <f t="shared" si="52"/>
        <v>0</v>
      </c>
      <c r="U260" s="126">
        <f t="shared" si="53"/>
        <v>0</v>
      </c>
    </row>
    <row r="261" spans="2:21" x14ac:dyDescent="0.3">
      <c r="B261" s="125">
        <v>246</v>
      </c>
      <c r="C261" s="34" t="str">
        <f>IF(OR('Data-Qtr6'!C259="",'Data-Qtr6'!R259),"",(COUNTIF('Data-Qtr6'!C259,"Yes")))</f>
        <v/>
      </c>
      <c r="D261" s="267" t="str">
        <f>IF('Data-Qtr6'!D259="","",IF(C261=1,'Data-Qtr6'!D259,""))</f>
        <v/>
      </c>
      <c r="E261" s="53" t="str">
        <f>IF(OR('Data-Qtr6'!E259="",'Data-Qtr6'!R259),"",COUNTIF('Data-Qtr6'!E259,"Yes"))</f>
        <v/>
      </c>
      <c r="F261" s="53" t="str">
        <f>IF(OR('Data-Qtr6'!F259="",'Data-Qtr6'!R259),"",COUNTIF('Data-Qtr6'!F259,"Yes"))</f>
        <v/>
      </c>
      <c r="G261" s="53"/>
      <c r="H261" s="270" t="str">
        <f>IF(OR('Data-Qtr6'!G259="",'Data-Qtr6'!R259),"",COUNTIF('Data-Qtr6'!G259,"Yes"))</f>
        <v/>
      </c>
      <c r="I261" s="55">
        <f>COUNTIF('Data-Qtr6'!C259:G259,"")</f>
        <v>5</v>
      </c>
      <c r="J261" s="125">
        <f>IF('Data-Qtr6'!R259,0,IF((COUNTBLANK(C261)+COUNTBLANK(E261)+COUNTBLANK(F261)+COUNTBLANK(H261))=4,0,1))</f>
        <v>0</v>
      </c>
      <c r="K261" s="125">
        <f t="shared" si="44"/>
        <v>0</v>
      </c>
      <c r="L261" s="125">
        <f t="shared" si="45"/>
        <v>0</v>
      </c>
      <c r="M261" s="1">
        <f t="shared" si="46"/>
        <v>0</v>
      </c>
      <c r="N261" s="125">
        <f t="shared" si="47"/>
        <v>0</v>
      </c>
      <c r="O261" s="126">
        <f t="shared" si="48"/>
        <v>0</v>
      </c>
      <c r="P261" s="125">
        <f t="shared" si="49"/>
        <v>0</v>
      </c>
      <c r="Q261" s="1">
        <f t="shared" si="50"/>
        <v>0</v>
      </c>
      <c r="R261" s="1">
        <f t="shared" si="43"/>
        <v>0</v>
      </c>
      <c r="S261" s="1">
        <f t="shared" si="51"/>
        <v>0</v>
      </c>
      <c r="T261" s="1">
        <f t="shared" si="52"/>
        <v>0</v>
      </c>
      <c r="U261" s="126">
        <f t="shared" si="53"/>
        <v>0</v>
      </c>
    </row>
    <row r="262" spans="2:21" x14ac:dyDescent="0.3">
      <c r="B262" s="125">
        <v>247</v>
      </c>
      <c r="C262" s="34" t="str">
        <f>IF(OR('Data-Qtr6'!C260="",'Data-Qtr6'!R260),"",(COUNTIF('Data-Qtr6'!C260,"Yes")))</f>
        <v/>
      </c>
      <c r="D262" s="267" t="str">
        <f>IF('Data-Qtr6'!D260="","",IF(C262=1,'Data-Qtr6'!D260,""))</f>
        <v/>
      </c>
      <c r="E262" s="53" t="str">
        <f>IF(OR('Data-Qtr6'!E260="",'Data-Qtr6'!R260),"",COUNTIF('Data-Qtr6'!E260,"Yes"))</f>
        <v/>
      </c>
      <c r="F262" s="53" t="str">
        <f>IF(OR('Data-Qtr6'!F260="",'Data-Qtr6'!R260),"",COUNTIF('Data-Qtr6'!F260,"Yes"))</f>
        <v/>
      </c>
      <c r="G262" s="53"/>
      <c r="H262" s="270" t="str">
        <f>IF(OR('Data-Qtr6'!G260="",'Data-Qtr6'!R260),"",COUNTIF('Data-Qtr6'!G260,"Yes"))</f>
        <v/>
      </c>
      <c r="I262" s="55">
        <f>COUNTIF('Data-Qtr6'!C260:G260,"")</f>
        <v>5</v>
      </c>
      <c r="J262" s="125">
        <f>IF('Data-Qtr6'!R260,0,IF((COUNTBLANK(C262)+COUNTBLANK(E262)+COUNTBLANK(F262)+COUNTBLANK(H262))=4,0,1))</f>
        <v>0</v>
      </c>
      <c r="K262" s="125">
        <f t="shared" si="44"/>
        <v>0</v>
      </c>
      <c r="L262" s="125">
        <f t="shared" si="45"/>
        <v>0</v>
      </c>
      <c r="M262" s="1">
        <f t="shared" si="46"/>
        <v>0</v>
      </c>
      <c r="N262" s="125">
        <f t="shared" si="47"/>
        <v>0</v>
      </c>
      <c r="O262" s="126">
        <f t="shared" si="48"/>
        <v>0</v>
      </c>
      <c r="P262" s="125">
        <f t="shared" si="49"/>
        <v>0</v>
      </c>
      <c r="Q262" s="1">
        <f t="shared" si="50"/>
        <v>0</v>
      </c>
      <c r="R262" s="1">
        <f t="shared" si="43"/>
        <v>0</v>
      </c>
      <c r="S262" s="1">
        <f t="shared" si="51"/>
        <v>0</v>
      </c>
      <c r="T262" s="1">
        <f t="shared" si="52"/>
        <v>0</v>
      </c>
      <c r="U262" s="126">
        <f t="shared" si="53"/>
        <v>0</v>
      </c>
    </row>
    <row r="263" spans="2:21" x14ac:dyDescent="0.3">
      <c r="B263" s="125">
        <v>248</v>
      </c>
      <c r="C263" s="34" t="str">
        <f>IF(OR('Data-Qtr6'!C261="",'Data-Qtr6'!R261),"",(COUNTIF('Data-Qtr6'!C261,"Yes")))</f>
        <v/>
      </c>
      <c r="D263" s="267" t="str">
        <f>IF('Data-Qtr6'!D261="","",IF(C263=1,'Data-Qtr6'!D261,""))</f>
        <v/>
      </c>
      <c r="E263" s="53" t="str">
        <f>IF(OR('Data-Qtr6'!E261="",'Data-Qtr6'!R261),"",COUNTIF('Data-Qtr6'!E261,"Yes"))</f>
        <v/>
      </c>
      <c r="F263" s="53" t="str">
        <f>IF(OR('Data-Qtr6'!F261="",'Data-Qtr6'!R261),"",COUNTIF('Data-Qtr6'!F261,"Yes"))</f>
        <v/>
      </c>
      <c r="G263" s="53"/>
      <c r="H263" s="270" t="str">
        <f>IF(OR('Data-Qtr6'!G261="",'Data-Qtr6'!R261),"",COUNTIF('Data-Qtr6'!G261,"Yes"))</f>
        <v/>
      </c>
      <c r="I263" s="55">
        <f>COUNTIF('Data-Qtr6'!C261:G261,"")</f>
        <v>5</v>
      </c>
      <c r="J263" s="125">
        <f>IF('Data-Qtr6'!R261,0,IF((COUNTBLANK(C263)+COUNTBLANK(E263)+COUNTBLANK(F263)+COUNTBLANK(H263))=4,0,1))</f>
        <v>0</v>
      </c>
      <c r="K263" s="125">
        <f t="shared" si="44"/>
        <v>0</v>
      </c>
      <c r="L263" s="125">
        <f t="shared" si="45"/>
        <v>0</v>
      </c>
      <c r="M263" s="1">
        <f t="shared" si="46"/>
        <v>0</v>
      </c>
      <c r="N263" s="125">
        <f t="shared" si="47"/>
        <v>0</v>
      </c>
      <c r="O263" s="126">
        <f t="shared" si="48"/>
        <v>0</v>
      </c>
      <c r="P263" s="125">
        <f t="shared" si="49"/>
        <v>0</v>
      </c>
      <c r="Q263" s="1">
        <f t="shared" si="50"/>
        <v>0</v>
      </c>
      <c r="R263" s="1">
        <f t="shared" si="43"/>
        <v>0</v>
      </c>
      <c r="S263" s="1">
        <f t="shared" si="51"/>
        <v>0</v>
      </c>
      <c r="T263" s="1">
        <f t="shared" si="52"/>
        <v>0</v>
      </c>
      <c r="U263" s="126">
        <f t="shared" si="53"/>
        <v>0</v>
      </c>
    </row>
    <row r="264" spans="2:21" x14ac:dyDescent="0.3">
      <c r="B264" s="125">
        <v>249</v>
      </c>
      <c r="C264" s="34" t="str">
        <f>IF(OR('Data-Qtr6'!C262="",'Data-Qtr6'!R262),"",(COUNTIF('Data-Qtr6'!C262,"Yes")))</f>
        <v/>
      </c>
      <c r="D264" s="267" t="str">
        <f>IF('Data-Qtr6'!D262="","",IF(C264=1,'Data-Qtr6'!D262,""))</f>
        <v/>
      </c>
      <c r="E264" s="53" t="str">
        <f>IF(OR('Data-Qtr6'!E262="",'Data-Qtr6'!R262),"",COUNTIF('Data-Qtr6'!E262,"Yes"))</f>
        <v/>
      </c>
      <c r="F264" s="53" t="str">
        <f>IF(OR('Data-Qtr6'!F262="",'Data-Qtr6'!R262),"",COUNTIF('Data-Qtr6'!F262,"Yes"))</f>
        <v/>
      </c>
      <c r="G264" s="53"/>
      <c r="H264" s="270" t="str">
        <f>IF(OR('Data-Qtr6'!G262="",'Data-Qtr6'!R262),"",COUNTIF('Data-Qtr6'!G262,"Yes"))</f>
        <v/>
      </c>
      <c r="I264" s="55">
        <f>COUNTIF('Data-Qtr6'!C262:G262,"")</f>
        <v>5</v>
      </c>
      <c r="J264" s="125">
        <f>IF('Data-Qtr6'!R262,0,IF((COUNTBLANK(C264)+COUNTBLANK(E264)+COUNTBLANK(F264)+COUNTBLANK(H264))=4,0,1))</f>
        <v>0</v>
      </c>
      <c r="K264" s="125">
        <f t="shared" si="44"/>
        <v>0</v>
      </c>
      <c r="L264" s="125">
        <f t="shared" si="45"/>
        <v>0</v>
      </c>
      <c r="M264" s="1">
        <f t="shared" si="46"/>
        <v>0</v>
      </c>
      <c r="N264" s="125">
        <f t="shared" si="47"/>
        <v>0</v>
      </c>
      <c r="O264" s="126">
        <f t="shared" si="48"/>
        <v>0</v>
      </c>
      <c r="P264" s="125">
        <f t="shared" si="49"/>
        <v>0</v>
      </c>
      <c r="Q264" s="1">
        <f t="shared" si="50"/>
        <v>0</v>
      </c>
      <c r="R264" s="1">
        <f t="shared" si="43"/>
        <v>0</v>
      </c>
      <c r="S264" s="1">
        <f t="shared" si="51"/>
        <v>0</v>
      </c>
      <c r="T264" s="1">
        <f t="shared" si="52"/>
        <v>0</v>
      </c>
      <c r="U264" s="126">
        <f t="shared" si="53"/>
        <v>0</v>
      </c>
    </row>
    <row r="265" spans="2:21" ht="15" thickBot="1" x14ac:dyDescent="0.35">
      <c r="B265" s="127">
        <v>250</v>
      </c>
      <c r="C265" s="35" t="str">
        <f>IF(OR('Data-Qtr6'!C263="",'Data-Qtr6'!R263),"",(COUNTIF('Data-Qtr6'!C263,"Yes")))</f>
        <v/>
      </c>
      <c r="D265" s="271" t="str">
        <f>IF('Data-Qtr6'!D263="","",IF(C265=1,'Data-Qtr6'!D263,""))</f>
        <v/>
      </c>
      <c r="E265" s="36" t="str">
        <f>IF(OR('Data-Qtr6'!E263="",'Data-Qtr6'!R263),"",COUNTIF('Data-Qtr6'!E263,"Yes"))</f>
        <v/>
      </c>
      <c r="F265" s="36" t="str">
        <f>IF(OR('Data-Qtr6'!F263="",'Data-Qtr6'!R263),"",COUNTIF('Data-Qtr6'!F263,"Yes"))</f>
        <v/>
      </c>
      <c r="G265" s="36"/>
      <c r="H265" s="272" t="str">
        <f>IF(OR('Data-Qtr6'!G263="",'Data-Qtr6'!R263),"",COUNTIF('Data-Qtr6'!G263,"Yes"))</f>
        <v/>
      </c>
      <c r="I265" s="56">
        <f>COUNTIF('Data-Qtr6'!C263:G263,"")</f>
        <v>5</v>
      </c>
      <c r="J265" s="125">
        <f>IF('Data-Qtr6'!R263,0,IF((COUNTBLANK(C265)+COUNTBLANK(E265)+COUNTBLANK(F265)+COUNTBLANK(H265))=4,0,1))</f>
        <v>0</v>
      </c>
      <c r="K265" s="125">
        <f t="shared" si="44"/>
        <v>0</v>
      </c>
      <c r="L265" s="125">
        <f t="shared" si="45"/>
        <v>0</v>
      </c>
      <c r="M265" s="1">
        <f t="shared" si="46"/>
        <v>0</v>
      </c>
      <c r="N265" s="125">
        <f t="shared" si="47"/>
        <v>0</v>
      </c>
      <c r="O265" s="126">
        <f t="shared" si="48"/>
        <v>0</v>
      </c>
      <c r="P265" s="125">
        <f t="shared" si="49"/>
        <v>0</v>
      </c>
      <c r="Q265" s="1">
        <f t="shared" si="50"/>
        <v>0</v>
      </c>
      <c r="R265" s="1">
        <f t="shared" si="43"/>
        <v>0</v>
      </c>
      <c r="S265" s="1">
        <f t="shared" si="51"/>
        <v>0</v>
      </c>
      <c r="T265" s="1">
        <f t="shared" si="52"/>
        <v>0</v>
      </c>
      <c r="U265" s="126">
        <f t="shared" si="53"/>
        <v>0</v>
      </c>
    </row>
    <row r="266" spans="2:21" x14ac:dyDescent="0.3">
      <c r="B266" s="125">
        <v>251</v>
      </c>
      <c r="C266" s="32" t="str">
        <f>IF(OR('Data-Qtr6'!C264="",'Data-Qtr6'!R264),"",(COUNTIF('Data-Qtr6'!C264,"Yes")))</f>
        <v/>
      </c>
      <c r="D266" s="268" t="str">
        <f>IF('Data-Qtr6'!D264="","",IF(C266=1,'Data-Qtr6'!D264,""))</f>
        <v/>
      </c>
      <c r="E266" s="33" t="str">
        <f>IF(OR('Data-Qtr6'!E264="",'Data-Qtr6'!R264),"",COUNTIF('Data-Qtr6'!E264,"Yes"))</f>
        <v/>
      </c>
      <c r="F266" s="33" t="str">
        <f>IF(OR('Data-Qtr6'!F264="",'Data-Qtr6'!R264),"",COUNTIF('Data-Qtr6'!F264,"Yes"))</f>
        <v/>
      </c>
      <c r="G266" s="33"/>
      <c r="H266" s="269" t="str">
        <f>IF(OR('Data-Qtr6'!G264="",'Data-Qtr6'!R264),"",COUNTIF('Data-Qtr6'!G264,"Yes"))</f>
        <v/>
      </c>
      <c r="I266" s="54">
        <f>COUNTIF('Data-Qtr6'!C264:G264,"")</f>
        <v>5</v>
      </c>
      <c r="J266" s="125">
        <f>IF('Data-Qtr6'!R264,0,IF((COUNTBLANK(C266)+COUNTBLANK(E266)+COUNTBLANK(F266)+COUNTBLANK(H266))=4,0,1))</f>
        <v>0</v>
      </c>
      <c r="K266" s="125">
        <f t="shared" si="44"/>
        <v>0</v>
      </c>
      <c r="L266" s="125">
        <f t="shared" si="45"/>
        <v>0</v>
      </c>
      <c r="M266" s="1">
        <f t="shared" si="46"/>
        <v>0</v>
      </c>
      <c r="N266" s="125">
        <f t="shared" si="47"/>
        <v>0</v>
      </c>
      <c r="O266" s="126">
        <f t="shared" si="48"/>
        <v>0</v>
      </c>
      <c r="P266" s="125">
        <f t="shared" si="49"/>
        <v>0</v>
      </c>
      <c r="Q266" s="1">
        <f t="shared" si="50"/>
        <v>0</v>
      </c>
      <c r="R266" s="1">
        <f t="shared" si="43"/>
        <v>0</v>
      </c>
      <c r="S266" s="1">
        <f t="shared" si="51"/>
        <v>0</v>
      </c>
      <c r="T266" s="1">
        <f t="shared" si="52"/>
        <v>0</v>
      </c>
      <c r="U266" s="126">
        <f t="shared" si="53"/>
        <v>0</v>
      </c>
    </row>
    <row r="267" spans="2:21" x14ac:dyDescent="0.3">
      <c r="B267" s="125">
        <v>252</v>
      </c>
      <c r="C267" s="34" t="str">
        <f>IF(OR('Data-Qtr6'!C265="",'Data-Qtr6'!R265),"",(COUNTIF('Data-Qtr6'!C265,"Yes")))</f>
        <v/>
      </c>
      <c r="D267" s="267" t="str">
        <f>IF('Data-Qtr6'!D265="","",IF(C267=1,'Data-Qtr6'!D265,""))</f>
        <v/>
      </c>
      <c r="E267" s="53" t="str">
        <f>IF(OR('Data-Qtr6'!E265="",'Data-Qtr6'!R265),"",COUNTIF('Data-Qtr6'!E265,"Yes"))</f>
        <v/>
      </c>
      <c r="F267" s="53" t="str">
        <f>IF(OR('Data-Qtr6'!F265="",'Data-Qtr6'!R265),"",COUNTIF('Data-Qtr6'!F265,"Yes"))</f>
        <v/>
      </c>
      <c r="G267" s="53"/>
      <c r="H267" s="270" t="str">
        <f>IF(OR('Data-Qtr6'!G265="",'Data-Qtr6'!R265),"",COUNTIF('Data-Qtr6'!G265,"Yes"))</f>
        <v/>
      </c>
      <c r="I267" s="55">
        <f>COUNTIF('Data-Qtr6'!C265:G265,"")</f>
        <v>5</v>
      </c>
      <c r="J267" s="125">
        <f>IF('Data-Qtr6'!R265,0,IF((COUNTBLANK(C267)+COUNTBLANK(E267)+COUNTBLANK(F267)+COUNTBLANK(H267))=4,0,1))</f>
        <v>0</v>
      </c>
      <c r="K267" s="125">
        <f t="shared" si="44"/>
        <v>0</v>
      </c>
      <c r="L267" s="125">
        <f t="shared" si="45"/>
        <v>0</v>
      </c>
      <c r="M267" s="1">
        <f t="shared" si="46"/>
        <v>0</v>
      </c>
      <c r="N267" s="125">
        <f t="shared" si="47"/>
        <v>0</v>
      </c>
      <c r="O267" s="126">
        <f t="shared" si="48"/>
        <v>0</v>
      </c>
      <c r="P267" s="125">
        <f t="shared" si="49"/>
        <v>0</v>
      </c>
      <c r="Q267" s="1">
        <f t="shared" si="50"/>
        <v>0</v>
      </c>
      <c r="R267" s="1">
        <f t="shared" si="43"/>
        <v>0</v>
      </c>
      <c r="S267" s="1">
        <f t="shared" si="51"/>
        <v>0</v>
      </c>
      <c r="T267" s="1">
        <f t="shared" si="52"/>
        <v>0</v>
      </c>
      <c r="U267" s="126">
        <f t="shared" si="53"/>
        <v>0</v>
      </c>
    </row>
    <row r="268" spans="2:21" x14ac:dyDescent="0.3">
      <c r="B268" s="125">
        <v>253</v>
      </c>
      <c r="C268" s="34" t="str">
        <f>IF(OR('Data-Qtr6'!C266="",'Data-Qtr6'!R266),"",(COUNTIF('Data-Qtr6'!C266,"Yes")))</f>
        <v/>
      </c>
      <c r="D268" s="267" t="str">
        <f>IF('Data-Qtr6'!D266="","",IF(C268=1,'Data-Qtr6'!D266,""))</f>
        <v/>
      </c>
      <c r="E268" s="53" t="str">
        <f>IF(OR('Data-Qtr6'!E266="",'Data-Qtr6'!R266),"",COUNTIF('Data-Qtr6'!E266,"Yes"))</f>
        <v/>
      </c>
      <c r="F268" s="53" t="str">
        <f>IF(OR('Data-Qtr6'!F266="",'Data-Qtr6'!R266),"",COUNTIF('Data-Qtr6'!F266,"Yes"))</f>
        <v/>
      </c>
      <c r="G268" s="53"/>
      <c r="H268" s="270" t="str">
        <f>IF(OR('Data-Qtr6'!G266="",'Data-Qtr6'!R266),"",COUNTIF('Data-Qtr6'!G266,"Yes"))</f>
        <v/>
      </c>
      <c r="I268" s="55">
        <f>COUNTIF('Data-Qtr6'!C266:G266,"")</f>
        <v>5</v>
      </c>
      <c r="J268" s="125">
        <f>IF('Data-Qtr6'!R266,0,IF((COUNTBLANK(C268)+COUNTBLANK(E268)+COUNTBLANK(F268)+COUNTBLANK(H268))=4,0,1))</f>
        <v>0</v>
      </c>
      <c r="K268" s="125">
        <f t="shared" si="44"/>
        <v>0</v>
      </c>
      <c r="L268" s="125">
        <f t="shared" si="45"/>
        <v>0</v>
      </c>
      <c r="M268" s="1">
        <f t="shared" si="46"/>
        <v>0</v>
      </c>
      <c r="N268" s="125">
        <f t="shared" si="47"/>
        <v>0</v>
      </c>
      <c r="O268" s="126">
        <f t="shared" si="48"/>
        <v>0</v>
      </c>
      <c r="P268" s="125">
        <f t="shared" si="49"/>
        <v>0</v>
      </c>
      <c r="Q268" s="1">
        <f t="shared" si="50"/>
        <v>0</v>
      </c>
      <c r="R268" s="1">
        <f t="shared" si="43"/>
        <v>0</v>
      </c>
      <c r="S268" s="1">
        <f t="shared" si="51"/>
        <v>0</v>
      </c>
      <c r="T268" s="1">
        <f t="shared" si="52"/>
        <v>0</v>
      </c>
      <c r="U268" s="126">
        <f t="shared" si="53"/>
        <v>0</v>
      </c>
    </row>
    <row r="269" spans="2:21" x14ac:dyDescent="0.3">
      <c r="B269" s="125">
        <v>254</v>
      </c>
      <c r="C269" s="34" t="str">
        <f>IF(OR('Data-Qtr6'!C267="",'Data-Qtr6'!R267),"",(COUNTIF('Data-Qtr6'!C267,"Yes")))</f>
        <v/>
      </c>
      <c r="D269" s="267" t="str">
        <f>IF('Data-Qtr6'!D267="","",IF(C269=1,'Data-Qtr6'!D267,""))</f>
        <v/>
      </c>
      <c r="E269" s="53" t="str">
        <f>IF(OR('Data-Qtr6'!E267="",'Data-Qtr6'!R267),"",COUNTIF('Data-Qtr6'!E267,"Yes"))</f>
        <v/>
      </c>
      <c r="F269" s="53" t="str">
        <f>IF(OR('Data-Qtr6'!F267="",'Data-Qtr6'!R267),"",COUNTIF('Data-Qtr6'!F267,"Yes"))</f>
        <v/>
      </c>
      <c r="G269" s="53"/>
      <c r="H269" s="270" t="str">
        <f>IF(OR('Data-Qtr6'!G267="",'Data-Qtr6'!R267),"",COUNTIF('Data-Qtr6'!G267,"Yes"))</f>
        <v/>
      </c>
      <c r="I269" s="55">
        <f>COUNTIF('Data-Qtr6'!C267:G267,"")</f>
        <v>5</v>
      </c>
      <c r="J269" s="125">
        <f>IF('Data-Qtr6'!R267,0,IF((COUNTBLANK(C269)+COUNTBLANK(E269)+COUNTBLANK(F269)+COUNTBLANK(H269))=4,0,1))</f>
        <v>0</v>
      </c>
      <c r="K269" s="125">
        <f t="shared" si="44"/>
        <v>0</v>
      </c>
      <c r="L269" s="125">
        <f t="shared" si="45"/>
        <v>0</v>
      </c>
      <c r="M269" s="1">
        <f t="shared" si="46"/>
        <v>0</v>
      </c>
      <c r="N269" s="125">
        <f t="shared" si="47"/>
        <v>0</v>
      </c>
      <c r="O269" s="126">
        <f t="shared" si="48"/>
        <v>0</v>
      </c>
      <c r="P269" s="125">
        <f t="shared" si="49"/>
        <v>0</v>
      </c>
      <c r="Q269" s="1">
        <f t="shared" si="50"/>
        <v>0</v>
      </c>
      <c r="R269" s="1">
        <f t="shared" si="43"/>
        <v>0</v>
      </c>
      <c r="S269" s="1">
        <f t="shared" si="51"/>
        <v>0</v>
      </c>
      <c r="T269" s="1">
        <f t="shared" si="52"/>
        <v>0</v>
      </c>
      <c r="U269" s="126">
        <f t="shared" si="53"/>
        <v>0</v>
      </c>
    </row>
    <row r="270" spans="2:21" x14ac:dyDescent="0.3">
      <c r="B270" s="125">
        <v>255</v>
      </c>
      <c r="C270" s="34" t="str">
        <f>IF(OR('Data-Qtr6'!C268="",'Data-Qtr6'!R268),"",(COUNTIF('Data-Qtr6'!C268,"Yes")))</f>
        <v/>
      </c>
      <c r="D270" s="267" t="str">
        <f>IF('Data-Qtr6'!D268="","",IF(C270=1,'Data-Qtr6'!D268,""))</f>
        <v/>
      </c>
      <c r="E270" s="53" t="str">
        <f>IF(OR('Data-Qtr6'!E268="",'Data-Qtr6'!R268),"",COUNTIF('Data-Qtr6'!E268,"Yes"))</f>
        <v/>
      </c>
      <c r="F270" s="53" t="str">
        <f>IF(OR('Data-Qtr6'!F268="",'Data-Qtr6'!R268),"",COUNTIF('Data-Qtr6'!F268,"Yes"))</f>
        <v/>
      </c>
      <c r="G270" s="53"/>
      <c r="H270" s="270" t="str">
        <f>IF(OR('Data-Qtr6'!G268="",'Data-Qtr6'!R268),"",COUNTIF('Data-Qtr6'!G268,"Yes"))</f>
        <v/>
      </c>
      <c r="I270" s="55">
        <f>COUNTIF('Data-Qtr6'!C268:G268,"")</f>
        <v>5</v>
      </c>
      <c r="J270" s="125">
        <f>IF('Data-Qtr6'!R268,0,IF((COUNTBLANK(C270)+COUNTBLANK(E270)+COUNTBLANK(F270)+COUNTBLANK(H270))=4,0,1))</f>
        <v>0</v>
      </c>
      <c r="K270" s="125">
        <f t="shared" si="44"/>
        <v>0</v>
      </c>
      <c r="L270" s="125">
        <f t="shared" si="45"/>
        <v>0</v>
      </c>
      <c r="M270" s="1">
        <f t="shared" si="46"/>
        <v>0</v>
      </c>
      <c r="N270" s="125">
        <f t="shared" si="47"/>
        <v>0</v>
      </c>
      <c r="O270" s="126">
        <f t="shared" si="48"/>
        <v>0</v>
      </c>
      <c r="P270" s="125">
        <f t="shared" si="49"/>
        <v>0</v>
      </c>
      <c r="Q270" s="1">
        <f t="shared" si="50"/>
        <v>0</v>
      </c>
      <c r="R270" s="1">
        <f t="shared" si="43"/>
        <v>0</v>
      </c>
      <c r="S270" s="1">
        <f t="shared" si="51"/>
        <v>0</v>
      </c>
      <c r="T270" s="1">
        <f t="shared" si="52"/>
        <v>0</v>
      </c>
      <c r="U270" s="126">
        <f t="shared" si="53"/>
        <v>0</v>
      </c>
    </row>
    <row r="271" spans="2:21" x14ac:dyDescent="0.3">
      <c r="B271" s="125">
        <v>256</v>
      </c>
      <c r="C271" s="34" t="str">
        <f>IF(OR('Data-Qtr6'!C269="",'Data-Qtr6'!R269),"",(COUNTIF('Data-Qtr6'!C269,"Yes")))</f>
        <v/>
      </c>
      <c r="D271" s="267" t="str">
        <f>IF('Data-Qtr6'!D269="","",IF(C271=1,'Data-Qtr6'!D269,""))</f>
        <v/>
      </c>
      <c r="E271" s="53" t="str">
        <f>IF(OR('Data-Qtr6'!E269="",'Data-Qtr6'!R269),"",COUNTIF('Data-Qtr6'!E269,"Yes"))</f>
        <v/>
      </c>
      <c r="F271" s="53" t="str">
        <f>IF(OR('Data-Qtr6'!F269="",'Data-Qtr6'!R269),"",COUNTIF('Data-Qtr6'!F269,"Yes"))</f>
        <v/>
      </c>
      <c r="G271" s="53"/>
      <c r="H271" s="270" t="str">
        <f>IF(OR('Data-Qtr6'!G269="",'Data-Qtr6'!R269),"",COUNTIF('Data-Qtr6'!G269,"Yes"))</f>
        <v/>
      </c>
      <c r="I271" s="55">
        <f>COUNTIF('Data-Qtr6'!C269:G269,"")</f>
        <v>5</v>
      </c>
      <c r="J271" s="125">
        <f>IF('Data-Qtr6'!R269,0,IF((COUNTBLANK(C271)+COUNTBLANK(E271)+COUNTBLANK(F271)+COUNTBLANK(H271))=4,0,1))</f>
        <v>0</v>
      </c>
      <c r="K271" s="125">
        <f t="shared" si="44"/>
        <v>0</v>
      </c>
      <c r="L271" s="125">
        <f t="shared" si="45"/>
        <v>0</v>
      </c>
      <c r="M271" s="1">
        <f t="shared" si="46"/>
        <v>0</v>
      </c>
      <c r="N271" s="125">
        <f t="shared" si="47"/>
        <v>0</v>
      </c>
      <c r="O271" s="126">
        <f t="shared" si="48"/>
        <v>0</v>
      </c>
      <c r="P271" s="125">
        <f t="shared" si="49"/>
        <v>0</v>
      </c>
      <c r="Q271" s="1">
        <f t="shared" si="50"/>
        <v>0</v>
      </c>
      <c r="R271" s="1">
        <f t="shared" si="43"/>
        <v>0</v>
      </c>
      <c r="S271" s="1">
        <f t="shared" si="51"/>
        <v>0</v>
      </c>
      <c r="T271" s="1">
        <f t="shared" si="52"/>
        <v>0</v>
      </c>
      <c r="U271" s="126">
        <f t="shared" si="53"/>
        <v>0</v>
      </c>
    </row>
    <row r="272" spans="2:21" x14ac:dyDescent="0.3">
      <c r="B272" s="125">
        <v>257</v>
      </c>
      <c r="C272" s="34" t="str">
        <f>IF(OR('Data-Qtr6'!C270="",'Data-Qtr6'!R270),"",(COUNTIF('Data-Qtr6'!C270,"Yes")))</f>
        <v/>
      </c>
      <c r="D272" s="267" t="str">
        <f>IF('Data-Qtr6'!D270="","",IF(C272=1,'Data-Qtr6'!D270,""))</f>
        <v/>
      </c>
      <c r="E272" s="53" t="str">
        <f>IF(OR('Data-Qtr6'!E270="",'Data-Qtr6'!R270),"",COUNTIF('Data-Qtr6'!E270,"Yes"))</f>
        <v/>
      </c>
      <c r="F272" s="53" t="str">
        <f>IF(OR('Data-Qtr6'!F270="",'Data-Qtr6'!R270),"",COUNTIF('Data-Qtr6'!F270,"Yes"))</f>
        <v/>
      </c>
      <c r="G272" s="53"/>
      <c r="H272" s="270" t="str">
        <f>IF(OR('Data-Qtr6'!G270="",'Data-Qtr6'!R270),"",COUNTIF('Data-Qtr6'!G270,"Yes"))</f>
        <v/>
      </c>
      <c r="I272" s="55">
        <f>COUNTIF('Data-Qtr6'!C270:G270,"")</f>
        <v>5</v>
      </c>
      <c r="J272" s="125">
        <f>IF('Data-Qtr6'!R270,0,IF((COUNTBLANK(C272)+COUNTBLANK(E272)+COUNTBLANK(F272)+COUNTBLANK(H272))=4,0,1))</f>
        <v>0</v>
      </c>
      <c r="K272" s="125">
        <f t="shared" si="44"/>
        <v>0</v>
      </c>
      <c r="L272" s="125">
        <f t="shared" si="45"/>
        <v>0</v>
      </c>
      <c r="M272" s="1">
        <f t="shared" si="46"/>
        <v>0</v>
      </c>
      <c r="N272" s="125">
        <f t="shared" si="47"/>
        <v>0</v>
      </c>
      <c r="O272" s="126">
        <f t="shared" si="48"/>
        <v>0</v>
      </c>
      <c r="P272" s="125">
        <f t="shared" si="49"/>
        <v>0</v>
      </c>
      <c r="Q272" s="1">
        <f t="shared" si="50"/>
        <v>0</v>
      </c>
      <c r="R272" s="1">
        <f t="shared" ref="R272:R315" si="54">IF(J272=1,IF(D272="","",IF(AND(D272&gt;=beg_date_qtr6,D272&lt;=end_date_qtr6),1,0)),0)</f>
        <v>0</v>
      </c>
      <c r="S272" s="1">
        <f t="shared" si="51"/>
        <v>0</v>
      </c>
      <c r="T272" s="1">
        <f t="shared" si="52"/>
        <v>0</v>
      </c>
      <c r="U272" s="126">
        <f t="shared" si="53"/>
        <v>0</v>
      </c>
    </row>
    <row r="273" spans="2:21" x14ac:dyDescent="0.3">
      <c r="B273" s="125">
        <v>258</v>
      </c>
      <c r="C273" s="34" t="str">
        <f>IF(OR('Data-Qtr6'!C271="",'Data-Qtr6'!R271),"",(COUNTIF('Data-Qtr6'!C271,"Yes")))</f>
        <v/>
      </c>
      <c r="D273" s="267" t="str">
        <f>IF('Data-Qtr6'!D271="","",IF(C273=1,'Data-Qtr6'!D271,""))</f>
        <v/>
      </c>
      <c r="E273" s="53" t="str">
        <f>IF(OR('Data-Qtr6'!E271="",'Data-Qtr6'!R271),"",COUNTIF('Data-Qtr6'!E271,"Yes"))</f>
        <v/>
      </c>
      <c r="F273" s="53" t="str">
        <f>IF(OR('Data-Qtr6'!F271="",'Data-Qtr6'!R271),"",COUNTIF('Data-Qtr6'!F271,"Yes"))</f>
        <v/>
      </c>
      <c r="G273" s="53"/>
      <c r="H273" s="270" t="str">
        <f>IF(OR('Data-Qtr6'!G271="",'Data-Qtr6'!R271),"",COUNTIF('Data-Qtr6'!G271,"Yes"))</f>
        <v/>
      </c>
      <c r="I273" s="55">
        <f>COUNTIF('Data-Qtr6'!C271:G271,"")</f>
        <v>5</v>
      </c>
      <c r="J273" s="125">
        <f>IF('Data-Qtr6'!R271,0,IF((COUNTBLANK(C273)+COUNTBLANK(E273)+COUNTBLANK(F273)+COUNTBLANK(H273))=4,0,1))</f>
        <v>0</v>
      </c>
      <c r="K273" s="125">
        <f t="shared" si="44"/>
        <v>0</v>
      </c>
      <c r="L273" s="125">
        <f t="shared" si="45"/>
        <v>0</v>
      </c>
      <c r="M273" s="1">
        <f t="shared" si="46"/>
        <v>0</v>
      </c>
      <c r="N273" s="125">
        <f t="shared" si="47"/>
        <v>0</v>
      </c>
      <c r="O273" s="126">
        <f t="shared" si="48"/>
        <v>0</v>
      </c>
      <c r="P273" s="125">
        <f t="shared" si="49"/>
        <v>0</v>
      </c>
      <c r="Q273" s="1">
        <f t="shared" si="50"/>
        <v>0</v>
      </c>
      <c r="R273" s="1">
        <f t="shared" si="54"/>
        <v>0</v>
      </c>
      <c r="S273" s="1">
        <f t="shared" si="51"/>
        <v>0</v>
      </c>
      <c r="T273" s="1">
        <f t="shared" si="52"/>
        <v>0</v>
      </c>
      <c r="U273" s="126">
        <f t="shared" si="53"/>
        <v>0</v>
      </c>
    </row>
    <row r="274" spans="2:21" x14ac:dyDescent="0.3">
      <c r="B274" s="125">
        <v>259</v>
      </c>
      <c r="C274" s="34" t="str">
        <f>IF(OR('Data-Qtr6'!C272="",'Data-Qtr6'!R272),"",(COUNTIF('Data-Qtr6'!C272,"Yes")))</f>
        <v/>
      </c>
      <c r="D274" s="267" t="str">
        <f>IF('Data-Qtr6'!D272="","",IF(C274=1,'Data-Qtr6'!D272,""))</f>
        <v/>
      </c>
      <c r="E274" s="53" t="str">
        <f>IF(OR('Data-Qtr6'!E272="",'Data-Qtr6'!R272),"",COUNTIF('Data-Qtr6'!E272,"Yes"))</f>
        <v/>
      </c>
      <c r="F274" s="53" t="str">
        <f>IF(OR('Data-Qtr6'!F272="",'Data-Qtr6'!R272),"",COUNTIF('Data-Qtr6'!F272,"Yes"))</f>
        <v/>
      </c>
      <c r="G274" s="53"/>
      <c r="H274" s="270" t="str">
        <f>IF(OR('Data-Qtr6'!G272="",'Data-Qtr6'!R272),"",COUNTIF('Data-Qtr6'!G272,"Yes"))</f>
        <v/>
      </c>
      <c r="I274" s="55">
        <f>COUNTIF('Data-Qtr6'!C272:G272,"")</f>
        <v>5</v>
      </c>
      <c r="J274" s="125">
        <f>IF('Data-Qtr6'!R272,0,IF((COUNTBLANK(C274)+COUNTBLANK(E274)+COUNTBLANK(F274)+COUNTBLANK(H274))=4,0,1))</f>
        <v>0</v>
      </c>
      <c r="K274" s="125">
        <f t="shared" si="44"/>
        <v>0</v>
      </c>
      <c r="L274" s="125">
        <f t="shared" si="45"/>
        <v>0</v>
      </c>
      <c r="M274" s="1">
        <f t="shared" si="46"/>
        <v>0</v>
      </c>
      <c r="N274" s="125">
        <f t="shared" si="47"/>
        <v>0</v>
      </c>
      <c r="O274" s="126">
        <f t="shared" si="48"/>
        <v>0</v>
      </c>
      <c r="P274" s="125">
        <f t="shared" si="49"/>
        <v>0</v>
      </c>
      <c r="Q274" s="1">
        <f t="shared" si="50"/>
        <v>0</v>
      </c>
      <c r="R274" s="1">
        <f t="shared" si="54"/>
        <v>0</v>
      </c>
      <c r="S274" s="1">
        <f t="shared" si="51"/>
        <v>0</v>
      </c>
      <c r="T274" s="1">
        <f t="shared" si="52"/>
        <v>0</v>
      </c>
      <c r="U274" s="126">
        <f t="shared" si="53"/>
        <v>0</v>
      </c>
    </row>
    <row r="275" spans="2:21" ht="15" thickBot="1" x14ac:dyDescent="0.35">
      <c r="B275" s="125">
        <v>260</v>
      </c>
      <c r="C275" s="35" t="str">
        <f>IF(OR('Data-Qtr6'!C273="",'Data-Qtr6'!R273),"",(COUNTIF('Data-Qtr6'!C273,"Yes")))</f>
        <v/>
      </c>
      <c r="D275" s="271" t="str">
        <f>IF('Data-Qtr6'!D273="","",IF(C275=1,'Data-Qtr6'!D273,""))</f>
        <v/>
      </c>
      <c r="E275" s="36" t="str">
        <f>IF(OR('Data-Qtr6'!E273="",'Data-Qtr6'!R273),"",COUNTIF('Data-Qtr6'!E273,"Yes"))</f>
        <v/>
      </c>
      <c r="F275" s="36" t="str">
        <f>IF(OR('Data-Qtr6'!F273="",'Data-Qtr6'!R273),"",COUNTIF('Data-Qtr6'!F273,"Yes"))</f>
        <v/>
      </c>
      <c r="G275" s="36"/>
      <c r="H275" s="272" t="str">
        <f>IF(OR('Data-Qtr6'!G273="",'Data-Qtr6'!R273),"",COUNTIF('Data-Qtr6'!G273,"Yes"))</f>
        <v/>
      </c>
      <c r="I275" s="55">
        <f>COUNTIF('Data-Qtr6'!C273:G273,"")</f>
        <v>5</v>
      </c>
      <c r="J275" s="125">
        <f>IF('Data-Qtr6'!R273,0,IF((COUNTBLANK(C275)+COUNTBLANK(E275)+COUNTBLANK(F275)+COUNTBLANK(H275))=4,0,1))</f>
        <v>0</v>
      </c>
      <c r="K275" s="125">
        <f t="shared" si="44"/>
        <v>0</v>
      </c>
      <c r="L275" s="125">
        <f t="shared" si="45"/>
        <v>0</v>
      </c>
      <c r="M275" s="1">
        <f t="shared" si="46"/>
        <v>0</v>
      </c>
      <c r="N275" s="125">
        <f t="shared" si="47"/>
        <v>0</v>
      </c>
      <c r="O275" s="126">
        <f t="shared" si="48"/>
        <v>0</v>
      </c>
      <c r="P275" s="125">
        <f t="shared" si="49"/>
        <v>0</v>
      </c>
      <c r="Q275" s="1">
        <f t="shared" si="50"/>
        <v>0</v>
      </c>
      <c r="R275" s="1">
        <f t="shared" si="54"/>
        <v>0</v>
      </c>
      <c r="S275" s="1">
        <f t="shared" si="51"/>
        <v>0</v>
      </c>
      <c r="T275" s="1">
        <f t="shared" si="52"/>
        <v>0</v>
      </c>
      <c r="U275" s="126">
        <f t="shared" si="53"/>
        <v>0</v>
      </c>
    </row>
    <row r="276" spans="2:21" x14ac:dyDescent="0.3">
      <c r="B276" s="125">
        <v>261</v>
      </c>
      <c r="C276" s="32" t="str">
        <f>IF(OR('Data-Qtr6'!C274="",'Data-Qtr6'!R274),"",(COUNTIF('Data-Qtr6'!C274,"Yes")))</f>
        <v/>
      </c>
      <c r="D276" s="268" t="str">
        <f>IF('Data-Qtr6'!D274="","",IF(C276=1,'Data-Qtr6'!D274,""))</f>
        <v/>
      </c>
      <c r="E276" s="33" t="str">
        <f>IF(OR('Data-Qtr6'!E274="",'Data-Qtr6'!R274),"",COUNTIF('Data-Qtr6'!E274,"Yes"))</f>
        <v/>
      </c>
      <c r="F276" s="33" t="str">
        <f>IF(OR('Data-Qtr6'!F274="",'Data-Qtr6'!R274),"",COUNTIF('Data-Qtr6'!F274,"Yes"))</f>
        <v/>
      </c>
      <c r="G276" s="33"/>
      <c r="H276" s="269" t="str">
        <f>IF(OR('Data-Qtr6'!G274="",'Data-Qtr6'!R274),"",COUNTIF('Data-Qtr6'!G274,"Yes"))</f>
        <v/>
      </c>
      <c r="I276" s="54">
        <f>COUNTIF('Data-Qtr6'!C274:G274,"")</f>
        <v>5</v>
      </c>
      <c r="J276" s="125">
        <f>IF('Data-Qtr6'!R274,0,IF((COUNTBLANK(C276)+COUNTBLANK(E276)+COUNTBLANK(F276)+COUNTBLANK(H276))=4,0,1))</f>
        <v>0</v>
      </c>
      <c r="K276" s="125">
        <f t="shared" si="44"/>
        <v>0</v>
      </c>
      <c r="L276" s="125">
        <f t="shared" si="45"/>
        <v>0</v>
      </c>
      <c r="M276" s="1">
        <f t="shared" si="46"/>
        <v>0</v>
      </c>
      <c r="N276" s="125">
        <f t="shared" si="47"/>
        <v>0</v>
      </c>
      <c r="O276" s="126">
        <f t="shared" si="48"/>
        <v>0</v>
      </c>
      <c r="P276" s="125">
        <f t="shared" si="49"/>
        <v>0</v>
      </c>
      <c r="Q276" s="1">
        <f t="shared" si="50"/>
        <v>0</v>
      </c>
      <c r="R276" s="1">
        <f t="shared" si="54"/>
        <v>0</v>
      </c>
      <c r="S276" s="1">
        <f t="shared" si="51"/>
        <v>0</v>
      </c>
      <c r="T276" s="1">
        <f t="shared" si="52"/>
        <v>0</v>
      </c>
      <c r="U276" s="126">
        <f t="shared" si="53"/>
        <v>0</v>
      </c>
    </row>
    <row r="277" spans="2:21" x14ac:dyDescent="0.3">
      <c r="B277" s="125">
        <v>262</v>
      </c>
      <c r="C277" s="34" t="str">
        <f>IF(OR('Data-Qtr6'!C275="",'Data-Qtr6'!R275),"",(COUNTIF('Data-Qtr6'!C275,"Yes")))</f>
        <v/>
      </c>
      <c r="D277" s="267" t="str">
        <f>IF('Data-Qtr6'!D275="","",IF(C277=1,'Data-Qtr6'!D275,""))</f>
        <v/>
      </c>
      <c r="E277" s="53" t="str">
        <f>IF(OR('Data-Qtr6'!E275="",'Data-Qtr6'!R275),"",COUNTIF('Data-Qtr6'!E275,"Yes"))</f>
        <v/>
      </c>
      <c r="F277" s="53" t="str">
        <f>IF(OR('Data-Qtr6'!F275="",'Data-Qtr6'!R275),"",COUNTIF('Data-Qtr6'!F275,"Yes"))</f>
        <v/>
      </c>
      <c r="G277" s="53"/>
      <c r="H277" s="270" t="str">
        <f>IF(OR('Data-Qtr6'!G275="",'Data-Qtr6'!R275),"",COUNTIF('Data-Qtr6'!G275,"Yes"))</f>
        <v/>
      </c>
      <c r="I277" s="55">
        <f>COUNTIF('Data-Qtr6'!C275:G275,"")</f>
        <v>5</v>
      </c>
      <c r="J277" s="125">
        <f>IF('Data-Qtr6'!R275,0,IF((COUNTBLANK(C277)+COUNTBLANK(E277)+COUNTBLANK(F277)+COUNTBLANK(H277))=4,0,1))</f>
        <v>0</v>
      </c>
      <c r="K277" s="125">
        <f t="shared" si="44"/>
        <v>0</v>
      </c>
      <c r="L277" s="125">
        <f t="shared" si="45"/>
        <v>0</v>
      </c>
      <c r="M277" s="1">
        <f t="shared" si="46"/>
        <v>0</v>
      </c>
      <c r="N277" s="125">
        <f t="shared" si="47"/>
        <v>0</v>
      </c>
      <c r="O277" s="126">
        <f t="shared" si="48"/>
        <v>0</v>
      </c>
      <c r="P277" s="125">
        <f t="shared" si="49"/>
        <v>0</v>
      </c>
      <c r="Q277" s="1">
        <f t="shared" si="50"/>
        <v>0</v>
      </c>
      <c r="R277" s="1">
        <f t="shared" si="54"/>
        <v>0</v>
      </c>
      <c r="S277" s="1">
        <f t="shared" si="51"/>
        <v>0</v>
      </c>
      <c r="T277" s="1">
        <f t="shared" si="52"/>
        <v>0</v>
      </c>
      <c r="U277" s="126">
        <f t="shared" si="53"/>
        <v>0</v>
      </c>
    </row>
    <row r="278" spans="2:21" x14ac:dyDescent="0.3">
      <c r="B278" s="125">
        <v>263</v>
      </c>
      <c r="C278" s="34" t="str">
        <f>IF(OR('Data-Qtr6'!C276="",'Data-Qtr6'!R276),"",(COUNTIF('Data-Qtr6'!C276,"Yes")))</f>
        <v/>
      </c>
      <c r="D278" s="267" t="str">
        <f>IF('Data-Qtr6'!D276="","",IF(C278=1,'Data-Qtr6'!D276,""))</f>
        <v/>
      </c>
      <c r="E278" s="53" t="str">
        <f>IF(OR('Data-Qtr6'!E276="",'Data-Qtr6'!R276),"",COUNTIF('Data-Qtr6'!E276,"Yes"))</f>
        <v/>
      </c>
      <c r="F278" s="53" t="str">
        <f>IF(OR('Data-Qtr6'!F276="",'Data-Qtr6'!R276),"",COUNTIF('Data-Qtr6'!F276,"Yes"))</f>
        <v/>
      </c>
      <c r="G278" s="53"/>
      <c r="H278" s="270" t="str">
        <f>IF(OR('Data-Qtr6'!G276="",'Data-Qtr6'!R276),"",COUNTIF('Data-Qtr6'!G276,"Yes"))</f>
        <v/>
      </c>
      <c r="I278" s="55">
        <f>COUNTIF('Data-Qtr6'!C276:G276,"")</f>
        <v>5</v>
      </c>
      <c r="J278" s="125">
        <f>IF('Data-Qtr6'!R276,0,IF((COUNTBLANK(C278)+COUNTBLANK(E278)+COUNTBLANK(F278)+COUNTBLANK(H278))=4,0,1))</f>
        <v>0</v>
      </c>
      <c r="K278" s="125">
        <f t="shared" si="44"/>
        <v>0</v>
      </c>
      <c r="L278" s="125">
        <f t="shared" si="45"/>
        <v>0</v>
      </c>
      <c r="M278" s="1">
        <f t="shared" si="46"/>
        <v>0</v>
      </c>
      <c r="N278" s="125">
        <f t="shared" si="47"/>
        <v>0</v>
      </c>
      <c r="O278" s="126">
        <f t="shared" si="48"/>
        <v>0</v>
      </c>
      <c r="P278" s="125">
        <f t="shared" si="49"/>
        <v>0</v>
      </c>
      <c r="Q278" s="1">
        <f t="shared" si="50"/>
        <v>0</v>
      </c>
      <c r="R278" s="1">
        <f t="shared" si="54"/>
        <v>0</v>
      </c>
      <c r="S278" s="1">
        <f t="shared" si="51"/>
        <v>0</v>
      </c>
      <c r="T278" s="1">
        <f t="shared" si="52"/>
        <v>0</v>
      </c>
      <c r="U278" s="126">
        <f t="shared" si="53"/>
        <v>0</v>
      </c>
    </row>
    <row r="279" spans="2:21" x14ac:dyDescent="0.3">
      <c r="B279" s="125">
        <v>264</v>
      </c>
      <c r="C279" s="34" t="str">
        <f>IF(OR('Data-Qtr6'!C277="",'Data-Qtr6'!R277),"",(COUNTIF('Data-Qtr6'!C277,"Yes")))</f>
        <v/>
      </c>
      <c r="D279" s="267" t="str">
        <f>IF('Data-Qtr6'!D277="","",IF(C279=1,'Data-Qtr6'!D277,""))</f>
        <v/>
      </c>
      <c r="E279" s="53" t="str">
        <f>IF(OR('Data-Qtr6'!E277="",'Data-Qtr6'!R277),"",COUNTIF('Data-Qtr6'!E277,"Yes"))</f>
        <v/>
      </c>
      <c r="F279" s="53" t="str">
        <f>IF(OR('Data-Qtr6'!F277="",'Data-Qtr6'!R277),"",COUNTIF('Data-Qtr6'!F277,"Yes"))</f>
        <v/>
      </c>
      <c r="G279" s="53"/>
      <c r="H279" s="270" t="str">
        <f>IF(OR('Data-Qtr6'!G277="",'Data-Qtr6'!R277),"",COUNTIF('Data-Qtr6'!G277,"Yes"))</f>
        <v/>
      </c>
      <c r="I279" s="55">
        <f>COUNTIF('Data-Qtr6'!C277:G277,"")</f>
        <v>5</v>
      </c>
      <c r="J279" s="125">
        <f>IF('Data-Qtr6'!R277,0,IF((COUNTBLANK(C279)+COUNTBLANK(E279)+COUNTBLANK(F279)+COUNTBLANK(H279))=4,0,1))</f>
        <v>0</v>
      </c>
      <c r="K279" s="125">
        <f t="shared" si="44"/>
        <v>0</v>
      </c>
      <c r="L279" s="125">
        <f t="shared" si="45"/>
        <v>0</v>
      </c>
      <c r="M279" s="1">
        <f t="shared" si="46"/>
        <v>0</v>
      </c>
      <c r="N279" s="125">
        <f t="shared" si="47"/>
        <v>0</v>
      </c>
      <c r="O279" s="126">
        <f t="shared" si="48"/>
        <v>0</v>
      </c>
      <c r="P279" s="125">
        <f t="shared" si="49"/>
        <v>0</v>
      </c>
      <c r="Q279" s="1">
        <f t="shared" si="50"/>
        <v>0</v>
      </c>
      <c r="R279" s="1">
        <f t="shared" si="54"/>
        <v>0</v>
      </c>
      <c r="S279" s="1">
        <f t="shared" si="51"/>
        <v>0</v>
      </c>
      <c r="T279" s="1">
        <f t="shared" si="52"/>
        <v>0</v>
      </c>
      <c r="U279" s="126">
        <f t="shared" si="53"/>
        <v>0</v>
      </c>
    </row>
    <row r="280" spans="2:21" x14ac:dyDescent="0.3">
      <c r="B280" s="125">
        <v>265</v>
      </c>
      <c r="C280" s="34" t="str">
        <f>IF(OR('Data-Qtr6'!C278="",'Data-Qtr6'!R278),"",(COUNTIF('Data-Qtr6'!C278,"Yes")))</f>
        <v/>
      </c>
      <c r="D280" s="267" t="str">
        <f>IF('Data-Qtr6'!D278="","",IF(C280=1,'Data-Qtr6'!D278,""))</f>
        <v/>
      </c>
      <c r="E280" s="53" t="str">
        <f>IF(OR('Data-Qtr6'!E278="",'Data-Qtr6'!R278),"",COUNTIF('Data-Qtr6'!E278,"Yes"))</f>
        <v/>
      </c>
      <c r="F280" s="53" t="str">
        <f>IF(OR('Data-Qtr6'!F278="",'Data-Qtr6'!R278),"",COUNTIF('Data-Qtr6'!F278,"Yes"))</f>
        <v/>
      </c>
      <c r="G280" s="53"/>
      <c r="H280" s="270" t="str">
        <f>IF(OR('Data-Qtr6'!G278="",'Data-Qtr6'!R278),"",COUNTIF('Data-Qtr6'!G278,"Yes"))</f>
        <v/>
      </c>
      <c r="I280" s="55">
        <f>COUNTIF('Data-Qtr6'!C278:G278,"")</f>
        <v>5</v>
      </c>
      <c r="J280" s="125">
        <f>IF('Data-Qtr6'!R278,0,IF((COUNTBLANK(C280)+COUNTBLANK(E280)+COUNTBLANK(F280)+COUNTBLANK(H280))=4,0,1))</f>
        <v>0</v>
      </c>
      <c r="K280" s="125">
        <f t="shared" ref="K280:K315" si="55">IF(J280=1,C280,0)</f>
        <v>0</v>
      </c>
      <c r="L280" s="125">
        <f t="shared" ref="L280:L315" si="56">IF(J280=1,IF((COUNTIF(C280,1)+COUNTIF(E280,1))=2,1,0),0)</f>
        <v>0</v>
      </c>
      <c r="M280" s="1">
        <f t="shared" ref="M280:M315" si="57">IF(J280=1,COUNTIF(E280,1),0)</f>
        <v>0</v>
      </c>
      <c r="N280" s="125">
        <f t="shared" ref="N280:N315" si="58">IF(J280=1,IF((COUNTIF(C280,1)+COUNTIF(F280,1))=2,1,0),0)</f>
        <v>0</v>
      </c>
      <c r="O280" s="126">
        <f t="shared" ref="O280:O315" si="59">IF(J280=1,COUNTIF(F280,1),0)</f>
        <v>0</v>
      </c>
      <c r="P280" s="125">
        <f t="shared" ref="P280:P315" si="60">IF(J280=1,IF((COUNTIF(C280,1)+COUNTIF(H280,1))=2,1,0),0)</f>
        <v>0</v>
      </c>
      <c r="Q280" s="1">
        <f t="shared" ref="Q280:Q315" si="61">IF(J280=1,COUNTIF(H280,1),0)</f>
        <v>0</v>
      </c>
      <c r="R280" s="1">
        <f t="shared" si="54"/>
        <v>0</v>
      </c>
      <c r="S280" s="1">
        <f t="shared" ref="S280:S315" si="62">IF(J280=1,COUNTIF(C280,1),0)</f>
        <v>0</v>
      </c>
      <c r="T280" s="1">
        <f t="shared" ref="T280:T315" si="63">IF(AND(C280=1,F280=1),1,0)</f>
        <v>0</v>
      </c>
      <c r="U280" s="126">
        <f t="shared" ref="U280:U315" si="64">IF(AND(C280=1,H280=1),1,0)</f>
        <v>0</v>
      </c>
    </row>
    <row r="281" spans="2:21" x14ac:dyDescent="0.3">
      <c r="B281" s="125">
        <v>266</v>
      </c>
      <c r="C281" s="34" t="str">
        <f>IF(OR('Data-Qtr6'!C279="",'Data-Qtr6'!R279),"",(COUNTIF('Data-Qtr6'!C279,"Yes")))</f>
        <v/>
      </c>
      <c r="D281" s="267" t="str">
        <f>IF('Data-Qtr6'!D279="","",IF(C281=1,'Data-Qtr6'!D279,""))</f>
        <v/>
      </c>
      <c r="E281" s="53" t="str">
        <f>IF(OR('Data-Qtr6'!E279="",'Data-Qtr6'!R279),"",COUNTIF('Data-Qtr6'!E279,"Yes"))</f>
        <v/>
      </c>
      <c r="F281" s="53" t="str">
        <f>IF(OR('Data-Qtr6'!F279="",'Data-Qtr6'!R279),"",COUNTIF('Data-Qtr6'!F279,"Yes"))</f>
        <v/>
      </c>
      <c r="G281" s="53"/>
      <c r="H281" s="270" t="str">
        <f>IF(OR('Data-Qtr6'!G279="",'Data-Qtr6'!R279),"",COUNTIF('Data-Qtr6'!G279,"Yes"))</f>
        <v/>
      </c>
      <c r="I281" s="55">
        <f>COUNTIF('Data-Qtr6'!C279:G279,"")</f>
        <v>5</v>
      </c>
      <c r="J281" s="125">
        <f>IF('Data-Qtr6'!R279,0,IF((COUNTBLANK(C281)+COUNTBLANK(E281)+COUNTBLANK(F281)+COUNTBLANK(H281))=4,0,1))</f>
        <v>0</v>
      </c>
      <c r="K281" s="125">
        <f t="shared" si="55"/>
        <v>0</v>
      </c>
      <c r="L281" s="125">
        <f t="shared" si="56"/>
        <v>0</v>
      </c>
      <c r="M281" s="1">
        <f t="shared" si="57"/>
        <v>0</v>
      </c>
      <c r="N281" s="125">
        <f t="shared" si="58"/>
        <v>0</v>
      </c>
      <c r="O281" s="126">
        <f t="shared" si="59"/>
        <v>0</v>
      </c>
      <c r="P281" s="125">
        <f t="shared" si="60"/>
        <v>0</v>
      </c>
      <c r="Q281" s="1">
        <f t="shared" si="61"/>
        <v>0</v>
      </c>
      <c r="R281" s="1">
        <f t="shared" si="54"/>
        <v>0</v>
      </c>
      <c r="S281" s="1">
        <f t="shared" si="62"/>
        <v>0</v>
      </c>
      <c r="T281" s="1">
        <f t="shared" si="63"/>
        <v>0</v>
      </c>
      <c r="U281" s="126">
        <f t="shared" si="64"/>
        <v>0</v>
      </c>
    </row>
    <row r="282" spans="2:21" x14ac:dyDescent="0.3">
      <c r="B282" s="125">
        <v>267</v>
      </c>
      <c r="C282" s="34" t="str">
        <f>IF(OR('Data-Qtr6'!C280="",'Data-Qtr6'!R280),"",(COUNTIF('Data-Qtr6'!C280,"Yes")))</f>
        <v/>
      </c>
      <c r="D282" s="267" t="str">
        <f>IF('Data-Qtr6'!D280="","",IF(C282=1,'Data-Qtr6'!D280,""))</f>
        <v/>
      </c>
      <c r="E282" s="53" t="str">
        <f>IF(OR('Data-Qtr6'!E280="",'Data-Qtr6'!R280),"",COUNTIF('Data-Qtr6'!E280,"Yes"))</f>
        <v/>
      </c>
      <c r="F282" s="53" t="str">
        <f>IF(OR('Data-Qtr6'!F280="",'Data-Qtr6'!R280),"",COUNTIF('Data-Qtr6'!F280,"Yes"))</f>
        <v/>
      </c>
      <c r="G282" s="53"/>
      <c r="H282" s="270" t="str">
        <f>IF(OR('Data-Qtr6'!G280="",'Data-Qtr6'!R280),"",COUNTIF('Data-Qtr6'!G280,"Yes"))</f>
        <v/>
      </c>
      <c r="I282" s="55">
        <f>COUNTIF('Data-Qtr6'!C280:G280,"")</f>
        <v>5</v>
      </c>
      <c r="J282" s="125">
        <f>IF('Data-Qtr6'!R280,0,IF((COUNTBLANK(C282)+COUNTBLANK(E282)+COUNTBLANK(F282)+COUNTBLANK(H282))=4,0,1))</f>
        <v>0</v>
      </c>
      <c r="K282" s="125">
        <f t="shared" si="55"/>
        <v>0</v>
      </c>
      <c r="L282" s="125">
        <f t="shared" si="56"/>
        <v>0</v>
      </c>
      <c r="M282" s="1">
        <f t="shared" si="57"/>
        <v>0</v>
      </c>
      <c r="N282" s="125">
        <f t="shared" si="58"/>
        <v>0</v>
      </c>
      <c r="O282" s="126">
        <f t="shared" si="59"/>
        <v>0</v>
      </c>
      <c r="P282" s="125">
        <f t="shared" si="60"/>
        <v>0</v>
      </c>
      <c r="Q282" s="1">
        <f t="shared" si="61"/>
        <v>0</v>
      </c>
      <c r="R282" s="1">
        <f t="shared" si="54"/>
        <v>0</v>
      </c>
      <c r="S282" s="1">
        <f t="shared" si="62"/>
        <v>0</v>
      </c>
      <c r="T282" s="1">
        <f t="shared" si="63"/>
        <v>0</v>
      </c>
      <c r="U282" s="126">
        <f t="shared" si="64"/>
        <v>0</v>
      </c>
    </row>
    <row r="283" spans="2:21" x14ac:dyDescent="0.3">
      <c r="B283" s="125">
        <v>268</v>
      </c>
      <c r="C283" s="34" t="str">
        <f>IF(OR('Data-Qtr6'!C281="",'Data-Qtr6'!R281),"",(COUNTIF('Data-Qtr6'!C281,"Yes")))</f>
        <v/>
      </c>
      <c r="D283" s="267" t="str">
        <f>IF('Data-Qtr6'!D281="","",IF(C283=1,'Data-Qtr6'!D281,""))</f>
        <v/>
      </c>
      <c r="E283" s="53" t="str">
        <f>IF(OR('Data-Qtr6'!E281="",'Data-Qtr6'!R281),"",COUNTIF('Data-Qtr6'!E281,"Yes"))</f>
        <v/>
      </c>
      <c r="F283" s="53" t="str">
        <f>IF(OR('Data-Qtr6'!F281="",'Data-Qtr6'!R281),"",COUNTIF('Data-Qtr6'!F281,"Yes"))</f>
        <v/>
      </c>
      <c r="G283" s="53"/>
      <c r="H283" s="270" t="str">
        <f>IF(OR('Data-Qtr6'!G281="",'Data-Qtr6'!R281),"",COUNTIF('Data-Qtr6'!G281,"Yes"))</f>
        <v/>
      </c>
      <c r="I283" s="55">
        <f>COUNTIF('Data-Qtr6'!C281:G281,"")</f>
        <v>5</v>
      </c>
      <c r="J283" s="125">
        <f>IF('Data-Qtr6'!R281,0,IF((COUNTBLANK(C283)+COUNTBLANK(E283)+COUNTBLANK(F283)+COUNTBLANK(H283))=4,0,1))</f>
        <v>0</v>
      </c>
      <c r="K283" s="125">
        <f t="shared" si="55"/>
        <v>0</v>
      </c>
      <c r="L283" s="125">
        <f t="shared" si="56"/>
        <v>0</v>
      </c>
      <c r="M283" s="1">
        <f t="shared" si="57"/>
        <v>0</v>
      </c>
      <c r="N283" s="125">
        <f t="shared" si="58"/>
        <v>0</v>
      </c>
      <c r="O283" s="126">
        <f t="shared" si="59"/>
        <v>0</v>
      </c>
      <c r="P283" s="125">
        <f t="shared" si="60"/>
        <v>0</v>
      </c>
      <c r="Q283" s="1">
        <f t="shared" si="61"/>
        <v>0</v>
      </c>
      <c r="R283" s="1">
        <f t="shared" si="54"/>
        <v>0</v>
      </c>
      <c r="S283" s="1">
        <f t="shared" si="62"/>
        <v>0</v>
      </c>
      <c r="T283" s="1">
        <f t="shared" si="63"/>
        <v>0</v>
      </c>
      <c r="U283" s="126">
        <f t="shared" si="64"/>
        <v>0</v>
      </c>
    </row>
    <row r="284" spans="2:21" x14ac:dyDescent="0.3">
      <c r="B284" s="125">
        <v>269</v>
      </c>
      <c r="C284" s="34" t="str">
        <f>IF(OR('Data-Qtr6'!C282="",'Data-Qtr6'!R282),"",(COUNTIF('Data-Qtr6'!C282,"Yes")))</f>
        <v/>
      </c>
      <c r="D284" s="267" t="str">
        <f>IF('Data-Qtr6'!D282="","",IF(C284=1,'Data-Qtr6'!D282,""))</f>
        <v/>
      </c>
      <c r="E284" s="53" t="str">
        <f>IF(OR('Data-Qtr6'!E282="",'Data-Qtr6'!R282),"",COUNTIF('Data-Qtr6'!E282,"Yes"))</f>
        <v/>
      </c>
      <c r="F284" s="53" t="str">
        <f>IF(OR('Data-Qtr6'!F282="",'Data-Qtr6'!R282),"",COUNTIF('Data-Qtr6'!F282,"Yes"))</f>
        <v/>
      </c>
      <c r="G284" s="53"/>
      <c r="H284" s="270" t="str">
        <f>IF(OR('Data-Qtr6'!G282="",'Data-Qtr6'!R282),"",COUNTIF('Data-Qtr6'!G282,"Yes"))</f>
        <v/>
      </c>
      <c r="I284" s="55">
        <f>COUNTIF('Data-Qtr6'!C282:G282,"")</f>
        <v>5</v>
      </c>
      <c r="J284" s="125">
        <f>IF('Data-Qtr6'!R282,0,IF((COUNTBLANK(C284)+COUNTBLANK(E284)+COUNTBLANK(F284)+COUNTBLANK(H284))=4,0,1))</f>
        <v>0</v>
      </c>
      <c r="K284" s="125">
        <f t="shared" si="55"/>
        <v>0</v>
      </c>
      <c r="L284" s="125">
        <f t="shared" si="56"/>
        <v>0</v>
      </c>
      <c r="M284" s="1">
        <f t="shared" si="57"/>
        <v>0</v>
      </c>
      <c r="N284" s="125">
        <f t="shared" si="58"/>
        <v>0</v>
      </c>
      <c r="O284" s="126">
        <f t="shared" si="59"/>
        <v>0</v>
      </c>
      <c r="P284" s="125">
        <f t="shared" si="60"/>
        <v>0</v>
      </c>
      <c r="Q284" s="1">
        <f t="shared" si="61"/>
        <v>0</v>
      </c>
      <c r="R284" s="1">
        <f t="shared" si="54"/>
        <v>0</v>
      </c>
      <c r="S284" s="1">
        <f t="shared" si="62"/>
        <v>0</v>
      </c>
      <c r="T284" s="1">
        <f t="shared" si="63"/>
        <v>0</v>
      </c>
      <c r="U284" s="126">
        <f t="shared" si="64"/>
        <v>0</v>
      </c>
    </row>
    <row r="285" spans="2:21" ht="15" thickBot="1" x14ac:dyDescent="0.35">
      <c r="B285" s="127">
        <v>270</v>
      </c>
      <c r="C285" s="35" t="str">
        <f>IF(OR('Data-Qtr6'!C283="",'Data-Qtr6'!R283),"",(COUNTIF('Data-Qtr6'!C283,"Yes")))</f>
        <v/>
      </c>
      <c r="D285" s="271" t="str">
        <f>IF('Data-Qtr6'!D283="","",IF(C285=1,'Data-Qtr6'!D283,""))</f>
        <v/>
      </c>
      <c r="E285" s="36" t="str">
        <f>IF(OR('Data-Qtr6'!E283="",'Data-Qtr6'!R283),"",COUNTIF('Data-Qtr6'!E283,"Yes"))</f>
        <v/>
      </c>
      <c r="F285" s="36" t="str">
        <f>IF(OR('Data-Qtr6'!F283="",'Data-Qtr6'!R283),"",COUNTIF('Data-Qtr6'!F283,"Yes"))</f>
        <v/>
      </c>
      <c r="G285" s="36"/>
      <c r="H285" s="272" t="str">
        <f>IF(OR('Data-Qtr6'!G283="",'Data-Qtr6'!R283),"",COUNTIF('Data-Qtr6'!G283,"Yes"))</f>
        <v/>
      </c>
      <c r="I285" s="56">
        <f>COUNTIF('Data-Qtr6'!C283:G283,"")</f>
        <v>5</v>
      </c>
      <c r="J285" s="125">
        <f>IF('Data-Qtr6'!R283,0,IF((COUNTBLANK(C285)+COUNTBLANK(E285)+COUNTBLANK(F285)+COUNTBLANK(H285))=4,0,1))</f>
        <v>0</v>
      </c>
      <c r="K285" s="125">
        <f t="shared" si="55"/>
        <v>0</v>
      </c>
      <c r="L285" s="125">
        <f t="shared" si="56"/>
        <v>0</v>
      </c>
      <c r="M285" s="1">
        <f t="shared" si="57"/>
        <v>0</v>
      </c>
      <c r="N285" s="125">
        <f t="shared" si="58"/>
        <v>0</v>
      </c>
      <c r="O285" s="126">
        <f t="shared" si="59"/>
        <v>0</v>
      </c>
      <c r="P285" s="125">
        <f t="shared" si="60"/>
        <v>0</v>
      </c>
      <c r="Q285" s="1">
        <f t="shared" si="61"/>
        <v>0</v>
      </c>
      <c r="R285" s="1">
        <f t="shared" si="54"/>
        <v>0</v>
      </c>
      <c r="S285" s="1">
        <f t="shared" si="62"/>
        <v>0</v>
      </c>
      <c r="T285" s="1">
        <f t="shared" si="63"/>
        <v>0</v>
      </c>
      <c r="U285" s="126">
        <f t="shared" si="64"/>
        <v>0</v>
      </c>
    </row>
    <row r="286" spans="2:21" x14ac:dyDescent="0.3">
      <c r="B286" s="125">
        <v>271</v>
      </c>
      <c r="C286" s="32" t="str">
        <f>IF(OR('Data-Qtr6'!C284="",'Data-Qtr6'!R284),"",(COUNTIF('Data-Qtr6'!C284,"Yes")))</f>
        <v/>
      </c>
      <c r="D286" s="268" t="str">
        <f>IF('Data-Qtr6'!D284="","",IF(C286=1,'Data-Qtr6'!D284,""))</f>
        <v/>
      </c>
      <c r="E286" s="33" t="str">
        <f>IF(OR('Data-Qtr6'!E284="",'Data-Qtr6'!R284),"",COUNTIF('Data-Qtr6'!E284,"Yes"))</f>
        <v/>
      </c>
      <c r="F286" s="33" t="str">
        <f>IF(OR('Data-Qtr6'!F284="",'Data-Qtr6'!R284),"",COUNTIF('Data-Qtr6'!F284,"Yes"))</f>
        <v/>
      </c>
      <c r="G286" s="33"/>
      <c r="H286" s="269" t="str">
        <f>IF(OR('Data-Qtr6'!G284="",'Data-Qtr6'!R284),"",COUNTIF('Data-Qtr6'!G284,"Yes"))</f>
        <v/>
      </c>
      <c r="I286" s="54">
        <f>COUNTIF('Data-Qtr6'!C284:G284,"")</f>
        <v>5</v>
      </c>
      <c r="J286" s="125">
        <f>IF('Data-Qtr6'!R284,0,IF((COUNTBLANK(C286)+COUNTBLANK(E286)+COUNTBLANK(F286)+COUNTBLANK(H286))=4,0,1))</f>
        <v>0</v>
      </c>
      <c r="K286" s="125">
        <f t="shared" si="55"/>
        <v>0</v>
      </c>
      <c r="L286" s="125">
        <f t="shared" si="56"/>
        <v>0</v>
      </c>
      <c r="M286" s="1">
        <f t="shared" si="57"/>
        <v>0</v>
      </c>
      <c r="N286" s="125">
        <f t="shared" si="58"/>
        <v>0</v>
      </c>
      <c r="O286" s="126">
        <f t="shared" si="59"/>
        <v>0</v>
      </c>
      <c r="P286" s="125">
        <f t="shared" si="60"/>
        <v>0</v>
      </c>
      <c r="Q286" s="1">
        <f t="shared" si="61"/>
        <v>0</v>
      </c>
      <c r="R286" s="1">
        <f t="shared" si="54"/>
        <v>0</v>
      </c>
      <c r="S286" s="1">
        <f t="shared" si="62"/>
        <v>0</v>
      </c>
      <c r="T286" s="1">
        <f t="shared" si="63"/>
        <v>0</v>
      </c>
      <c r="U286" s="126">
        <f t="shared" si="64"/>
        <v>0</v>
      </c>
    </row>
    <row r="287" spans="2:21" x14ac:dyDescent="0.3">
      <c r="B287" s="125">
        <v>272</v>
      </c>
      <c r="C287" s="34" t="str">
        <f>IF(OR('Data-Qtr6'!C285="",'Data-Qtr6'!R285),"",(COUNTIF('Data-Qtr6'!C285,"Yes")))</f>
        <v/>
      </c>
      <c r="D287" s="267" t="str">
        <f>IF('Data-Qtr6'!D285="","",IF(C287=1,'Data-Qtr6'!D285,""))</f>
        <v/>
      </c>
      <c r="E287" s="53" t="str">
        <f>IF(OR('Data-Qtr6'!E285="",'Data-Qtr6'!R285),"",COUNTIF('Data-Qtr6'!E285,"Yes"))</f>
        <v/>
      </c>
      <c r="F287" s="53" t="str">
        <f>IF(OR('Data-Qtr6'!F285="",'Data-Qtr6'!R285),"",COUNTIF('Data-Qtr6'!F285,"Yes"))</f>
        <v/>
      </c>
      <c r="G287" s="53"/>
      <c r="H287" s="270" t="str">
        <f>IF(OR('Data-Qtr6'!G285="",'Data-Qtr6'!R285),"",COUNTIF('Data-Qtr6'!G285,"Yes"))</f>
        <v/>
      </c>
      <c r="I287" s="55">
        <f>COUNTIF('Data-Qtr6'!C285:G285,"")</f>
        <v>5</v>
      </c>
      <c r="J287" s="125">
        <f>IF('Data-Qtr6'!R285,0,IF((COUNTBLANK(C287)+COUNTBLANK(E287)+COUNTBLANK(F287)+COUNTBLANK(H287))=4,0,1))</f>
        <v>0</v>
      </c>
      <c r="K287" s="125">
        <f t="shared" si="55"/>
        <v>0</v>
      </c>
      <c r="L287" s="125">
        <f t="shared" si="56"/>
        <v>0</v>
      </c>
      <c r="M287" s="1">
        <f t="shared" si="57"/>
        <v>0</v>
      </c>
      <c r="N287" s="125">
        <f t="shared" si="58"/>
        <v>0</v>
      </c>
      <c r="O287" s="126">
        <f t="shared" si="59"/>
        <v>0</v>
      </c>
      <c r="P287" s="125">
        <f t="shared" si="60"/>
        <v>0</v>
      </c>
      <c r="Q287" s="1">
        <f t="shared" si="61"/>
        <v>0</v>
      </c>
      <c r="R287" s="1">
        <f t="shared" si="54"/>
        <v>0</v>
      </c>
      <c r="S287" s="1">
        <f t="shared" si="62"/>
        <v>0</v>
      </c>
      <c r="T287" s="1">
        <f t="shared" si="63"/>
        <v>0</v>
      </c>
      <c r="U287" s="126">
        <f t="shared" si="64"/>
        <v>0</v>
      </c>
    </row>
    <row r="288" spans="2:21" x14ac:dyDescent="0.3">
      <c r="B288" s="125">
        <v>273</v>
      </c>
      <c r="C288" s="34" t="str">
        <f>IF(OR('Data-Qtr6'!C286="",'Data-Qtr6'!R286),"",(COUNTIF('Data-Qtr6'!C286,"Yes")))</f>
        <v/>
      </c>
      <c r="D288" s="267" t="str">
        <f>IF('Data-Qtr6'!D286="","",IF(C288=1,'Data-Qtr6'!D286,""))</f>
        <v/>
      </c>
      <c r="E288" s="53" t="str">
        <f>IF(OR('Data-Qtr6'!E286="",'Data-Qtr6'!R286),"",COUNTIF('Data-Qtr6'!E286,"Yes"))</f>
        <v/>
      </c>
      <c r="F288" s="53" t="str">
        <f>IF(OR('Data-Qtr6'!F286="",'Data-Qtr6'!R286),"",COUNTIF('Data-Qtr6'!F286,"Yes"))</f>
        <v/>
      </c>
      <c r="G288" s="53"/>
      <c r="H288" s="270" t="str">
        <f>IF(OR('Data-Qtr6'!G286="",'Data-Qtr6'!R286),"",COUNTIF('Data-Qtr6'!G286,"Yes"))</f>
        <v/>
      </c>
      <c r="I288" s="55">
        <f>COUNTIF('Data-Qtr6'!C286:G286,"")</f>
        <v>5</v>
      </c>
      <c r="J288" s="125">
        <f>IF('Data-Qtr6'!R286,0,IF((COUNTBLANK(C288)+COUNTBLANK(E288)+COUNTBLANK(F288)+COUNTBLANK(H288))=4,0,1))</f>
        <v>0</v>
      </c>
      <c r="K288" s="125">
        <f t="shared" si="55"/>
        <v>0</v>
      </c>
      <c r="L288" s="125">
        <f t="shared" si="56"/>
        <v>0</v>
      </c>
      <c r="M288" s="1">
        <f t="shared" si="57"/>
        <v>0</v>
      </c>
      <c r="N288" s="125">
        <f t="shared" si="58"/>
        <v>0</v>
      </c>
      <c r="O288" s="126">
        <f t="shared" si="59"/>
        <v>0</v>
      </c>
      <c r="P288" s="125">
        <f t="shared" si="60"/>
        <v>0</v>
      </c>
      <c r="Q288" s="1">
        <f t="shared" si="61"/>
        <v>0</v>
      </c>
      <c r="R288" s="1">
        <f t="shared" si="54"/>
        <v>0</v>
      </c>
      <c r="S288" s="1">
        <f t="shared" si="62"/>
        <v>0</v>
      </c>
      <c r="T288" s="1">
        <f t="shared" si="63"/>
        <v>0</v>
      </c>
      <c r="U288" s="126">
        <f t="shared" si="64"/>
        <v>0</v>
      </c>
    </row>
    <row r="289" spans="2:21" x14ac:dyDescent="0.3">
      <c r="B289" s="125">
        <v>274</v>
      </c>
      <c r="C289" s="34" t="str">
        <f>IF(OR('Data-Qtr6'!C287="",'Data-Qtr6'!R287),"",(COUNTIF('Data-Qtr6'!C287,"Yes")))</f>
        <v/>
      </c>
      <c r="D289" s="267" t="str">
        <f>IF('Data-Qtr6'!D287="","",IF(C289=1,'Data-Qtr6'!D287,""))</f>
        <v/>
      </c>
      <c r="E289" s="53" t="str">
        <f>IF(OR('Data-Qtr6'!E287="",'Data-Qtr6'!R287),"",COUNTIF('Data-Qtr6'!E287,"Yes"))</f>
        <v/>
      </c>
      <c r="F289" s="53" t="str">
        <f>IF(OR('Data-Qtr6'!F287="",'Data-Qtr6'!R287),"",COUNTIF('Data-Qtr6'!F287,"Yes"))</f>
        <v/>
      </c>
      <c r="G289" s="53"/>
      <c r="H289" s="270" t="str">
        <f>IF(OR('Data-Qtr6'!G287="",'Data-Qtr6'!R287),"",COUNTIF('Data-Qtr6'!G287,"Yes"))</f>
        <v/>
      </c>
      <c r="I289" s="55">
        <f>COUNTIF('Data-Qtr6'!C287:G287,"")</f>
        <v>5</v>
      </c>
      <c r="J289" s="125">
        <f>IF('Data-Qtr6'!R287,0,IF((COUNTBLANK(C289)+COUNTBLANK(E289)+COUNTBLANK(F289)+COUNTBLANK(H289))=4,0,1))</f>
        <v>0</v>
      </c>
      <c r="K289" s="125">
        <f t="shared" si="55"/>
        <v>0</v>
      </c>
      <c r="L289" s="125">
        <f t="shared" si="56"/>
        <v>0</v>
      </c>
      <c r="M289" s="1">
        <f t="shared" si="57"/>
        <v>0</v>
      </c>
      <c r="N289" s="125">
        <f t="shared" si="58"/>
        <v>0</v>
      </c>
      <c r="O289" s="126">
        <f t="shared" si="59"/>
        <v>0</v>
      </c>
      <c r="P289" s="125">
        <f t="shared" si="60"/>
        <v>0</v>
      </c>
      <c r="Q289" s="1">
        <f t="shared" si="61"/>
        <v>0</v>
      </c>
      <c r="R289" s="1">
        <f t="shared" si="54"/>
        <v>0</v>
      </c>
      <c r="S289" s="1">
        <f t="shared" si="62"/>
        <v>0</v>
      </c>
      <c r="T289" s="1">
        <f t="shared" si="63"/>
        <v>0</v>
      </c>
      <c r="U289" s="126">
        <f t="shared" si="64"/>
        <v>0</v>
      </c>
    </row>
    <row r="290" spans="2:21" x14ac:dyDescent="0.3">
      <c r="B290" s="125">
        <v>275</v>
      </c>
      <c r="C290" s="34" t="str">
        <f>IF(OR('Data-Qtr6'!C288="",'Data-Qtr6'!R288),"",(COUNTIF('Data-Qtr6'!C288,"Yes")))</f>
        <v/>
      </c>
      <c r="D290" s="267" t="str">
        <f>IF('Data-Qtr6'!D288="","",IF(C290=1,'Data-Qtr6'!D288,""))</f>
        <v/>
      </c>
      <c r="E290" s="53" t="str">
        <f>IF(OR('Data-Qtr6'!E288="",'Data-Qtr6'!R288),"",COUNTIF('Data-Qtr6'!E288,"Yes"))</f>
        <v/>
      </c>
      <c r="F290" s="53" t="str">
        <f>IF(OR('Data-Qtr6'!F288="",'Data-Qtr6'!R288),"",COUNTIF('Data-Qtr6'!F288,"Yes"))</f>
        <v/>
      </c>
      <c r="G290" s="53"/>
      <c r="H290" s="270" t="str">
        <f>IF(OR('Data-Qtr6'!G288="",'Data-Qtr6'!R288),"",COUNTIF('Data-Qtr6'!G288,"Yes"))</f>
        <v/>
      </c>
      <c r="I290" s="55">
        <f>COUNTIF('Data-Qtr6'!C288:G288,"")</f>
        <v>5</v>
      </c>
      <c r="J290" s="125">
        <f>IF('Data-Qtr6'!R288,0,IF((COUNTBLANK(C290)+COUNTBLANK(E290)+COUNTBLANK(F290)+COUNTBLANK(H290))=4,0,1))</f>
        <v>0</v>
      </c>
      <c r="K290" s="125">
        <f t="shared" si="55"/>
        <v>0</v>
      </c>
      <c r="L290" s="125">
        <f t="shared" si="56"/>
        <v>0</v>
      </c>
      <c r="M290" s="1">
        <f t="shared" si="57"/>
        <v>0</v>
      </c>
      <c r="N290" s="125">
        <f t="shared" si="58"/>
        <v>0</v>
      </c>
      <c r="O290" s="126">
        <f t="shared" si="59"/>
        <v>0</v>
      </c>
      <c r="P290" s="125">
        <f t="shared" si="60"/>
        <v>0</v>
      </c>
      <c r="Q290" s="1">
        <f t="shared" si="61"/>
        <v>0</v>
      </c>
      <c r="R290" s="1">
        <f t="shared" si="54"/>
        <v>0</v>
      </c>
      <c r="S290" s="1">
        <f t="shared" si="62"/>
        <v>0</v>
      </c>
      <c r="T290" s="1">
        <f t="shared" si="63"/>
        <v>0</v>
      </c>
      <c r="U290" s="126">
        <f t="shared" si="64"/>
        <v>0</v>
      </c>
    </row>
    <row r="291" spans="2:21" x14ac:dyDescent="0.3">
      <c r="B291" s="125">
        <v>276</v>
      </c>
      <c r="C291" s="34" t="str">
        <f>IF(OR('Data-Qtr6'!C289="",'Data-Qtr6'!R289),"",(COUNTIF('Data-Qtr6'!C289,"Yes")))</f>
        <v/>
      </c>
      <c r="D291" s="267" t="str">
        <f>IF('Data-Qtr6'!D289="","",IF(C291=1,'Data-Qtr6'!D289,""))</f>
        <v/>
      </c>
      <c r="E291" s="53" t="str">
        <f>IF(OR('Data-Qtr6'!E289="",'Data-Qtr6'!R289),"",COUNTIF('Data-Qtr6'!E289,"Yes"))</f>
        <v/>
      </c>
      <c r="F291" s="53" t="str">
        <f>IF(OR('Data-Qtr6'!F289="",'Data-Qtr6'!R289),"",COUNTIF('Data-Qtr6'!F289,"Yes"))</f>
        <v/>
      </c>
      <c r="G291" s="53"/>
      <c r="H291" s="270" t="str">
        <f>IF(OR('Data-Qtr6'!G289="",'Data-Qtr6'!R289),"",COUNTIF('Data-Qtr6'!G289,"Yes"))</f>
        <v/>
      </c>
      <c r="I291" s="55">
        <f>COUNTIF('Data-Qtr6'!C289:G289,"")</f>
        <v>5</v>
      </c>
      <c r="J291" s="125">
        <f>IF('Data-Qtr6'!R289,0,IF((COUNTBLANK(C291)+COUNTBLANK(E291)+COUNTBLANK(F291)+COUNTBLANK(H291))=4,0,1))</f>
        <v>0</v>
      </c>
      <c r="K291" s="125">
        <f t="shared" si="55"/>
        <v>0</v>
      </c>
      <c r="L291" s="125">
        <f t="shared" si="56"/>
        <v>0</v>
      </c>
      <c r="M291" s="1">
        <f t="shared" si="57"/>
        <v>0</v>
      </c>
      <c r="N291" s="125">
        <f t="shared" si="58"/>
        <v>0</v>
      </c>
      <c r="O291" s="126">
        <f t="shared" si="59"/>
        <v>0</v>
      </c>
      <c r="P291" s="125">
        <f t="shared" si="60"/>
        <v>0</v>
      </c>
      <c r="Q291" s="1">
        <f t="shared" si="61"/>
        <v>0</v>
      </c>
      <c r="R291" s="1">
        <f t="shared" si="54"/>
        <v>0</v>
      </c>
      <c r="S291" s="1">
        <f t="shared" si="62"/>
        <v>0</v>
      </c>
      <c r="T291" s="1">
        <f t="shared" si="63"/>
        <v>0</v>
      </c>
      <c r="U291" s="126">
        <f t="shared" si="64"/>
        <v>0</v>
      </c>
    </row>
    <row r="292" spans="2:21" x14ac:dyDescent="0.3">
      <c r="B292" s="125">
        <v>277</v>
      </c>
      <c r="C292" s="34" t="str">
        <f>IF(OR('Data-Qtr6'!C290="",'Data-Qtr6'!R290),"",(COUNTIF('Data-Qtr6'!C290,"Yes")))</f>
        <v/>
      </c>
      <c r="D292" s="267" t="str">
        <f>IF('Data-Qtr6'!D290="","",IF(C292=1,'Data-Qtr6'!D290,""))</f>
        <v/>
      </c>
      <c r="E292" s="53" t="str">
        <f>IF(OR('Data-Qtr6'!E290="",'Data-Qtr6'!R290),"",COUNTIF('Data-Qtr6'!E290,"Yes"))</f>
        <v/>
      </c>
      <c r="F292" s="53" t="str">
        <f>IF(OR('Data-Qtr6'!F290="",'Data-Qtr6'!R290),"",COUNTIF('Data-Qtr6'!F290,"Yes"))</f>
        <v/>
      </c>
      <c r="G292" s="53"/>
      <c r="H292" s="270" t="str">
        <f>IF(OR('Data-Qtr6'!G290="",'Data-Qtr6'!R290),"",COUNTIF('Data-Qtr6'!G290,"Yes"))</f>
        <v/>
      </c>
      <c r="I292" s="55">
        <f>COUNTIF('Data-Qtr6'!C290:G290,"")</f>
        <v>5</v>
      </c>
      <c r="J292" s="125">
        <f>IF('Data-Qtr6'!R290,0,IF((COUNTBLANK(C292)+COUNTBLANK(E292)+COUNTBLANK(F292)+COUNTBLANK(H292))=4,0,1))</f>
        <v>0</v>
      </c>
      <c r="K292" s="125">
        <f t="shared" si="55"/>
        <v>0</v>
      </c>
      <c r="L292" s="125">
        <f t="shared" si="56"/>
        <v>0</v>
      </c>
      <c r="M292" s="1">
        <f t="shared" si="57"/>
        <v>0</v>
      </c>
      <c r="N292" s="125">
        <f t="shared" si="58"/>
        <v>0</v>
      </c>
      <c r="O292" s="126">
        <f t="shared" si="59"/>
        <v>0</v>
      </c>
      <c r="P292" s="125">
        <f t="shared" si="60"/>
        <v>0</v>
      </c>
      <c r="Q292" s="1">
        <f t="shared" si="61"/>
        <v>0</v>
      </c>
      <c r="R292" s="1">
        <f t="shared" si="54"/>
        <v>0</v>
      </c>
      <c r="S292" s="1">
        <f t="shared" si="62"/>
        <v>0</v>
      </c>
      <c r="T292" s="1">
        <f t="shared" si="63"/>
        <v>0</v>
      </c>
      <c r="U292" s="126">
        <f t="shared" si="64"/>
        <v>0</v>
      </c>
    </row>
    <row r="293" spans="2:21" x14ac:dyDescent="0.3">
      <c r="B293" s="125">
        <v>278</v>
      </c>
      <c r="C293" s="34" t="str">
        <f>IF(OR('Data-Qtr6'!C291="",'Data-Qtr6'!R291),"",(COUNTIF('Data-Qtr6'!C291,"Yes")))</f>
        <v/>
      </c>
      <c r="D293" s="267" t="str">
        <f>IF('Data-Qtr6'!D291="","",IF(C293=1,'Data-Qtr6'!D291,""))</f>
        <v/>
      </c>
      <c r="E293" s="53" t="str">
        <f>IF(OR('Data-Qtr6'!E291="",'Data-Qtr6'!R291),"",COUNTIF('Data-Qtr6'!E291,"Yes"))</f>
        <v/>
      </c>
      <c r="F293" s="53" t="str">
        <f>IF(OR('Data-Qtr6'!F291="",'Data-Qtr6'!R291),"",COUNTIF('Data-Qtr6'!F291,"Yes"))</f>
        <v/>
      </c>
      <c r="G293" s="53"/>
      <c r="H293" s="270" t="str">
        <f>IF(OR('Data-Qtr6'!G291="",'Data-Qtr6'!R291),"",COUNTIF('Data-Qtr6'!G291,"Yes"))</f>
        <v/>
      </c>
      <c r="I293" s="55">
        <f>COUNTIF('Data-Qtr6'!C291:G291,"")</f>
        <v>5</v>
      </c>
      <c r="J293" s="125">
        <f>IF('Data-Qtr6'!R291,0,IF((COUNTBLANK(C293)+COUNTBLANK(E293)+COUNTBLANK(F293)+COUNTBLANK(H293))=4,0,1))</f>
        <v>0</v>
      </c>
      <c r="K293" s="125">
        <f t="shared" si="55"/>
        <v>0</v>
      </c>
      <c r="L293" s="125">
        <f t="shared" si="56"/>
        <v>0</v>
      </c>
      <c r="M293" s="1">
        <f t="shared" si="57"/>
        <v>0</v>
      </c>
      <c r="N293" s="125">
        <f t="shared" si="58"/>
        <v>0</v>
      </c>
      <c r="O293" s="126">
        <f t="shared" si="59"/>
        <v>0</v>
      </c>
      <c r="P293" s="125">
        <f t="shared" si="60"/>
        <v>0</v>
      </c>
      <c r="Q293" s="1">
        <f t="shared" si="61"/>
        <v>0</v>
      </c>
      <c r="R293" s="1">
        <f t="shared" si="54"/>
        <v>0</v>
      </c>
      <c r="S293" s="1">
        <f t="shared" si="62"/>
        <v>0</v>
      </c>
      <c r="T293" s="1">
        <f t="shared" si="63"/>
        <v>0</v>
      </c>
      <c r="U293" s="126">
        <f t="shared" si="64"/>
        <v>0</v>
      </c>
    </row>
    <row r="294" spans="2:21" x14ac:dyDescent="0.3">
      <c r="B294" s="125">
        <v>279</v>
      </c>
      <c r="C294" s="34" t="str">
        <f>IF(OR('Data-Qtr6'!C292="",'Data-Qtr6'!R292),"",(COUNTIF('Data-Qtr6'!C292,"Yes")))</f>
        <v/>
      </c>
      <c r="D294" s="267" t="str">
        <f>IF('Data-Qtr6'!D292="","",IF(C294=1,'Data-Qtr6'!D292,""))</f>
        <v/>
      </c>
      <c r="E294" s="53" t="str">
        <f>IF(OR('Data-Qtr6'!E292="",'Data-Qtr6'!R292),"",COUNTIF('Data-Qtr6'!E292,"Yes"))</f>
        <v/>
      </c>
      <c r="F294" s="53" t="str">
        <f>IF(OR('Data-Qtr6'!F292="",'Data-Qtr6'!R292),"",COUNTIF('Data-Qtr6'!F292,"Yes"))</f>
        <v/>
      </c>
      <c r="G294" s="53"/>
      <c r="H294" s="270" t="str">
        <f>IF(OR('Data-Qtr6'!G292="",'Data-Qtr6'!R292),"",COUNTIF('Data-Qtr6'!G292,"Yes"))</f>
        <v/>
      </c>
      <c r="I294" s="55">
        <f>COUNTIF('Data-Qtr6'!C292:G292,"")</f>
        <v>5</v>
      </c>
      <c r="J294" s="125">
        <f>IF('Data-Qtr6'!R292,0,IF((COUNTBLANK(C294)+COUNTBLANK(E294)+COUNTBLANK(F294)+COUNTBLANK(H294))=4,0,1))</f>
        <v>0</v>
      </c>
      <c r="K294" s="125">
        <f t="shared" si="55"/>
        <v>0</v>
      </c>
      <c r="L294" s="125">
        <f t="shared" si="56"/>
        <v>0</v>
      </c>
      <c r="M294" s="1">
        <f t="shared" si="57"/>
        <v>0</v>
      </c>
      <c r="N294" s="125">
        <f t="shared" si="58"/>
        <v>0</v>
      </c>
      <c r="O294" s="126">
        <f t="shared" si="59"/>
        <v>0</v>
      </c>
      <c r="P294" s="125">
        <f t="shared" si="60"/>
        <v>0</v>
      </c>
      <c r="Q294" s="1">
        <f t="shared" si="61"/>
        <v>0</v>
      </c>
      <c r="R294" s="1">
        <f t="shared" si="54"/>
        <v>0</v>
      </c>
      <c r="S294" s="1">
        <f t="shared" si="62"/>
        <v>0</v>
      </c>
      <c r="T294" s="1">
        <f t="shared" si="63"/>
        <v>0</v>
      </c>
      <c r="U294" s="126">
        <f t="shared" si="64"/>
        <v>0</v>
      </c>
    </row>
    <row r="295" spans="2:21" ht="15" thickBot="1" x14ac:dyDescent="0.35">
      <c r="B295" s="125">
        <v>280</v>
      </c>
      <c r="C295" s="35" t="str">
        <f>IF(OR('Data-Qtr6'!C293="",'Data-Qtr6'!R293),"",(COUNTIF('Data-Qtr6'!C293,"Yes")))</f>
        <v/>
      </c>
      <c r="D295" s="271" t="str">
        <f>IF('Data-Qtr6'!D293="","",IF(C295=1,'Data-Qtr6'!D293,""))</f>
        <v/>
      </c>
      <c r="E295" s="36" t="str">
        <f>IF(OR('Data-Qtr6'!E293="",'Data-Qtr6'!R293),"",COUNTIF('Data-Qtr6'!E293,"Yes"))</f>
        <v/>
      </c>
      <c r="F295" s="36" t="str">
        <f>IF(OR('Data-Qtr6'!F293="",'Data-Qtr6'!R293),"",COUNTIF('Data-Qtr6'!F293,"Yes"))</f>
        <v/>
      </c>
      <c r="G295" s="36"/>
      <c r="H295" s="272" t="str">
        <f>IF(OR('Data-Qtr6'!G293="",'Data-Qtr6'!R293),"",COUNTIF('Data-Qtr6'!G293,"Yes"))</f>
        <v/>
      </c>
      <c r="I295" s="55">
        <f>COUNTIF('Data-Qtr6'!C293:G293,"")</f>
        <v>5</v>
      </c>
      <c r="J295" s="125">
        <f>IF('Data-Qtr6'!R293,0,IF((COUNTBLANK(C295)+COUNTBLANK(E295)+COUNTBLANK(F295)+COUNTBLANK(H295))=4,0,1))</f>
        <v>0</v>
      </c>
      <c r="K295" s="125">
        <f t="shared" si="55"/>
        <v>0</v>
      </c>
      <c r="L295" s="125">
        <f t="shared" si="56"/>
        <v>0</v>
      </c>
      <c r="M295" s="1">
        <f t="shared" si="57"/>
        <v>0</v>
      </c>
      <c r="N295" s="125">
        <f t="shared" si="58"/>
        <v>0</v>
      </c>
      <c r="O295" s="126">
        <f t="shared" si="59"/>
        <v>0</v>
      </c>
      <c r="P295" s="125">
        <f t="shared" si="60"/>
        <v>0</v>
      </c>
      <c r="Q295" s="1">
        <f t="shared" si="61"/>
        <v>0</v>
      </c>
      <c r="R295" s="1">
        <f t="shared" si="54"/>
        <v>0</v>
      </c>
      <c r="S295" s="1">
        <f t="shared" si="62"/>
        <v>0</v>
      </c>
      <c r="T295" s="1">
        <f t="shared" si="63"/>
        <v>0</v>
      </c>
      <c r="U295" s="126">
        <f t="shared" si="64"/>
        <v>0</v>
      </c>
    </row>
    <row r="296" spans="2:21" x14ac:dyDescent="0.3">
      <c r="B296" s="125">
        <v>281</v>
      </c>
      <c r="C296" s="32" t="str">
        <f>IF(OR('Data-Qtr6'!C294="",'Data-Qtr6'!R294),"",(COUNTIF('Data-Qtr6'!C294,"Yes")))</f>
        <v/>
      </c>
      <c r="D296" s="268" t="str">
        <f>IF('Data-Qtr6'!D294="","",IF(C296=1,'Data-Qtr6'!D294,""))</f>
        <v/>
      </c>
      <c r="E296" s="33" t="str">
        <f>IF(OR('Data-Qtr6'!E294="",'Data-Qtr6'!R294),"",COUNTIF('Data-Qtr6'!E294,"Yes"))</f>
        <v/>
      </c>
      <c r="F296" s="33" t="str">
        <f>IF(OR('Data-Qtr6'!F294="",'Data-Qtr6'!R294),"",COUNTIF('Data-Qtr6'!F294,"Yes"))</f>
        <v/>
      </c>
      <c r="G296" s="33"/>
      <c r="H296" s="269" t="str">
        <f>IF(OR('Data-Qtr6'!G294="",'Data-Qtr6'!R294),"",COUNTIF('Data-Qtr6'!G294,"Yes"))</f>
        <v/>
      </c>
      <c r="I296" s="54">
        <f>COUNTIF('Data-Qtr6'!C294:G294,"")</f>
        <v>5</v>
      </c>
      <c r="J296" s="125">
        <f>IF('Data-Qtr6'!R294,0,IF((COUNTBLANK(C296)+COUNTBLANK(E296)+COUNTBLANK(F296)+COUNTBLANK(H296))=4,0,1))</f>
        <v>0</v>
      </c>
      <c r="K296" s="125">
        <f t="shared" si="55"/>
        <v>0</v>
      </c>
      <c r="L296" s="125">
        <f t="shared" si="56"/>
        <v>0</v>
      </c>
      <c r="M296" s="1">
        <f t="shared" si="57"/>
        <v>0</v>
      </c>
      <c r="N296" s="125">
        <f t="shared" si="58"/>
        <v>0</v>
      </c>
      <c r="O296" s="126">
        <f t="shared" si="59"/>
        <v>0</v>
      </c>
      <c r="P296" s="125">
        <f t="shared" si="60"/>
        <v>0</v>
      </c>
      <c r="Q296" s="1">
        <f t="shared" si="61"/>
        <v>0</v>
      </c>
      <c r="R296" s="1">
        <f t="shared" si="54"/>
        <v>0</v>
      </c>
      <c r="S296" s="1">
        <f t="shared" si="62"/>
        <v>0</v>
      </c>
      <c r="T296" s="1">
        <f t="shared" si="63"/>
        <v>0</v>
      </c>
      <c r="U296" s="126">
        <f t="shared" si="64"/>
        <v>0</v>
      </c>
    </row>
    <row r="297" spans="2:21" x14ac:dyDescent="0.3">
      <c r="B297" s="125">
        <v>282</v>
      </c>
      <c r="C297" s="34" t="str">
        <f>IF(OR('Data-Qtr6'!C295="",'Data-Qtr6'!R295),"",(COUNTIF('Data-Qtr6'!C295,"Yes")))</f>
        <v/>
      </c>
      <c r="D297" s="267" t="str">
        <f>IF('Data-Qtr6'!D295="","",IF(C297=1,'Data-Qtr6'!D295,""))</f>
        <v/>
      </c>
      <c r="E297" s="53" t="str">
        <f>IF(OR('Data-Qtr6'!E295="",'Data-Qtr6'!R295),"",COUNTIF('Data-Qtr6'!E295,"Yes"))</f>
        <v/>
      </c>
      <c r="F297" s="53" t="str">
        <f>IF(OR('Data-Qtr6'!F295="",'Data-Qtr6'!R295),"",COUNTIF('Data-Qtr6'!F295,"Yes"))</f>
        <v/>
      </c>
      <c r="G297" s="53"/>
      <c r="H297" s="270" t="str">
        <f>IF(OR('Data-Qtr6'!G295="",'Data-Qtr6'!R295),"",COUNTIF('Data-Qtr6'!G295,"Yes"))</f>
        <v/>
      </c>
      <c r="I297" s="55">
        <f>COUNTIF('Data-Qtr6'!C295:G295,"")</f>
        <v>5</v>
      </c>
      <c r="J297" s="125">
        <f>IF('Data-Qtr6'!R295,0,IF((COUNTBLANK(C297)+COUNTBLANK(E297)+COUNTBLANK(F297)+COUNTBLANK(H297))=4,0,1))</f>
        <v>0</v>
      </c>
      <c r="K297" s="125">
        <f t="shared" si="55"/>
        <v>0</v>
      </c>
      <c r="L297" s="125">
        <f t="shared" si="56"/>
        <v>0</v>
      </c>
      <c r="M297" s="1">
        <f t="shared" si="57"/>
        <v>0</v>
      </c>
      <c r="N297" s="125">
        <f t="shared" si="58"/>
        <v>0</v>
      </c>
      <c r="O297" s="126">
        <f t="shared" si="59"/>
        <v>0</v>
      </c>
      <c r="P297" s="125">
        <f t="shared" si="60"/>
        <v>0</v>
      </c>
      <c r="Q297" s="1">
        <f t="shared" si="61"/>
        <v>0</v>
      </c>
      <c r="R297" s="1">
        <f t="shared" si="54"/>
        <v>0</v>
      </c>
      <c r="S297" s="1">
        <f t="shared" si="62"/>
        <v>0</v>
      </c>
      <c r="T297" s="1">
        <f t="shared" si="63"/>
        <v>0</v>
      </c>
      <c r="U297" s="126">
        <f t="shared" si="64"/>
        <v>0</v>
      </c>
    </row>
    <row r="298" spans="2:21" x14ac:dyDescent="0.3">
      <c r="B298" s="125">
        <v>283</v>
      </c>
      <c r="C298" s="34" t="str">
        <f>IF(OR('Data-Qtr6'!C296="",'Data-Qtr6'!R296),"",(COUNTIF('Data-Qtr6'!C296,"Yes")))</f>
        <v/>
      </c>
      <c r="D298" s="267" t="str">
        <f>IF('Data-Qtr6'!D296="","",IF(C298=1,'Data-Qtr6'!D296,""))</f>
        <v/>
      </c>
      <c r="E298" s="53" t="str">
        <f>IF(OR('Data-Qtr6'!E296="",'Data-Qtr6'!R296),"",COUNTIF('Data-Qtr6'!E296,"Yes"))</f>
        <v/>
      </c>
      <c r="F298" s="53" t="str">
        <f>IF(OR('Data-Qtr6'!F296="",'Data-Qtr6'!R296),"",COUNTIF('Data-Qtr6'!F296,"Yes"))</f>
        <v/>
      </c>
      <c r="G298" s="53"/>
      <c r="H298" s="270" t="str">
        <f>IF(OR('Data-Qtr6'!G296="",'Data-Qtr6'!R296),"",COUNTIF('Data-Qtr6'!G296,"Yes"))</f>
        <v/>
      </c>
      <c r="I298" s="55">
        <f>COUNTIF('Data-Qtr6'!C296:G296,"")</f>
        <v>5</v>
      </c>
      <c r="J298" s="125">
        <f>IF('Data-Qtr6'!R296,0,IF((COUNTBLANK(C298)+COUNTBLANK(E298)+COUNTBLANK(F298)+COUNTBLANK(H298))=4,0,1))</f>
        <v>0</v>
      </c>
      <c r="K298" s="125">
        <f t="shared" si="55"/>
        <v>0</v>
      </c>
      <c r="L298" s="125">
        <f t="shared" si="56"/>
        <v>0</v>
      </c>
      <c r="M298" s="1">
        <f t="shared" si="57"/>
        <v>0</v>
      </c>
      <c r="N298" s="125">
        <f t="shared" si="58"/>
        <v>0</v>
      </c>
      <c r="O298" s="126">
        <f t="shared" si="59"/>
        <v>0</v>
      </c>
      <c r="P298" s="125">
        <f t="shared" si="60"/>
        <v>0</v>
      </c>
      <c r="Q298" s="1">
        <f t="shared" si="61"/>
        <v>0</v>
      </c>
      <c r="R298" s="1">
        <f t="shared" si="54"/>
        <v>0</v>
      </c>
      <c r="S298" s="1">
        <f t="shared" si="62"/>
        <v>0</v>
      </c>
      <c r="T298" s="1">
        <f t="shared" si="63"/>
        <v>0</v>
      </c>
      <c r="U298" s="126">
        <f t="shared" si="64"/>
        <v>0</v>
      </c>
    </row>
    <row r="299" spans="2:21" x14ac:dyDescent="0.3">
      <c r="B299" s="125">
        <v>284</v>
      </c>
      <c r="C299" s="34" t="str">
        <f>IF(OR('Data-Qtr6'!C297="",'Data-Qtr6'!R297),"",(COUNTIF('Data-Qtr6'!C297,"Yes")))</f>
        <v/>
      </c>
      <c r="D299" s="267" t="str">
        <f>IF('Data-Qtr6'!D297="","",IF(C299=1,'Data-Qtr6'!D297,""))</f>
        <v/>
      </c>
      <c r="E299" s="53" t="str">
        <f>IF(OR('Data-Qtr6'!E297="",'Data-Qtr6'!R297),"",COUNTIF('Data-Qtr6'!E297,"Yes"))</f>
        <v/>
      </c>
      <c r="F299" s="53" t="str">
        <f>IF(OR('Data-Qtr6'!F297="",'Data-Qtr6'!R297),"",COUNTIF('Data-Qtr6'!F297,"Yes"))</f>
        <v/>
      </c>
      <c r="G299" s="53"/>
      <c r="H299" s="270" t="str">
        <f>IF(OR('Data-Qtr6'!G297="",'Data-Qtr6'!R297),"",COUNTIF('Data-Qtr6'!G297,"Yes"))</f>
        <v/>
      </c>
      <c r="I299" s="55">
        <f>COUNTIF('Data-Qtr6'!C297:G297,"")</f>
        <v>5</v>
      </c>
      <c r="J299" s="125">
        <f>IF('Data-Qtr6'!R297,0,IF((COUNTBLANK(C299)+COUNTBLANK(E299)+COUNTBLANK(F299)+COUNTBLANK(H299))=4,0,1))</f>
        <v>0</v>
      </c>
      <c r="K299" s="125">
        <f t="shared" si="55"/>
        <v>0</v>
      </c>
      <c r="L299" s="125">
        <f t="shared" si="56"/>
        <v>0</v>
      </c>
      <c r="M299" s="1">
        <f t="shared" si="57"/>
        <v>0</v>
      </c>
      <c r="N299" s="125">
        <f t="shared" si="58"/>
        <v>0</v>
      </c>
      <c r="O299" s="126">
        <f t="shared" si="59"/>
        <v>0</v>
      </c>
      <c r="P299" s="125">
        <f t="shared" si="60"/>
        <v>0</v>
      </c>
      <c r="Q299" s="1">
        <f t="shared" si="61"/>
        <v>0</v>
      </c>
      <c r="R299" s="1">
        <f t="shared" si="54"/>
        <v>0</v>
      </c>
      <c r="S299" s="1">
        <f t="shared" si="62"/>
        <v>0</v>
      </c>
      <c r="T299" s="1">
        <f t="shared" si="63"/>
        <v>0</v>
      </c>
      <c r="U299" s="126">
        <f t="shared" si="64"/>
        <v>0</v>
      </c>
    </row>
    <row r="300" spans="2:21" x14ac:dyDescent="0.3">
      <c r="B300" s="125">
        <v>285</v>
      </c>
      <c r="C300" s="34" t="str">
        <f>IF(OR('Data-Qtr6'!C298="",'Data-Qtr6'!R298),"",(COUNTIF('Data-Qtr6'!C298,"Yes")))</f>
        <v/>
      </c>
      <c r="D300" s="267" t="str">
        <f>IF('Data-Qtr6'!D298="","",IF(C300=1,'Data-Qtr6'!D298,""))</f>
        <v/>
      </c>
      <c r="E300" s="53" t="str">
        <f>IF(OR('Data-Qtr6'!E298="",'Data-Qtr6'!R298),"",COUNTIF('Data-Qtr6'!E298,"Yes"))</f>
        <v/>
      </c>
      <c r="F300" s="53" t="str">
        <f>IF(OR('Data-Qtr6'!F298="",'Data-Qtr6'!R298),"",COUNTIF('Data-Qtr6'!F298,"Yes"))</f>
        <v/>
      </c>
      <c r="G300" s="53"/>
      <c r="H300" s="270" t="str">
        <f>IF(OR('Data-Qtr6'!G298="",'Data-Qtr6'!R298),"",COUNTIF('Data-Qtr6'!G298,"Yes"))</f>
        <v/>
      </c>
      <c r="I300" s="55">
        <f>COUNTIF('Data-Qtr6'!C298:G298,"")</f>
        <v>5</v>
      </c>
      <c r="J300" s="125">
        <f>IF('Data-Qtr6'!R298,0,IF((COUNTBLANK(C300)+COUNTBLANK(E300)+COUNTBLANK(F300)+COUNTBLANK(H300))=4,0,1))</f>
        <v>0</v>
      </c>
      <c r="K300" s="125">
        <f t="shared" si="55"/>
        <v>0</v>
      </c>
      <c r="L300" s="125">
        <f t="shared" si="56"/>
        <v>0</v>
      </c>
      <c r="M300" s="1">
        <f t="shared" si="57"/>
        <v>0</v>
      </c>
      <c r="N300" s="125">
        <f t="shared" si="58"/>
        <v>0</v>
      </c>
      <c r="O300" s="126">
        <f t="shared" si="59"/>
        <v>0</v>
      </c>
      <c r="P300" s="125">
        <f t="shared" si="60"/>
        <v>0</v>
      </c>
      <c r="Q300" s="1">
        <f t="shared" si="61"/>
        <v>0</v>
      </c>
      <c r="R300" s="1">
        <f t="shared" si="54"/>
        <v>0</v>
      </c>
      <c r="S300" s="1">
        <f t="shared" si="62"/>
        <v>0</v>
      </c>
      <c r="T300" s="1">
        <f t="shared" si="63"/>
        <v>0</v>
      </c>
      <c r="U300" s="126">
        <f t="shared" si="64"/>
        <v>0</v>
      </c>
    </row>
    <row r="301" spans="2:21" x14ac:dyDescent="0.3">
      <c r="B301" s="125">
        <v>286</v>
      </c>
      <c r="C301" s="34" t="str">
        <f>IF(OR('Data-Qtr6'!C299="",'Data-Qtr6'!R299),"",(COUNTIF('Data-Qtr6'!C299,"Yes")))</f>
        <v/>
      </c>
      <c r="D301" s="267" t="str">
        <f>IF('Data-Qtr6'!D299="","",IF(C301=1,'Data-Qtr6'!D299,""))</f>
        <v/>
      </c>
      <c r="E301" s="53" t="str">
        <f>IF(OR('Data-Qtr6'!E299="",'Data-Qtr6'!R299),"",COUNTIF('Data-Qtr6'!E299,"Yes"))</f>
        <v/>
      </c>
      <c r="F301" s="53" t="str">
        <f>IF(OR('Data-Qtr6'!F299="",'Data-Qtr6'!R299),"",COUNTIF('Data-Qtr6'!F299,"Yes"))</f>
        <v/>
      </c>
      <c r="G301" s="53"/>
      <c r="H301" s="270" t="str">
        <f>IF(OR('Data-Qtr6'!G299="",'Data-Qtr6'!R299),"",COUNTIF('Data-Qtr6'!G299,"Yes"))</f>
        <v/>
      </c>
      <c r="I301" s="55">
        <f>COUNTIF('Data-Qtr6'!C299:G299,"")</f>
        <v>5</v>
      </c>
      <c r="J301" s="125">
        <f>IF('Data-Qtr6'!R299,0,IF((COUNTBLANK(C301)+COUNTBLANK(E301)+COUNTBLANK(F301)+COUNTBLANK(H301))=4,0,1))</f>
        <v>0</v>
      </c>
      <c r="K301" s="125">
        <f t="shared" si="55"/>
        <v>0</v>
      </c>
      <c r="L301" s="125">
        <f t="shared" si="56"/>
        <v>0</v>
      </c>
      <c r="M301" s="1">
        <f t="shared" si="57"/>
        <v>0</v>
      </c>
      <c r="N301" s="125">
        <f t="shared" si="58"/>
        <v>0</v>
      </c>
      <c r="O301" s="126">
        <f t="shared" si="59"/>
        <v>0</v>
      </c>
      <c r="P301" s="125">
        <f t="shared" si="60"/>
        <v>0</v>
      </c>
      <c r="Q301" s="1">
        <f t="shared" si="61"/>
        <v>0</v>
      </c>
      <c r="R301" s="1">
        <f t="shared" si="54"/>
        <v>0</v>
      </c>
      <c r="S301" s="1">
        <f t="shared" si="62"/>
        <v>0</v>
      </c>
      <c r="T301" s="1">
        <f t="shared" si="63"/>
        <v>0</v>
      </c>
      <c r="U301" s="126">
        <f t="shared" si="64"/>
        <v>0</v>
      </c>
    </row>
    <row r="302" spans="2:21" x14ac:dyDescent="0.3">
      <c r="B302" s="125">
        <v>287</v>
      </c>
      <c r="C302" s="34" t="str">
        <f>IF(OR('Data-Qtr6'!C300="",'Data-Qtr6'!R300),"",(COUNTIF('Data-Qtr6'!C300,"Yes")))</f>
        <v/>
      </c>
      <c r="D302" s="267" t="str">
        <f>IF('Data-Qtr6'!D300="","",IF(C302=1,'Data-Qtr6'!D300,""))</f>
        <v/>
      </c>
      <c r="E302" s="53" t="str">
        <f>IF(OR('Data-Qtr6'!E300="",'Data-Qtr6'!R300),"",COUNTIF('Data-Qtr6'!E300,"Yes"))</f>
        <v/>
      </c>
      <c r="F302" s="53" t="str">
        <f>IF(OR('Data-Qtr6'!F300="",'Data-Qtr6'!R300),"",COUNTIF('Data-Qtr6'!F300,"Yes"))</f>
        <v/>
      </c>
      <c r="G302" s="53"/>
      <c r="H302" s="270" t="str">
        <f>IF(OR('Data-Qtr6'!G300="",'Data-Qtr6'!R300),"",COUNTIF('Data-Qtr6'!G300,"Yes"))</f>
        <v/>
      </c>
      <c r="I302" s="55">
        <f>COUNTIF('Data-Qtr6'!C300:G300,"")</f>
        <v>5</v>
      </c>
      <c r="J302" s="125">
        <f>IF('Data-Qtr6'!R300,0,IF((COUNTBLANK(C302)+COUNTBLANK(E302)+COUNTBLANK(F302)+COUNTBLANK(H302))=4,0,1))</f>
        <v>0</v>
      </c>
      <c r="K302" s="125">
        <f t="shared" si="55"/>
        <v>0</v>
      </c>
      <c r="L302" s="125">
        <f t="shared" si="56"/>
        <v>0</v>
      </c>
      <c r="M302" s="1">
        <f t="shared" si="57"/>
        <v>0</v>
      </c>
      <c r="N302" s="125">
        <f t="shared" si="58"/>
        <v>0</v>
      </c>
      <c r="O302" s="126">
        <f t="shared" si="59"/>
        <v>0</v>
      </c>
      <c r="P302" s="125">
        <f t="shared" si="60"/>
        <v>0</v>
      </c>
      <c r="Q302" s="1">
        <f t="shared" si="61"/>
        <v>0</v>
      </c>
      <c r="R302" s="1">
        <f t="shared" si="54"/>
        <v>0</v>
      </c>
      <c r="S302" s="1">
        <f t="shared" si="62"/>
        <v>0</v>
      </c>
      <c r="T302" s="1">
        <f t="shared" si="63"/>
        <v>0</v>
      </c>
      <c r="U302" s="126">
        <f t="shared" si="64"/>
        <v>0</v>
      </c>
    </row>
    <row r="303" spans="2:21" x14ac:dyDescent="0.3">
      <c r="B303" s="125">
        <v>288</v>
      </c>
      <c r="C303" s="34" t="str">
        <f>IF(OR('Data-Qtr6'!C301="",'Data-Qtr6'!R301),"",(COUNTIF('Data-Qtr6'!C301,"Yes")))</f>
        <v/>
      </c>
      <c r="D303" s="267" t="str">
        <f>IF('Data-Qtr6'!D301="","",IF(C303=1,'Data-Qtr6'!D301,""))</f>
        <v/>
      </c>
      <c r="E303" s="53" t="str">
        <f>IF(OR('Data-Qtr6'!E301="",'Data-Qtr6'!R301),"",COUNTIF('Data-Qtr6'!E301,"Yes"))</f>
        <v/>
      </c>
      <c r="F303" s="53" t="str">
        <f>IF(OR('Data-Qtr6'!F301="",'Data-Qtr6'!R301),"",COUNTIF('Data-Qtr6'!F301,"Yes"))</f>
        <v/>
      </c>
      <c r="G303" s="53"/>
      <c r="H303" s="270" t="str">
        <f>IF(OR('Data-Qtr6'!G301="",'Data-Qtr6'!R301),"",COUNTIF('Data-Qtr6'!G301,"Yes"))</f>
        <v/>
      </c>
      <c r="I303" s="55">
        <f>COUNTIF('Data-Qtr6'!C301:G301,"")</f>
        <v>5</v>
      </c>
      <c r="J303" s="125">
        <f>IF('Data-Qtr6'!R301,0,IF((COUNTBLANK(C303)+COUNTBLANK(E303)+COUNTBLANK(F303)+COUNTBLANK(H303))=4,0,1))</f>
        <v>0</v>
      </c>
      <c r="K303" s="125">
        <f t="shared" si="55"/>
        <v>0</v>
      </c>
      <c r="L303" s="125">
        <f t="shared" si="56"/>
        <v>0</v>
      </c>
      <c r="M303" s="1">
        <f t="shared" si="57"/>
        <v>0</v>
      </c>
      <c r="N303" s="125">
        <f t="shared" si="58"/>
        <v>0</v>
      </c>
      <c r="O303" s="126">
        <f t="shared" si="59"/>
        <v>0</v>
      </c>
      <c r="P303" s="125">
        <f t="shared" si="60"/>
        <v>0</v>
      </c>
      <c r="Q303" s="1">
        <f t="shared" si="61"/>
        <v>0</v>
      </c>
      <c r="R303" s="1">
        <f t="shared" si="54"/>
        <v>0</v>
      </c>
      <c r="S303" s="1">
        <f t="shared" si="62"/>
        <v>0</v>
      </c>
      <c r="T303" s="1">
        <f t="shared" si="63"/>
        <v>0</v>
      </c>
      <c r="U303" s="126">
        <f t="shared" si="64"/>
        <v>0</v>
      </c>
    </row>
    <row r="304" spans="2:21" x14ac:dyDescent="0.3">
      <c r="B304" s="125">
        <v>289</v>
      </c>
      <c r="C304" s="34" t="str">
        <f>IF(OR('Data-Qtr6'!C302="",'Data-Qtr6'!R302),"",(COUNTIF('Data-Qtr6'!C302,"Yes")))</f>
        <v/>
      </c>
      <c r="D304" s="267" t="str">
        <f>IF('Data-Qtr6'!D302="","",IF(C304=1,'Data-Qtr6'!D302,""))</f>
        <v/>
      </c>
      <c r="E304" s="53" t="str">
        <f>IF(OR('Data-Qtr6'!E302="",'Data-Qtr6'!R302),"",COUNTIF('Data-Qtr6'!E302,"Yes"))</f>
        <v/>
      </c>
      <c r="F304" s="53" t="str">
        <f>IF(OR('Data-Qtr6'!F302="",'Data-Qtr6'!R302),"",COUNTIF('Data-Qtr6'!F302,"Yes"))</f>
        <v/>
      </c>
      <c r="G304" s="53"/>
      <c r="H304" s="270" t="str">
        <f>IF(OR('Data-Qtr6'!G302="",'Data-Qtr6'!R302),"",COUNTIF('Data-Qtr6'!G302,"Yes"))</f>
        <v/>
      </c>
      <c r="I304" s="55">
        <f>COUNTIF('Data-Qtr6'!C302:G302,"")</f>
        <v>5</v>
      </c>
      <c r="J304" s="125">
        <f>IF('Data-Qtr6'!R302,0,IF((COUNTBLANK(C304)+COUNTBLANK(E304)+COUNTBLANK(F304)+COUNTBLANK(H304))=4,0,1))</f>
        <v>0</v>
      </c>
      <c r="K304" s="125">
        <f t="shared" si="55"/>
        <v>0</v>
      </c>
      <c r="L304" s="125">
        <f t="shared" si="56"/>
        <v>0</v>
      </c>
      <c r="M304" s="1">
        <f t="shared" si="57"/>
        <v>0</v>
      </c>
      <c r="N304" s="125">
        <f t="shared" si="58"/>
        <v>0</v>
      </c>
      <c r="O304" s="126">
        <f t="shared" si="59"/>
        <v>0</v>
      </c>
      <c r="P304" s="125">
        <f t="shared" si="60"/>
        <v>0</v>
      </c>
      <c r="Q304" s="1">
        <f t="shared" si="61"/>
        <v>0</v>
      </c>
      <c r="R304" s="1">
        <f t="shared" si="54"/>
        <v>0</v>
      </c>
      <c r="S304" s="1">
        <f t="shared" si="62"/>
        <v>0</v>
      </c>
      <c r="T304" s="1">
        <f t="shared" si="63"/>
        <v>0</v>
      </c>
      <c r="U304" s="126">
        <f t="shared" si="64"/>
        <v>0</v>
      </c>
    </row>
    <row r="305" spans="2:21" ht="15" thickBot="1" x14ac:dyDescent="0.35">
      <c r="B305" s="127">
        <v>290</v>
      </c>
      <c r="C305" s="35" t="str">
        <f>IF(OR('Data-Qtr6'!C303="",'Data-Qtr6'!R303),"",(COUNTIF('Data-Qtr6'!C303,"Yes")))</f>
        <v/>
      </c>
      <c r="D305" s="271" t="str">
        <f>IF('Data-Qtr6'!D303="","",IF(C305=1,'Data-Qtr6'!D303,""))</f>
        <v/>
      </c>
      <c r="E305" s="36" t="str">
        <f>IF(OR('Data-Qtr6'!E303="",'Data-Qtr6'!R303),"",COUNTIF('Data-Qtr6'!E303,"Yes"))</f>
        <v/>
      </c>
      <c r="F305" s="36" t="str">
        <f>IF(OR('Data-Qtr6'!F303="",'Data-Qtr6'!R303),"",COUNTIF('Data-Qtr6'!F303,"Yes"))</f>
        <v/>
      </c>
      <c r="G305" s="36"/>
      <c r="H305" s="272" t="str">
        <f>IF(OR('Data-Qtr6'!G303="",'Data-Qtr6'!R303),"",COUNTIF('Data-Qtr6'!G303,"Yes"))</f>
        <v/>
      </c>
      <c r="I305" s="56">
        <f>COUNTIF('Data-Qtr6'!C303:G303,"")</f>
        <v>5</v>
      </c>
      <c r="J305" s="125">
        <f>IF('Data-Qtr6'!R303,0,IF((COUNTBLANK(C305)+COUNTBLANK(E305)+COUNTBLANK(F305)+COUNTBLANK(H305))=4,0,1))</f>
        <v>0</v>
      </c>
      <c r="K305" s="125">
        <f t="shared" si="55"/>
        <v>0</v>
      </c>
      <c r="L305" s="125">
        <f t="shared" si="56"/>
        <v>0</v>
      </c>
      <c r="M305" s="1">
        <f t="shared" si="57"/>
        <v>0</v>
      </c>
      <c r="N305" s="125">
        <f t="shared" si="58"/>
        <v>0</v>
      </c>
      <c r="O305" s="126">
        <f t="shared" si="59"/>
        <v>0</v>
      </c>
      <c r="P305" s="125">
        <f t="shared" si="60"/>
        <v>0</v>
      </c>
      <c r="Q305" s="1">
        <f t="shared" si="61"/>
        <v>0</v>
      </c>
      <c r="R305" s="1">
        <f t="shared" si="54"/>
        <v>0</v>
      </c>
      <c r="S305" s="1">
        <f t="shared" si="62"/>
        <v>0</v>
      </c>
      <c r="T305" s="1">
        <f t="shared" si="63"/>
        <v>0</v>
      </c>
      <c r="U305" s="126">
        <f t="shared" si="64"/>
        <v>0</v>
      </c>
    </row>
    <row r="306" spans="2:21" x14ac:dyDescent="0.3">
      <c r="B306" s="125">
        <v>291</v>
      </c>
      <c r="C306" s="32" t="str">
        <f>IF(OR('Data-Qtr6'!C304="",'Data-Qtr6'!R304),"",(COUNTIF('Data-Qtr6'!C304,"Yes")))</f>
        <v/>
      </c>
      <c r="D306" s="268" t="str">
        <f>IF('Data-Qtr6'!D304="","",IF(C306=1,'Data-Qtr6'!D304,""))</f>
        <v/>
      </c>
      <c r="E306" s="33" t="str">
        <f>IF(OR('Data-Qtr6'!E304="",'Data-Qtr6'!R304),"",COUNTIF('Data-Qtr6'!E304,"Yes"))</f>
        <v/>
      </c>
      <c r="F306" s="33" t="str">
        <f>IF(OR('Data-Qtr6'!F304="",'Data-Qtr6'!R304),"",COUNTIF('Data-Qtr6'!F304,"Yes"))</f>
        <v/>
      </c>
      <c r="G306" s="33"/>
      <c r="H306" s="269" t="str">
        <f>IF(OR('Data-Qtr6'!G304="",'Data-Qtr6'!R304),"",COUNTIF('Data-Qtr6'!G304,"Yes"))</f>
        <v/>
      </c>
      <c r="I306" s="54">
        <f>COUNTIF('Data-Qtr6'!C304:G304,"")</f>
        <v>5</v>
      </c>
      <c r="J306" s="125">
        <f>IF('Data-Qtr6'!R304,0,IF((COUNTBLANK(C306)+COUNTBLANK(E306)+COUNTBLANK(F306)+COUNTBLANK(H306))=4,0,1))</f>
        <v>0</v>
      </c>
      <c r="K306" s="125">
        <f t="shared" si="55"/>
        <v>0</v>
      </c>
      <c r="L306" s="125">
        <f t="shared" si="56"/>
        <v>0</v>
      </c>
      <c r="M306" s="1">
        <f t="shared" si="57"/>
        <v>0</v>
      </c>
      <c r="N306" s="125">
        <f t="shared" si="58"/>
        <v>0</v>
      </c>
      <c r="O306" s="126">
        <f t="shared" si="59"/>
        <v>0</v>
      </c>
      <c r="P306" s="125">
        <f t="shared" si="60"/>
        <v>0</v>
      </c>
      <c r="Q306" s="1">
        <f t="shared" si="61"/>
        <v>0</v>
      </c>
      <c r="R306" s="1">
        <f t="shared" si="54"/>
        <v>0</v>
      </c>
      <c r="S306" s="1">
        <f t="shared" si="62"/>
        <v>0</v>
      </c>
      <c r="T306" s="1">
        <f t="shared" si="63"/>
        <v>0</v>
      </c>
      <c r="U306" s="126">
        <f t="shared" si="64"/>
        <v>0</v>
      </c>
    </row>
    <row r="307" spans="2:21" x14ac:dyDescent="0.3">
      <c r="B307" s="125">
        <v>292</v>
      </c>
      <c r="C307" s="34" t="str">
        <f>IF(OR('Data-Qtr6'!C305="",'Data-Qtr6'!R305),"",(COUNTIF('Data-Qtr6'!C305,"Yes")))</f>
        <v/>
      </c>
      <c r="D307" s="267" t="str">
        <f>IF('Data-Qtr6'!D305="","",IF(C307=1,'Data-Qtr6'!D305,""))</f>
        <v/>
      </c>
      <c r="E307" s="53" t="str">
        <f>IF(OR('Data-Qtr6'!E305="",'Data-Qtr6'!R305),"",COUNTIF('Data-Qtr6'!E305,"Yes"))</f>
        <v/>
      </c>
      <c r="F307" s="53" t="str">
        <f>IF(OR('Data-Qtr6'!F305="",'Data-Qtr6'!R305),"",COUNTIF('Data-Qtr6'!F305,"Yes"))</f>
        <v/>
      </c>
      <c r="G307" s="53"/>
      <c r="H307" s="270" t="str">
        <f>IF(OR('Data-Qtr6'!G305="",'Data-Qtr6'!R305),"",COUNTIF('Data-Qtr6'!G305,"Yes"))</f>
        <v/>
      </c>
      <c r="I307" s="55">
        <f>COUNTIF('Data-Qtr6'!C305:G305,"")</f>
        <v>5</v>
      </c>
      <c r="J307" s="125">
        <f>IF('Data-Qtr6'!R305,0,IF((COUNTBLANK(C307)+COUNTBLANK(E307)+COUNTBLANK(F307)+COUNTBLANK(H307))=4,0,1))</f>
        <v>0</v>
      </c>
      <c r="K307" s="125">
        <f t="shared" si="55"/>
        <v>0</v>
      </c>
      <c r="L307" s="125">
        <f t="shared" si="56"/>
        <v>0</v>
      </c>
      <c r="M307" s="1">
        <f t="shared" si="57"/>
        <v>0</v>
      </c>
      <c r="N307" s="125">
        <f t="shared" si="58"/>
        <v>0</v>
      </c>
      <c r="O307" s="126">
        <f t="shared" si="59"/>
        <v>0</v>
      </c>
      <c r="P307" s="125">
        <f t="shared" si="60"/>
        <v>0</v>
      </c>
      <c r="Q307" s="1">
        <f t="shared" si="61"/>
        <v>0</v>
      </c>
      <c r="R307" s="1">
        <f t="shared" si="54"/>
        <v>0</v>
      </c>
      <c r="S307" s="1">
        <f t="shared" si="62"/>
        <v>0</v>
      </c>
      <c r="T307" s="1">
        <f t="shared" si="63"/>
        <v>0</v>
      </c>
      <c r="U307" s="126">
        <f t="shared" si="64"/>
        <v>0</v>
      </c>
    </row>
    <row r="308" spans="2:21" x14ac:dyDescent="0.3">
      <c r="B308" s="125">
        <v>293</v>
      </c>
      <c r="C308" s="34" t="str">
        <f>IF(OR('Data-Qtr6'!C306="",'Data-Qtr6'!R306),"",(COUNTIF('Data-Qtr6'!C306,"Yes")))</f>
        <v/>
      </c>
      <c r="D308" s="267" t="str">
        <f>IF('Data-Qtr6'!D306="","",IF(C308=1,'Data-Qtr6'!D306,""))</f>
        <v/>
      </c>
      <c r="E308" s="53" t="str">
        <f>IF(OR('Data-Qtr6'!E306="",'Data-Qtr6'!R306),"",COUNTIF('Data-Qtr6'!E306,"Yes"))</f>
        <v/>
      </c>
      <c r="F308" s="53" t="str">
        <f>IF(OR('Data-Qtr6'!F306="",'Data-Qtr6'!R306),"",COUNTIF('Data-Qtr6'!F306,"Yes"))</f>
        <v/>
      </c>
      <c r="G308" s="53"/>
      <c r="H308" s="270" t="str">
        <f>IF(OR('Data-Qtr6'!G306="",'Data-Qtr6'!R306),"",COUNTIF('Data-Qtr6'!G306,"Yes"))</f>
        <v/>
      </c>
      <c r="I308" s="55">
        <f>COUNTIF('Data-Qtr6'!C306:G306,"")</f>
        <v>5</v>
      </c>
      <c r="J308" s="125">
        <f>IF('Data-Qtr6'!R306,0,IF((COUNTBLANK(C308)+COUNTBLANK(E308)+COUNTBLANK(F308)+COUNTBLANK(H308))=4,0,1))</f>
        <v>0</v>
      </c>
      <c r="K308" s="125">
        <f t="shared" si="55"/>
        <v>0</v>
      </c>
      <c r="L308" s="125">
        <f t="shared" si="56"/>
        <v>0</v>
      </c>
      <c r="M308" s="1">
        <f t="shared" si="57"/>
        <v>0</v>
      </c>
      <c r="N308" s="125">
        <f t="shared" si="58"/>
        <v>0</v>
      </c>
      <c r="O308" s="126">
        <f t="shared" si="59"/>
        <v>0</v>
      </c>
      <c r="P308" s="125">
        <f t="shared" si="60"/>
        <v>0</v>
      </c>
      <c r="Q308" s="1">
        <f t="shared" si="61"/>
        <v>0</v>
      </c>
      <c r="R308" s="1">
        <f t="shared" si="54"/>
        <v>0</v>
      </c>
      <c r="S308" s="1">
        <f t="shared" si="62"/>
        <v>0</v>
      </c>
      <c r="T308" s="1">
        <f t="shared" si="63"/>
        <v>0</v>
      </c>
      <c r="U308" s="126">
        <f t="shared" si="64"/>
        <v>0</v>
      </c>
    </row>
    <row r="309" spans="2:21" x14ac:dyDescent="0.3">
      <c r="B309" s="125">
        <v>294</v>
      </c>
      <c r="C309" s="34" t="str">
        <f>IF(OR('Data-Qtr6'!C307="",'Data-Qtr6'!R307),"",(COUNTIF('Data-Qtr6'!C307,"Yes")))</f>
        <v/>
      </c>
      <c r="D309" s="267" t="str">
        <f>IF('Data-Qtr6'!D307="","",IF(C309=1,'Data-Qtr6'!D307,""))</f>
        <v/>
      </c>
      <c r="E309" s="53" t="str">
        <f>IF(OR('Data-Qtr6'!E307="",'Data-Qtr6'!R307),"",COUNTIF('Data-Qtr6'!E307,"Yes"))</f>
        <v/>
      </c>
      <c r="F309" s="53" t="str">
        <f>IF(OR('Data-Qtr6'!F307="",'Data-Qtr6'!R307),"",COUNTIF('Data-Qtr6'!F307,"Yes"))</f>
        <v/>
      </c>
      <c r="G309" s="53"/>
      <c r="H309" s="270" t="str">
        <f>IF(OR('Data-Qtr6'!G307="",'Data-Qtr6'!R307),"",COUNTIF('Data-Qtr6'!G307,"Yes"))</f>
        <v/>
      </c>
      <c r="I309" s="55">
        <f>COUNTIF('Data-Qtr6'!C307:G307,"")</f>
        <v>5</v>
      </c>
      <c r="J309" s="125">
        <f>IF('Data-Qtr6'!R307,0,IF((COUNTBLANK(C309)+COUNTBLANK(E309)+COUNTBLANK(F309)+COUNTBLANK(H309))=4,0,1))</f>
        <v>0</v>
      </c>
      <c r="K309" s="125">
        <f t="shared" si="55"/>
        <v>0</v>
      </c>
      <c r="L309" s="125">
        <f t="shared" si="56"/>
        <v>0</v>
      </c>
      <c r="M309" s="1">
        <f t="shared" si="57"/>
        <v>0</v>
      </c>
      <c r="N309" s="125">
        <f t="shared" si="58"/>
        <v>0</v>
      </c>
      <c r="O309" s="126">
        <f t="shared" si="59"/>
        <v>0</v>
      </c>
      <c r="P309" s="125">
        <f t="shared" si="60"/>
        <v>0</v>
      </c>
      <c r="Q309" s="1">
        <f t="shared" si="61"/>
        <v>0</v>
      </c>
      <c r="R309" s="1">
        <f t="shared" si="54"/>
        <v>0</v>
      </c>
      <c r="S309" s="1">
        <f t="shared" si="62"/>
        <v>0</v>
      </c>
      <c r="T309" s="1">
        <f t="shared" si="63"/>
        <v>0</v>
      </c>
      <c r="U309" s="126">
        <f t="shared" si="64"/>
        <v>0</v>
      </c>
    </row>
    <row r="310" spans="2:21" x14ac:dyDescent="0.3">
      <c r="B310" s="125">
        <v>295</v>
      </c>
      <c r="C310" s="34" t="str">
        <f>IF(OR('Data-Qtr6'!C308="",'Data-Qtr6'!R308),"",(COUNTIF('Data-Qtr6'!C308,"Yes")))</f>
        <v/>
      </c>
      <c r="D310" s="267" t="str">
        <f>IF('Data-Qtr6'!D308="","",IF(C310=1,'Data-Qtr6'!D308,""))</f>
        <v/>
      </c>
      <c r="E310" s="53" t="str">
        <f>IF(OR('Data-Qtr6'!E308="",'Data-Qtr6'!R308),"",COUNTIF('Data-Qtr6'!E308,"Yes"))</f>
        <v/>
      </c>
      <c r="F310" s="53" t="str">
        <f>IF(OR('Data-Qtr6'!F308="",'Data-Qtr6'!R308),"",COUNTIF('Data-Qtr6'!F308,"Yes"))</f>
        <v/>
      </c>
      <c r="G310" s="53"/>
      <c r="H310" s="270" t="str">
        <f>IF(OR('Data-Qtr6'!G308="",'Data-Qtr6'!R308),"",COUNTIF('Data-Qtr6'!G308,"Yes"))</f>
        <v/>
      </c>
      <c r="I310" s="55">
        <f>COUNTIF('Data-Qtr6'!C308:G308,"")</f>
        <v>5</v>
      </c>
      <c r="J310" s="125">
        <f>IF('Data-Qtr6'!R308,0,IF((COUNTBLANK(C310)+COUNTBLANK(E310)+COUNTBLANK(F310)+COUNTBLANK(H310))=4,0,1))</f>
        <v>0</v>
      </c>
      <c r="K310" s="125">
        <f t="shared" si="55"/>
        <v>0</v>
      </c>
      <c r="L310" s="125">
        <f t="shared" si="56"/>
        <v>0</v>
      </c>
      <c r="M310" s="1">
        <f t="shared" si="57"/>
        <v>0</v>
      </c>
      <c r="N310" s="125">
        <f t="shared" si="58"/>
        <v>0</v>
      </c>
      <c r="O310" s="126">
        <f t="shared" si="59"/>
        <v>0</v>
      </c>
      <c r="P310" s="125">
        <f t="shared" si="60"/>
        <v>0</v>
      </c>
      <c r="Q310" s="1">
        <f t="shared" si="61"/>
        <v>0</v>
      </c>
      <c r="R310" s="1">
        <f t="shared" si="54"/>
        <v>0</v>
      </c>
      <c r="S310" s="1">
        <f t="shared" si="62"/>
        <v>0</v>
      </c>
      <c r="T310" s="1">
        <f t="shared" si="63"/>
        <v>0</v>
      </c>
      <c r="U310" s="126">
        <f t="shared" si="64"/>
        <v>0</v>
      </c>
    </row>
    <row r="311" spans="2:21" x14ac:dyDescent="0.3">
      <c r="B311" s="125">
        <v>296</v>
      </c>
      <c r="C311" s="34" t="str">
        <f>IF(OR('Data-Qtr6'!C309="",'Data-Qtr6'!R309),"",(COUNTIF('Data-Qtr6'!C309,"Yes")))</f>
        <v/>
      </c>
      <c r="D311" s="267" t="str">
        <f>IF('Data-Qtr6'!D309="","",IF(C311=1,'Data-Qtr6'!D309,""))</f>
        <v/>
      </c>
      <c r="E311" s="53" t="str">
        <f>IF(OR('Data-Qtr6'!E309="",'Data-Qtr6'!R309),"",COUNTIF('Data-Qtr6'!E309,"Yes"))</f>
        <v/>
      </c>
      <c r="F311" s="53" t="str">
        <f>IF(OR('Data-Qtr6'!F309="",'Data-Qtr6'!R309),"",COUNTIF('Data-Qtr6'!F309,"Yes"))</f>
        <v/>
      </c>
      <c r="G311" s="53"/>
      <c r="H311" s="270" t="str">
        <f>IF(OR('Data-Qtr6'!G309="",'Data-Qtr6'!R309),"",COUNTIF('Data-Qtr6'!G309,"Yes"))</f>
        <v/>
      </c>
      <c r="I311" s="55">
        <f>COUNTIF('Data-Qtr6'!C309:G309,"")</f>
        <v>5</v>
      </c>
      <c r="J311" s="125">
        <f>IF('Data-Qtr6'!R309,0,IF((COUNTBLANK(C311)+COUNTBLANK(E311)+COUNTBLANK(F311)+COUNTBLANK(H311))=4,0,1))</f>
        <v>0</v>
      </c>
      <c r="K311" s="125">
        <f t="shared" si="55"/>
        <v>0</v>
      </c>
      <c r="L311" s="125">
        <f t="shared" si="56"/>
        <v>0</v>
      </c>
      <c r="M311" s="1">
        <f t="shared" si="57"/>
        <v>0</v>
      </c>
      <c r="N311" s="125">
        <f t="shared" si="58"/>
        <v>0</v>
      </c>
      <c r="O311" s="126">
        <f t="shared" si="59"/>
        <v>0</v>
      </c>
      <c r="P311" s="125">
        <f t="shared" si="60"/>
        <v>0</v>
      </c>
      <c r="Q311" s="1">
        <f t="shared" si="61"/>
        <v>0</v>
      </c>
      <c r="R311" s="1">
        <f t="shared" si="54"/>
        <v>0</v>
      </c>
      <c r="S311" s="1">
        <f t="shared" si="62"/>
        <v>0</v>
      </c>
      <c r="T311" s="1">
        <f t="shared" si="63"/>
        <v>0</v>
      </c>
      <c r="U311" s="126">
        <f t="shared" si="64"/>
        <v>0</v>
      </c>
    </row>
    <row r="312" spans="2:21" x14ac:dyDescent="0.3">
      <c r="B312" s="125">
        <v>297</v>
      </c>
      <c r="C312" s="34" t="str">
        <f>IF(OR('Data-Qtr6'!C310="",'Data-Qtr6'!R310),"",(COUNTIF('Data-Qtr6'!C310,"Yes")))</f>
        <v/>
      </c>
      <c r="D312" s="267" t="str">
        <f>IF('Data-Qtr6'!D310="","",IF(C312=1,'Data-Qtr6'!D310,""))</f>
        <v/>
      </c>
      <c r="E312" s="53" t="str">
        <f>IF(OR('Data-Qtr6'!E310="",'Data-Qtr6'!R310),"",COUNTIF('Data-Qtr6'!E310,"Yes"))</f>
        <v/>
      </c>
      <c r="F312" s="53" t="str">
        <f>IF(OR('Data-Qtr6'!F310="",'Data-Qtr6'!R310),"",COUNTIF('Data-Qtr6'!F310,"Yes"))</f>
        <v/>
      </c>
      <c r="G312" s="53"/>
      <c r="H312" s="270" t="str">
        <f>IF(OR('Data-Qtr6'!G310="",'Data-Qtr6'!R310),"",COUNTIF('Data-Qtr6'!G310,"Yes"))</f>
        <v/>
      </c>
      <c r="I312" s="55">
        <f>COUNTIF('Data-Qtr6'!C310:G310,"")</f>
        <v>5</v>
      </c>
      <c r="J312" s="125">
        <f>IF('Data-Qtr6'!R310,0,IF((COUNTBLANK(C312)+COUNTBLANK(E312)+COUNTBLANK(F312)+COUNTBLANK(H312))=4,0,1))</f>
        <v>0</v>
      </c>
      <c r="K312" s="125">
        <f t="shared" si="55"/>
        <v>0</v>
      </c>
      <c r="L312" s="125">
        <f t="shared" si="56"/>
        <v>0</v>
      </c>
      <c r="M312" s="1">
        <f t="shared" si="57"/>
        <v>0</v>
      </c>
      <c r="N312" s="125">
        <f t="shared" si="58"/>
        <v>0</v>
      </c>
      <c r="O312" s="126">
        <f t="shared" si="59"/>
        <v>0</v>
      </c>
      <c r="P312" s="125">
        <f t="shared" si="60"/>
        <v>0</v>
      </c>
      <c r="Q312" s="1">
        <f t="shared" si="61"/>
        <v>0</v>
      </c>
      <c r="R312" s="1">
        <f t="shared" si="54"/>
        <v>0</v>
      </c>
      <c r="S312" s="1">
        <f t="shared" si="62"/>
        <v>0</v>
      </c>
      <c r="T312" s="1">
        <f t="shared" si="63"/>
        <v>0</v>
      </c>
      <c r="U312" s="126">
        <f t="shared" si="64"/>
        <v>0</v>
      </c>
    </row>
    <row r="313" spans="2:21" x14ac:dyDescent="0.3">
      <c r="B313" s="125">
        <v>298</v>
      </c>
      <c r="C313" s="34" t="str">
        <f>IF(OR('Data-Qtr6'!C311="",'Data-Qtr6'!R311),"",(COUNTIF('Data-Qtr6'!C311,"Yes")))</f>
        <v/>
      </c>
      <c r="D313" s="267" t="str">
        <f>IF('Data-Qtr6'!D311="","",IF(C313=1,'Data-Qtr6'!D311,""))</f>
        <v/>
      </c>
      <c r="E313" s="53" t="str">
        <f>IF(OR('Data-Qtr6'!E311="",'Data-Qtr6'!R311),"",COUNTIF('Data-Qtr6'!E311,"Yes"))</f>
        <v/>
      </c>
      <c r="F313" s="53" t="str">
        <f>IF(OR('Data-Qtr6'!F311="",'Data-Qtr6'!R311),"",COUNTIF('Data-Qtr6'!F311,"Yes"))</f>
        <v/>
      </c>
      <c r="G313" s="53"/>
      <c r="H313" s="270" t="str">
        <f>IF(OR('Data-Qtr6'!G311="",'Data-Qtr6'!R311),"",COUNTIF('Data-Qtr6'!G311,"Yes"))</f>
        <v/>
      </c>
      <c r="I313" s="55">
        <f>COUNTIF('Data-Qtr6'!C311:G311,"")</f>
        <v>5</v>
      </c>
      <c r="J313" s="125">
        <f>IF('Data-Qtr6'!R311,0,IF((COUNTBLANK(C313)+COUNTBLANK(E313)+COUNTBLANK(F313)+COUNTBLANK(H313))=4,0,1))</f>
        <v>0</v>
      </c>
      <c r="K313" s="125">
        <f t="shared" si="55"/>
        <v>0</v>
      </c>
      <c r="L313" s="125">
        <f t="shared" si="56"/>
        <v>0</v>
      </c>
      <c r="M313" s="1">
        <f t="shared" si="57"/>
        <v>0</v>
      </c>
      <c r="N313" s="125">
        <f t="shared" si="58"/>
        <v>0</v>
      </c>
      <c r="O313" s="126">
        <f t="shared" si="59"/>
        <v>0</v>
      </c>
      <c r="P313" s="125">
        <f t="shared" si="60"/>
        <v>0</v>
      </c>
      <c r="Q313" s="1">
        <f t="shared" si="61"/>
        <v>0</v>
      </c>
      <c r="R313" s="1">
        <f t="shared" si="54"/>
        <v>0</v>
      </c>
      <c r="S313" s="1">
        <f t="shared" si="62"/>
        <v>0</v>
      </c>
      <c r="T313" s="1">
        <f t="shared" si="63"/>
        <v>0</v>
      </c>
      <c r="U313" s="126">
        <f t="shared" si="64"/>
        <v>0</v>
      </c>
    </row>
    <row r="314" spans="2:21" x14ac:dyDescent="0.3">
      <c r="B314" s="125">
        <v>299</v>
      </c>
      <c r="C314" s="34" t="str">
        <f>IF(OR('Data-Qtr6'!C312="",'Data-Qtr6'!R312),"",(COUNTIF('Data-Qtr6'!C312,"Yes")))</f>
        <v/>
      </c>
      <c r="D314" s="267" t="str">
        <f>IF('Data-Qtr6'!D312="","",IF(C314=1,'Data-Qtr6'!D312,""))</f>
        <v/>
      </c>
      <c r="E314" s="53" t="str">
        <f>IF(OR('Data-Qtr6'!E312="",'Data-Qtr6'!R312),"",COUNTIF('Data-Qtr6'!E312,"Yes"))</f>
        <v/>
      </c>
      <c r="F314" s="53" t="str">
        <f>IF(OR('Data-Qtr6'!F312="",'Data-Qtr6'!R312),"",COUNTIF('Data-Qtr6'!F312,"Yes"))</f>
        <v/>
      </c>
      <c r="G314" s="53"/>
      <c r="H314" s="270" t="str">
        <f>IF(OR('Data-Qtr6'!G312="",'Data-Qtr6'!R312),"",COUNTIF('Data-Qtr6'!G312,"Yes"))</f>
        <v/>
      </c>
      <c r="I314" s="55">
        <f>COUNTIF('Data-Qtr6'!C312:G312,"")</f>
        <v>5</v>
      </c>
      <c r="J314" s="125">
        <f>IF('Data-Qtr6'!R312,0,IF((COUNTBLANK(C314)+COUNTBLANK(E314)+COUNTBLANK(F314)+COUNTBLANK(H314))=4,0,1))</f>
        <v>0</v>
      </c>
      <c r="K314" s="125">
        <f t="shared" si="55"/>
        <v>0</v>
      </c>
      <c r="L314" s="125">
        <f t="shared" si="56"/>
        <v>0</v>
      </c>
      <c r="M314" s="1">
        <f t="shared" si="57"/>
        <v>0</v>
      </c>
      <c r="N314" s="125">
        <f t="shared" si="58"/>
        <v>0</v>
      </c>
      <c r="O314" s="126">
        <f t="shared" si="59"/>
        <v>0</v>
      </c>
      <c r="P314" s="125">
        <f t="shared" si="60"/>
        <v>0</v>
      </c>
      <c r="Q314" s="1">
        <f t="shared" si="61"/>
        <v>0</v>
      </c>
      <c r="R314" s="1">
        <f t="shared" si="54"/>
        <v>0</v>
      </c>
      <c r="S314" s="1">
        <f t="shared" si="62"/>
        <v>0</v>
      </c>
      <c r="T314" s="1">
        <f t="shared" si="63"/>
        <v>0</v>
      </c>
      <c r="U314" s="126">
        <f t="shared" si="64"/>
        <v>0</v>
      </c>
    </row>
    <row r="315" spans="2:21" ht="15" thickBot="1" x14ac:dyDescent="0.35">
      <c r="B315" s="125">
        <v>300</v>
      </c>
      <c r="C315" s="35" t="str">
        <f>IF(OR('Data-Qtr6'!C313="",'Data-Qtr6'!R313),"",(COUNTIF('Data-Qtr6'!C313,"Yes")))</f>
        <v/>
      </c>
      <c r="D315" s="271" t="str">
        <f>IF('Data-Qtr6'!D313="","",IF(C315=1,'Data-Qtr6'!D313,""))</f>
        <v/>
      </c>
      <c r="E315" s="36" t="str">
        <f>IF(OR('Data-Qtr6'!E313="",'Data-Qtr6'!R313),"",COUNTIF('Data-Qtr6'!E313,"Yes"))</f>
        <v/>
      </c>
      <c r="F315" s="36" t="str">
        <f>IF(OR('Data-Qtr6'!F313="",'Data-Qtr6'!R313),"",COUNTIF('Data-Qtr6'!F313,"Yes"))</f>
        <v/>
      </c>
      <c r="G315" s="36"/>
      <c r="H315" s="272" t="str">
        <f>IF(OR('Data-Qtr6'!G313="",'Data-Qtr6'!R313),"",COUNTIF('Data-Qtr6'!G313,"Yes"))</f>
        <v/>
      </c>
      <c r="I315" s="55">
        <f>COUNTIF('Data-Qtr6'!C313:G313,"")</f>
        <v>5</v>
      </c>
      <c r="J315" s="125">
        <f>IF('Data-Qtr6'!R313,0,IF((COUNTBLANK(C315)+COUNTBLANK(E315)+COUNTBLANK(F315)+COUNTBLANK(H315))=4,0,1))</f>
        <v>0</v>
      </c>
      <c r="K315" s="125">
        <f t="shared" si="55"/>
        <v>0</v>
      </c>
      <c r="L315" s="125">
        <f t="shared" si="56"/>
        <v>0</v>
      </c>
      <c r="M315" s="1">
        <f t="shared" si="57"/>
        <v>0</v>
      </c>
      <c r="N315" s="125">
        <f t="shared" si="58"/>
        <v>0</v>
      </c>
      <c r="O315" s="126">
        <f t="shared" si="59"/>
        <v>0</v>
      </c>
      <c r="P315" s="125">
        <f t="shared" si="60"/>
        <v>0</v>
      </c>
      <c r="Q315" s="1">
        <f t="shared" si="61"/>
        <v>0</v>
      </c>
      <c r="R315" s="1">
        <f t="shared" si="54"/>
        <v>0</v>
      </c>
      <c r="S315" s="1">
        <f t="shared" si="62"/>
        <v>0</v>
      </c>
      <c r="T315" s="1">
        <f t="shared" si="63"/>
        <v>0</v>
      </c>
      <c r="U315" s="126">
        <f t="shared" si="64"/>
        <v>0</v>
      </c>
    </row>
    <row r="316" spans="2:21" ht="15" thickBot="1" x14ac:dyDescent="0.35">
      <c r="B316" s="128" t="s">
        <v>32</v>
      </c>
      <c r="C316" s="51">
        <f>SUM(C16:C315)</f>
        <v>0</v>
      </c>
      <c r="D316" s="259">
        <f>SUM(D16:D315)</f>
        <v>0</v>
      </c>
      <c r="E316" s="50">
        <f>SUM(E16:E315)</f>
        <v>0</v>
      </c>
      <c r="F316" s="50">
        <f>SUM(F16:F315)</f>
        <v>0</v>
      </c>
      <c r="G316" s="50"/>
      <c r="H316" s="50">
        <f t="shared" ref="H316:U316" si="65">SUM(H16:H315)</f>
        <v>0</v>
      </c>
      <c r="I316" s="45">
        <f t="shared" si="65"/>
        <v>1500</v>
      </c>
      <c r="J316" s="45">
        <f t="shared" si="65"/>
        <v>0</v>
      </c>
      <c r="K316" s="59">
        <f t="shared" si="65"/>
        <v>0</v>
      </c>
      <c r="L316" s="129">
        <f t="shared" si="65"/>
        <v>0</v>
      </c>
      <c r="M316" s="129">
        <f t="shared" si="65"/>
        <v>0</v>
      </c>
      <c r="N316" s="130">
        <f t="shared" si="65"/>
        <v>0</v>
      </c>
      <c r="O316" s="131">
        <f t="shared" si="65"/>
        <v>0</v>
      </c>
      <c r="P316" s="132">
        <f t="shared" si="65"/>
        <v>0</v>
      </c>
      <c r="Q316" s="132">
        <f t="shared" si="65"/>
        <v>0</v>
      </c>
      <c r="R316" s="133">
        <f t="shared" si="65"/>
        <v>0</v>
      </c>
      <c r="S316" s="134">
        <f t="shared" si="65"/>
        <v>0</v>
      </c>
      <c r="T316" s="199">
        <f t="shared" si="65"/>
        <v>0</v>
      </c>
      <c r="U316" s="199">
        <f t="shared" si="65"/>
        <v>0</v>
      </c>
    </row>
    <row r="317" spans="2:21" ht="15" thickBot="1" x14ac:dyDescent="0.35">
      <c r="B317" s="1" t="s">
        <v>42</v>
      </c>
      <c r="C317" s="137"/>
      <c r="D317" s="137"/>
      <c r="E317" s="137"/>
      <c r="F317" s="137"/>
      <c r="G317" s="137"/>
      <c r="H317" s="137"/>
      <c r="I317" s="138"/>
      <c r="J317" s="138"/>
      <c r="K317" s="139">
        <f>SUM(J16:J315)</f>
        <v>0</v>
      </c>
      <c r="R317" s="133"/>
      <c r="S317" s="140"/>
      <c r="T317" s="135"/>
      <c r="U317" s="141"/>
    </row>
    <row r="318" spans="2:21" x14ac:dyDescent="0.3">
      <c r="C318" s="44"/>
      <c r="D318" s="44"/>
      <c r="E318" s="44"/>
      <c r="F318" s="44"/>
      <c r="G318" s="44"/>
      <c r="H318" s="44"/>
    </row>
    <row r="320" spans="2:21" x14ac:dyDescent="0.3">
      <c r="G320" s="28"/>
    </row>
    <row r="321" spans="7:8" x14ac:dyDescent="0.3">
      <c r="G321" s="28"/>
    </row>
    <row r="322" spans="7:8" x14ac:dyDescent="0.3">
      <c r="G322" s="28"/>
    </row>
    <row r="323" spans="7:8" x14ac:dyDescent="0.3">
      <c r="G323" s="28"/>
    </row>
    <row r="324" spans="7:8" x14ac:dyDescent="0.3">
      <c r="G324" s="28"/>
    </row>
    <row r="328" spans="7:8" x14ac:dyDescent="0.3">
      <c r="G328" s="28"/>
      <c r="H328" s="5"/>
    </row>
    <row r="329" spans="7:8" x14ac:dyDescent="0.3">
      <c r="G329" s="28"/>
      <c r="H329" s="5"/>
    </row>
    <row r="330" spans="7:8" x14ac:dyDescent="0.3">
      <c r="G330" s="28"/>
      <c r="H330" s="5"/>
    </row>
  </sheetData>
  <sheetProtection algorithmName="SHA-512" hashValue="rY0ooIH30qG9xczXmaZDKVmzfC4Qd5VRuS6WU8Ta0HugajZ3IXShnDnya9R4vkvyjqJ3A9ocUmBU9yD3inv/qA==" saltValue="zn9wfMv/7TZOiswZuI5xwQ==" spinCount="100000" sheet="1" objects="1" scenarios="1" selectLockedCells="1" selectUnlockedCells="1"/>
  <mergeCells count="2">
    <mergeCell ref="I5:I12"/>
    <mergeCell ref="G8:G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3CA6-7FA6-4EB2-9EF1-331CC8ED7436}">
  <sheetPr codeName="Sheet12"/>
  <dimension ref="A1:U330"/>
  <sheetViews>
    <sheetView topLeftCell="H1" zoomScale="85" zoomScaleNormal="85" workbookViewId="0">
      <selection activeCell="K5" sqref="K5"/>
    </sheetView>
  </sheetViews>
  <sheetFormatPr defaultColWidth="8.88671875" defaultRowHeight="14.4" x14ac:dyDescent="0.3"/>
  <cols>
    <col min="1" max="1" width="22.33203125" style="1" customWidth="1"/>
    <col min="2" max="2" width="67.6640625" style="1" customWidth="1"/>
    <col min="3" max="3" width="26.44140625" style="1" customWidth="1"/>
    <col min="4" max="4" width="28" style="1" customWidth="1"/>
    <col min="5" max="5" width="24.6640625" style="1" customWidth="1"/>
    <col min="6" max="6" width="15.44140625" style="1" customWidth="1"/>
    <col min="7" max="7" width="26" style="1" customWidth="1"/>
    <col min="8" max="8" width="20.33203125" style="1" customWidth="1"/>
    <col min="9" max="9" width="15.6640625" style="1" customWidth="1"/>
    <col min="10" max="10" width="38" style="1" customWidth="1"/>
    <col min="11" max="11" width="31.44140625" style="1" customWidth="1"/>
    <col min="12" max="12" width="34.44140625" style="1" bestFit="1" customWidth="1"/>
    <col min="13" max="13" width="36.6640625" style="1" bestFit="1" customWidth="1"/>
    <col min="14" max="14" width="34.44140625" style="1" bestFit="1" customWidth="1"/>
    <col min="15" max="15" width="37" style="1" bestFit="1" customWidth="1"/>
    <col min="16" max="16" width="34.44140625" style="1" bestFit="1" customWidth="1"/>
    <col min="17" max="17" width="37" style="1" bestFit="1" customWidth="1"/>
    <col min="18" max="18" width="35.33203125" style="1" customWidth="1"/>
    <col min="19" max="19" width="35.5546875" style="1" customWidth="1"/>
    <col min="20" max="20" width="26.88671875" style="1" bestFit="1" customWidth="1"/>
    <col min="21" max="21" width="29.44140625" style="1" bestFit="1" customWidth="1"/>
    <col min="22" max="16384" width="8.88671875" style="1"/>
  </cols>
  <sheetData>
    <row r="1" spans="1:21" x14ac:dyDescent="0.3">
      <c r="A1" s="2" t="s">
        <v>1</v>
      </c>
    </row>
    <row r="3" spans="1:21" ht="18" x14ac:dyDescent="0.35">
      <c r="A3" s="3" t="s">
        <v>2</v>
      </c>
    </row>
    <row r="4" spans="1:21" ht="24.75" customHeight="1" x14ac:dyDescent="0.35">
      <c r="A4" s="3"/>
      <c r="K4" s="300"/>
      <c r="L4" s="300"/>
      <c r="M4" s="300"/>
      <c r="N4" s="300"/>
    </row>
    <row r="5" spans="1:21" ht="24" customHeight="1" x14ac:dyDescent="0.3">
      <c r="A5" s="1" t="s">
        <v>3</v>
      </c>
      <c r="I5" s="374"/>
      <c r="J5" s="302"/>
      <c r="K5" s="303"/>
      <c r="L5" s="303"/>
      <c r="M5" s="303"/>
      <c r="N5" s="302"/>
    </row>
    <row r="6" spans="1:21" ht="28.5" customHeight="1" x14ac:dyDescent="0.3">
      <c r="A6" s="1" t="s">
        <v>4</v>
      </c>
      <c r="I6" s="374"/>
      <c r="J6" s="302"/>
      <c r="K6" s="303"/>
      <c r="L6" s="303"/>
      <c r="M6" s="303"/>
      <c r="N6" s="302"/>
    </row>
    <row r="7" spans="1:21" ht="30.75" customHeight="1" thickBot="1" x14ac:dyDescent="0.35">
      <c r="I7" s="374"/>
      <c r="J7" s="302"/>
      <c r="K7" s="303"/>
      <c r="L7" s="303"/>
      <c r="M7" s="303"/>
      <c r="N7" s="302"/>
    </row>
    <row r="8" spans="1:21" ht="34.5" customHeight="1" x14ac:dyDescent="0.3">
      <c r="A8" s="9" t="s">
        <v>5</v>
      </c>
      <c r="B8" s="10"/>
      <c r="D8" s="9" t="s">
        <v>6</v>
      </c>
      <c r="E8" s="10"/>
      <c r="G8" s="372" t="s">
        <v>7</v>
      </c>
      <c r="H8" s="6" t="s">
        <v>8</v>
      </c>
      <c r="I8" s="374"/>
      <c r="J8" s="302"/>
      <c r="K8" s="303"/>
      <c r="L8" s="303"/>
      <c r="M8" s="303"/>
      <c r="N8" s="302"/>
    </row>
    <row r="9" spans="1:21" ht="38.25" customHeight="1" thickBot="1" x14ac:dyDescent="0.35">
      <c r="A9" s="11" t="s">
        <v>9</v>
      </c>
      <c r="B9" s="13" t="s">
        <v>38</v>
      </c>
      <c r="D9" s="11" t="s">
        <v>0</v>
      </c>
      <c r="E9" s="63" t="str">
        <f>IF(ISBLANK('Data-Qtr7'!C8), "", 'Data-Qtr7'!C8)</f>
        <v>Enter RCH name in Data-Qtr1 RCH Name field</v>
      </c>
      <c r="G9" s="373"/>
      <c r="H9" s="7" t="s">
        <v>10</v>
      </c>
      <c r="I9" s="374"/>
      <c r="J9" s="302"/>
      <c r="K9" s="303"/>
      <c r="L9" s="303"/>
      <c r="M9" s="303"/>
      <c r="N9" s="302"/>
    </row>
    <row r="10" spans="1:21" ht="40.5" customHeight="1" thickBot="1" x14ac:dyDescent="0.35">
      <c r="A10" s="11" t="s">
        <v>11</v>
      </c>
      <c r="B10" s="118" t="s">
        <v>37</v>
      </c>
      <c r="D10" s="12" t="s">
        <v>18</v>
      </c>
      <c r="E10" s="64">
        <f>IF(ISBLANK('Data-Qtr7'!G6), "", 'Data-Qtr7'!G6)</f>
        <v>300</v>
      </c>
      <c r="G10" s="8" t="s">
        <v>12</v>
      </c>
      <c r="H10" s="62" t="s">
        <v>13</v>
      </c>
      <c r="I10" s="374"/>
      <c r="J10" s="302"/>
      <c r="K10" s="303"/>
      <c r="L10" s="303"/>
      <c r="M10" s="303"/>
      <c r="N10" s="302"/>
    </row>
    <row r="11" spans="1:21" ht="40.5" customHeight="1" x14ac:dyDescent="0.3">
      <c r="A11" s="29" t="s">
        <v>20</v>
      </c>
      <c r="B11" s="119">
        <v>4</v>
      </c>
      <c r="D11" s="48" t="s">
        <v>49</v>
      </c>
      <c r="E11" s="49">
        <f>SUM(J16:J315)</f>
        <v>0</v>
      </c>
      <c r="G11" s="27" t="s">
        <v>51</v>
      </c>
      <c r="H11" s="1" t="e">
        <f>last_antipsych_audit_date</f>
        <v>#REF!</v>
      </c>
      <c r="I11" s="374"/>
      <c r="J11" s="304"/>
      <c r="K11" s="305"/>
      <c r="L11" s="305"/>
      <c r="M11" s="305"/>
      <c r="N11" s="304"/>
    </row>
    <row r="12" spans="1:21" ht="33" customHeight="1" thickBot="1" x14ac:dyDescent="0.35">
      <c r="A12" s="12" t="s">
        <v>19</v>
      </c>
      <c r="B12" s="65" t="s">
        <v>13</v>
      </c>
      <c r="D12" s="4" t="s">
        <v>50</v>
      </c>
      <c r="E12" s="5" t="str">
        <f xml:space="preserve"> last_polypharm_audit_date</f>
        <v xml:space="preserve"> MMM – MMM 202x</v>
      </c>
      <c r="I12" s="374"/>
      <c r="J12" s="304"/>
      <c r="K12" s="305"/>
      <c r="L12" s="305"/>
      <c r="M12" s="305"/>
      <c r="N12" s="304"/>
    </row>
    <row r="13" spans="1:21" ht="15" thickBot="1" x14ac:dyDescent="0.35">
      <c r="G13" s="28"/>
      <c r="R13" s="1" t="s">
        <v>96</v>
      </c>
    </row>
    <row r="14" spans="1:21" ht="90.75" customHeight="1" thickBot="1" x14ac:dyDescent="0.35">
      <c r="B14" s="30" t="s">
        <v>17</v>
      </c>
      <c r="C14" s="39" t="s">
        <v>23</v>
      </c>
      <c r="D14" s="40" t="s">
        <v>21</v>
      </c>
      <c r="E14" s="52">
        <v>2</v>
      </c>
      <c r="F14" s="41">
        <v>3</v>
      </c>
      <c r="G14" s="41"/>
      <c r="H14" s="41">
        <v>4</v>
      </c>
      <c r="I14" s="47" t="s">
        <v>31</v>
      </c>
      <c r="J14" s="47" t="s">
        <v>30</v>
      </c>
      <c r="K14" s="58" t="s">
        <v>41</v>
      </c>
      <c r="L14" s="46" t="s">
        <v>27</v>
      </c>
      <c r="M14" s="46" t="s">
        <v>93</v>
      </c>
      <c r="N14" s="60" t="s">
        <v>28</v>
      </c>
      <c r="O14" s="61" t="s">
        <v>29</v>
      </c>
      <c r="P14" s="42" t="s">
        <v>94</v>
      </c>
      <c r="Q14" s="42" t="s">
        <v>95</v>
      </c>
      <c r="R14" s="43" t="s">
        <v>91</v>
      </c>
      <c r="S14" s="43" t="s">
        <v>92</v>
      </c>
      <c r="T14" s="198" t="s">
        <v>86</v>
      </c>
      <c r="U14" s="198" t="s">
        <v>82</v>
      </c>
    </row>
    <row r="15" spans="1:21" ht="130.19999999999999" thickBot="1" x14ac:dyDescent="0.35">
      <c r="A15" s="4" t="s">
        <v>26</v>
      </c>
      <c r="B15" s="120" t="s">
        <v>25</v>
      </c>
      <c r="C15" s="38" t="s">
        <v>36</v>
      </c>
      <c r="D15" s="37" t="s">
        <v>54</v>
      </c>
      <c r="E15" s="37" t="s">
        <v>39</v>
      </c>
      <c r="F15" s="37" t="s">
        <v>67</v>
      </c>
      <c r="G15" s="57"/>
      <c r="H15" s="37" t="s">
        <v>66</v>
      </c>
      <c r="I15" s="31"/>
      <c r="J15" s="117" t="s">
        <v>68</v>
      </c>
      <c r="K15" s="121" t="s">
        <v>40</v>
      </c>
      <c r="L15" s="121" t="s">
        <v>44</v>
      </c>
      <c r="M15" s="121" t="s">
        <v>43</v>
      </c>
      <c r="N15" s="121" t="s">
        <v>48</v>
      </c>
      <c r="O15" s="122" t="s">
        <v>47</v>
      </c>
      <c r="P15" s="123" t="s">
        <v>46</v>
      </c>
      <c r="Q15" s="123" t="s">
        <v>45</v>
      </c>
      <c r="R15" s="121" t="s">
        <v>58</v>
      </c>
      <c r="S15" s="122" t="s">
        <v>59</v>
      </c>
      <c r="T15" s="122" t="s">
        <v>87</v>
      </c>
      <c r="U15" s="122" t="s">
        <v>88</v>
      </c>
    </row>
    <row r="16" spans="1:21" x14ac:dyDescent="0.3">
      <c r="B16" s="124">
        <v>1</v>
      </c>
      <c r="C16" s="32" t="str">
        <f>IF(OR('Data-Qtr7'!C14="",'Data-Qtr7'!R14),"",(COUNTIF('Data-Qtr7'!C14,"Yes")))</f>
        <v/>
      </c>
      <c r="D16" s="268" t="str">
        <f>IF('Data-Qtr7'!D14="","",IF(C16=1,'Data-Qtr7'!D14,""))</f>
        <v/>
      </c>
      <c r="E16" s="33" t="str">
        <f>IF(OR('Data-Qtr7'!E14="",'Data-Qtr7'!R14),"",COUNTIF('Data-Qtr7'!E14,"Yes"))</f>
        <v/>
      </c>
      <c r="F16" s="33" t="str">
        <f>IF(OR('Data-Qtr7'!F14="",'Data-Qtr7'!R14),"",COUNTIF('Data-Qtr7'!F14,"Yes"))</f>
        <v/>
      </c>
      <c r="G16" s="33"/>
      <c r="H16" s="33" t="str">
        <f>IF(OR('Data-Qtr7'!G14="",'Data-Qtr7'!R14),"",COUNTIF('Data-Qtr7'!G14,"Yes"))</f>
        <v/>
      </c>
      <c r="I16" s="283">
        <f>COUNTIF('Data-Qtr7'!C14:G14,"")</f>
        <v>5</v>
      </c>
      <c r="J16" s="1">
        <f>IF('Data-Qtr7'!R14,0,IF((COUNTBLANK(C16)+COUNTBLANK(E16)+COUNTBLANK(F16)+COUNTBLANK(H16))=4,0,1))</f>
        <v>0</v>
      </c>
      <c r="K16" s="125">
        <f>IF(J16=1,C16,0)</f>
        <v>0</v>
      </c>
      <c r="L16" s="125">
        <f>IF(J16=1,IF((COUNTIF(C16,1)+COUNTIF(E16,1))=2,1,0),0)</f>
        <v>0</v>
      </c>
      <c r="M16" s="1">
        <f>IF(J16=1,COUNTIF(E16,1),0)</f>
        <v>0</v>
      </c>
      <c r="N16" s="125">
        <f>IF(J16=1,IF((COUNTIF(C16,1)+COUNTIF(F16,1))=2,1,0),0)</f>
        <v>0</v>
      </c>
      <c r="O16" s="126">
        <f>IF(J16=1,COUNTIF(F16,1),0)</f>
        <v>0</v>
      </c>
      <c r="P16" s="125">
        <f>IF(J16=1,IF((COUNTIF(C16,1)+COUNTIF(H16,1))=2,1,0),0)</f>
        <v>0</v>
      </c>
      <c r="Q16" s="1">
        <f>IF(J16=1,COUNTIF(H16,1),0)</f>
        <v>0</v>
      </c>
      <c r="R16" s="1">
        <f t="shared" ref="R16:R79" si="0">IF(J16=1,IF(D16="","",IF(AND(D16&gt;=beg_date_qtr7,D16&lt;=end_date_qtr7),1,0)),0)</f>
        <v>0</v>
      </c>
      <c r="S16" s="1">
        <f>IF(J16=1,COUNTIF(C16,1),0)</f>
        <v>0</v>
      </c>
      <c r="T16" s="1">
        <f>IF(AND(C16=1,F16=1),1,0)</f>
        <v>0</v>
      </c>
      <c r="U16" s="126">
        <f>IF(AND(C16=1,H16=1),1,0)</f>
        <v>0</v>
      </c>
    </row>
    <row r="17" spans="2:21" x14ac:dyDescent="0.3">
      <c r="B17" s="125">
        <v>2</v>
      </c>
      <c r="C17" s="34" t="str">
        <f>IF(OR('Data-Qtr7'!C15="",'Data-Qtr7'!R15),"",(COUNTIF('Data-Qtr7'!C15,"Yes")))</f>
        <v/>
      </c>
      <c r="D17" s="267" t="str">
        <f>IF('Data-Qtr7'!D15="","",IF(C17=1,'Data-Qtr7'!D15,""))</f>
        <v/>
      </c>
      <c r="E17" s="53" t="str">
        <f>IF(OR('Data-Qtr7'!E15="",'Data-Qtr7'!R15),"",COUNTIF('Data-Qtr7'!E15,"Yes"))</f>
        <v/>
      </c>
      <c r="F17" s="53" t="str">
        <f>IF(OR('Data-Qtr7'!F15="",'Data-Qtr7'!R15),"",COUNTIF('Data-Qtr7'!F15,"Yes"))</f>
        <v/>
      </c>
      <c r="G17" s="53"/>
      <c r="H17" s="53" t="str">
        <f>IF(OR('Data-Qtr7'!G15="",'Data-Qtr7'!R15),"",COUNTIF('Data-Qtr7'!G15,"Yes"))</f>
        <v/>
      </c>
      <c r="I17" s="284">
        <f>COUNTIF('Data-Qtr7'!C15:G15,"")</f>
        <v>5</v>
      </c>
      <c r="J17" s="1">
        <f>IF('Data-Qtr7'!R15,0,IF((COUNTBLANK(C17)+COUNTBLANK(E17)+COUNTBLANK(F17)+COUNTBLANK(H17))=4,0,1))</f>
        <v>0</v>
      </c>
      <c r="K17" s="125">
        <f t="shared" ref="K17:K80" si="1">IF(J17=1,C17,0)</f>
        <v>0</v>
      </c>
      <c r="L17" s="125">
        <f t="shared" ref="L17:L80" si="2">IF(J17=1,IF((COUNTIF(C17,1)+COUNTIF(E17,1))=2,1,0),0)</f>
        <v>0</v>
      </c>
      <c r="M17" s="1">
        <f t="shared" ref="M17:M80" si="3">IF(J17=1,COUNTIF(E17,1),0)</f>
        <v>0</v>
      </c>
      <c r="N17" s="125">
        <f t="shared" ref="N17:N80" si="4">IF(J17=1,IF((COUNTIF(C17,1)+COUNTIF(F17,1))=2,1,0),0)</f>
        <v>0</v>
      </c>
      <c r="O17" s="126">
        <f t="shared" ref="O17:O80" si="5">IF(J17=1,COUNTIF(F17,1),0)</f>
        <v>0</v>
      </c>
      <c r="P17" s="125">
        <f t="shared" ref="P17:P80" si="6">IF(J17=1,IF((COUNTIF(C17,1)+COUNTIF(H17,1))=2,1,0),0)</f>
        <v>0</v>
      </c>
      <c r="Q17" s="1">
        <f t="shared" ref="Q17:Q80" si="7">IF(J17=1,COUNTIF(H17,1),0)</f>
        <v>0</v>
      </c>
      <c r="R17" s="1">
        <f t="shared" si="0"/>
        <v>0</v>
      </c>
      <c r="S17" s="1">
        <f t="shared" ref="S17:S80" si="8">IF(J17=1,COUNTIF(C17,1),0)</f>
        <v>0</v>
      </c>
      <c r="T17" s="1">
        <f t="shared" ref="T17:T80" si="9">IF(AND(C17=1,F17=1),1,0)</f>
        <v>0</v>
      </c>
      <c r="U17" s="126">
        <f t="shared" ref="U17:U80" si="10">IF(AND(C17=1,H17=1),1,0)</f>
        <v>0</v>
      </c>
    </row>
    <row r="18" spans="2:21" x14ac:dyDescent="0.3">
      <c r="B18" s="125">
        <v>3</v>
      </c>
      <c r="C18" s="34" t="str">
        <f>IF(OR('Data-Qtr7'!C16="",'Data-Qtr7'!R16),"",(COUNTIF('Data-Qtr7'!C16,"Yes")))</f>
        <v/>
      </c>
      <c r="D18" s="267" t="str">
        <f>IF('Data-Qtr7'!D16="","",IF(C18=1,'Data-Qtr7'!D16,""))</f>
        <v/>
      </c>
      <c r="E18" s="53" t="str">
        <f>IF(OR('Data-Qtr7'!E16="",'Data-Qtr7'!R16),"",COUNTIF('Data-Qtr7'!E16,"Yes"))</f>
        <v/>
      </c>
      <c r="F18" s="53" t="str">
        <f>IF(OR('Data-Qtr7'!F16="",'Data-Qtr7'!R16),"",COUNTIF('Data-Qtr7'!F16,"Yes"))</f>
        <v/>
      </c>
      <c r="G18" s="53"/>
      <c r="H18" s="53" t="str">
        <f>IF(OR('Data-Qtr7'!G16="",'Data-Qtr7'!R16),"",COUNTIF('Data-Qtr7'!G16,"Yes"))</f>
        <v/>
      </c>
      <c r="I18" s="284">
        <f>COUNTIF('Data-Qtr7'!C16:G16,"")</f>
        <v>5</v>
      </c>
      <c r="J18" s="1">
        <f>IF('Data-Qtr7'!R16,0,IF((COUNTBLANK(C18)+COUNTBLANK(E18)+COUNTBLANK(F18)+COUNTBLANK(H18))=4,0,1))</f>
        <v>0</v>
      </c>
      <c r="K18" s="125">
        <f t="shared" si="1"/>
        <v>0</v>
      </c>
      <c r="L18" s="125">
        <f t="shared" si="2"/>
        <v>0</v>
      </c>
      <c r="M18" s="1">
        <f t="shared" si="3"/>
        <v>0</v>
      </c>
      <c r="N18" s="125">
        <f t="shared" si="4"/>
        <v>0</v>
      </c>
      <c r="O18" s="126">
        <f t="shared" si="5"/>
        <v>0</v>
      </c>
      <c r="P18" s="125">
        <f t="shared" si="6"/>
        <v>0</v>
      </c>
      <c r="Q18" s="1">
        <f t="shared" si="7"/>
        <v>0</v>
      </c>
      <c r="R18" s="1">
        <f t="shared" si="0"/>
        <v>0</v>
      </c>
      <c r="S18" s="1">
        <f t="shared" si="8"/>
        <v>0</v>
      </c>
      <c r="T18" s="1">
        <f t="shared" si="9"/>
        <v>0</v>
      </c>
      <c r="U18" s="126">
        <f t="shared" si="10"/>
        <v>0</v>
      </c>
    </row>
    <row r="19" spans="2:21" x14ac:dyDescent="0.3">
      <c r="B19" s="125">
        <v>4</v>
      </c>
      <c r="C19" s="34" t="str">
        <f>IF(OR('Data-Qtr7'!C17="",'Data-Qtr7'!R17),"",(COUNTIF('Data-Qtr7'!C17,"Yes")))</f>
        <v/>
      </c>
      <c r="D19" s="267" t="str">
        <f>IF('Data-Qtr7'!D17="","",IF(C19=1,'Data-Qtr7'!D17,""))</f>
        <v/>
      </c>
      <c r="E19" s="53" t="str">
        <f>IF(OR('Data-Qtr7'!E17="",'Data-Qtr7'!R17),"",COUNTIF('Data-Qtr7'!E17,"Yes"))</f>
        <v/>
      </c>
      <c r="F19" s="53" t="str">
        <f>IF(OR('Data-Qtr7'!F17="",'Data-Qtr7'!R17),"",COUNTIF('Data-Qtr7'!F17,"Yes"))</f>
        <v/>
      </c>
      <c r="G19" s="53"/>
      <c r="H19" s="53" t="str">
        <f>IF(OR('Data-Qtr7'!G17="",'Data-Qtr7'!R17),"",COUNTIF('Data-Qtr7'!G17,"Yes"))</f>
        <v/>
      </c>
      <c r="I19" s="284">
        <f>COUNTIF('Data-Qtr7'!C17:G17,"")</f>
        <v>5</v>
      </c>
      <c r="J19" s="1">
        <f>IF('Data-Qtr7'!R17,0,IF((COUNTBLANK(C19)+COUNTBLANK(E19)+COUNTBLANK(F19)+COUNTBLANK(H19))=4,0,1))</f>
        <v>0</v>
      </c>
      <c r="K19" s="125">
        <f t="shared" si="1"/>
        <v>0</v>
      </c>
      <c r="L19" s="125">
        <f t="shared" si="2"/>
        <v>0</v>
      </c>
      <c r="M19" s="1">
        <f t="shared" si="3"/>
        <v>0</v>
      </c>
      <c r="N19" s="125">
        <f t="shared" si="4"/>
        <v>0</v>
      </c>
      <c r="O19" s="126">
        <f t="shared" si="5"/>
        <v>0</v>
      </c>
      <c r="P19" s="125">
        <f t="shared" si="6"/>
        <v>0</v>
      </c>
      <c r="Q19" s="1">
        <f t="shared" si="7"/>
        <v>0</v>
      </c>
      <c r="R19" s="1">
        <f t="shared" si="0"/>
        <v>0</v>
      </c>
      <c r="S19" s="1">
        <f t="shared" si="8"/>
        <v>0</v>
      </c>
      <c r="T19" s="1">
        <f t="shared" si="9"/>
        <v>0</v>
      </c>
      <c r="U19" s="126">
        <f t="shared" si="10"/>
        <v>0</v>
      </c>
    </row>
    <row r="20" spans="2:21" x14ac:dyDescent="0.3">
      <c r="B20" s="125">
        <v>5</v>
      </c>
      <c r="C20" s="34" t="str">
        <f>IF(OR('Data-Qtr7'!C18="",'Data-Qtr7'!R18),"",(COUNTIF('Data-Qtr7'!C18,"Yes")))</f>
        <v/>
      </c>
      <c r="D20" s="267" t="str">
        <f>IF('Data-Qtr7'!D18="","",IF(C20=1,'Data-Qtr7'!D18,""))</f>
        <v/>
      </c>
      <c r="E20" s="53" t="str">
        <f>IF(OR('Data-Qtr7'!E18="",'Data-Qtr7'!R18),"",COUNTIF('Data-Qtr7'!E18,"Yes"))</f>
        <v/>
      </c>
      <c r="F20" s="53" t="str">
        <f>IF(OR('Data-Qtr7'!F18="",'Data-Qtr7'!R18),"",COUNTIF('Data-Qtr7'!F18,"Yes"))</f>
        <v/>
      </c>
      <c r="G20" s="53"/>
      <c r="H20" s="53" t="str">
        <f>IF(OR('Data-Qtr7'!G18="",'Data-Qtr7'!R18),"",COUNTIF('Data-Qtr7'!G18,"Yes"))</f>
        <v/>
      </c>
      <c r="I20" s="284">
        <f>COUNTIF('Data-Qtr7'!C18:G18,"")</f>
        <v>5</v>
      </c>
      <c r="J20" s="1">
        <f>IF('Data-Qtr7'!R18,0,IF((COUNTBLANK(C20)+COUNTBLANK(E20)+COUNTBLANK(F20)+COUNTBLANK(H20))=4,0,1))</f>
        <v>0</v>
      </c>
      <c r="K20" s="125">
        <f t="shared" si="1"/>
        <v>0</v>
      </c>
      <c r="L20" s="125">
        <f t="shared" si="2"/>
        <v>0</v>
      </c>
      <c r="M20" s="1">
        <f t="shared" si="3"/>
        <v>0</v>
      </c>
      <c r="N20" s="125">
        <f t="shared" si="4"/>
        <v>0</v>
      </c>
      <c r="O20" s="126">
        <f t="shared" si="5"/>
        <v>0</v>
      </c>
      <c r="P20" s="125">
        <f t="shared" si="6"/>
        <v>0</v>
      </c>
      <c r="Q20" s="1">
        <f t="shared" si="7"/>
        <v>0</v>
      </c>
      <c r="R20" s="1">
        <f t="shared" si="0"/>
        <v>0</v>
      </c>
      <c r="S20" s="1">
        <f t="shared" si="8"/>
        <v>0</v>
      </c>
      <c r="T20" s="1">
        <f t="shared" si="9"/>
        <v>0</v>
      </c>
      <c r="U20" s="126">
        <f t="shared" si="10"/>
        <v>0</v>
      </c>
    </row>
    <row r="21" spans="2:21" x14ac:dyDescent="0.3">
      <c r="B21" s="125">
        <v>6</v>
      </c>
      <c r="C21" s="34" t="str">
        <f>IF(OR('Data-Qtr7'!C19="",'Data-Qtr7'!R19),"",(COUNTIF('Data-Qtr7'!C19,"Yes")))</f>
        <v/>
      </c>
      <c r="D21" s="267" t="str">
        <f>IF('Data-Qtr7'!D19="","",IF(C21=1,'Data-Qtr7'!D19,""))</f>
        <v/>
      </c>
      <c r="E21" s="53" t="str">
        <f>IF(OR('Data-Qtr7'!E19="",'Data-Qtr7'!R19),"",COUNTIF('Data-Qtr7'!E19,"Yes"))</f>
        <v/>
      </c>
      <c r="F21" s="53" t="str">
        <f>IF(OR('Data-Qtr7'!F19="",'Data-Qtr7'!R19),"",COUNTIF('Data-Qtr7'!F19,"Yes"))</f>
        <v/>
      </c>
      <c r="G21" s="53"/>
      <c r="H21" s="53" t="str">
        <f>IF(OR('Data-Qtr7'!G19="",'Data-Qtr7'!R19),"",COUNTIF('Data-Qtr7'!G19,"Yes"))</f>
        <v/>
      </c>
      <c r="I21" s="284">
        <f>COUNTIF('Data-Qtr7'!C19:G19,"")</f>
        <v>5</v>
      </c>
      <c r="J21" s="1">
        <f>IF('Data-Qtr7'!R19,0,IF((COUNTBLANK(C21)+COUNTBLANK(E21)+COUNTBLANK(F21)+COUNTBLANK(H21))=4,0,1))</f>
        <v>0</v>
      </c>
      <c r="K21" s="125">
        <f t="shared" si="1"/>
        <v>0</v>
      </c>
      <c r="L21" s="125">
        <f t="shared" si="2"/>
        <v>0</v>
      </c>
      <c r="M21" s="1">
        <f t="shared" si="3"/>
        <v>0</v>
      </c>
      <c r="N21" s="125">
        <f t="shared" si="4"/>
        <v>0</v>
      </c>
      <c r="O21" s="126">
        <f t="shared" si="5"/>
        <v>0</v>
      </c>
      <c r="P21" s="125">
        <f t="shared" si="6"/>
        <v>0</v>
      </c>
      <c r="Q21" s="1">
        <f t="shared" si="7"/>
        <v>0</v>
      </c>
      <c r="R21" s="1">
        <f t="shared" si="0"/>
        <v>0</v>
      </c>
      <c r="S21" s="1">
        <f t="shared" si="8"/>
        <v>0</v>
      </c>
      <c r="T21" s="1">
        <f t="shared" si="9"/>
        <v>0</v>
      </c>
      <c r="U21" s="126">
        <f t="shared" si="10"/>
        <v>0</v>
      </c>
    </row>
    <row r="22" spans="2:21" x14ac:dyDescent="0.3">
      <c r="B22" s="125">
        <v>7</v>
      </c>
      <c r="C22" s="34" t="str">
        <f>IF(OR('Data-Qtr7'!C20="",'Data-Qtr7'!R20),"",(COUNTIF('Data-Qtr7'!C20,"Yes")))</f>
        <v/>
      </c>
      <c r="D22" s="267" t="str">
        <f>IF('Data-Qtr7'!D20="","",IF(C22=1,'Data-Qtr7'!D20,""))</f>
        <v/>
      </c>
      <c r="E22" s="53" t="str">
        <f>IF(OR('Data-Qtr7'!E20="",'Data-Qtr7'!R20),"",COUNTIF('Data-Qtr7'!E20,"Yes"))</f>
        <v/>
      </c>
      <c r="F22" s="53" t="str">
        <f>IF(OR('Data-Qtr7'!F20="",'Data-Qtr7'!R20),"",COUNTIF('Data-Qtr7'!F20,"Yes"))</f>
        <v/>
      </c>
      <c r="G22" s="53"/>
      <c r="H22" s="53" t="str">
        <f>IF(OR('Data-Qtr7'!G20="",'Data-Qtr7'!R20),"",COUNTIF('Data-Qtr7'!G20,"Yes"))</f>
        <v/>
      </c>
      <c r="I22" s="284">
        <f>COUNTIF('Data-Qtr7'!C20:G20,"")</f>
        <v>5</v>
      </c>
      <c r="J22" s="1">
        <f>IF('Data-Qtr7'!R20,0,IF((COUNTBLANK(C22)+COUNTBLANK(E22)+COUNTBLANK(F22)+COUNTBLANK(H22))=4,0,1))</f>
        <v>0</v>
      </c>
      <c r="K22" s="125">
        <f t="shared" si="1"/>
        <v>0</v>
      </c>
      <c r="L22" s="125">
        <f t="shared" si="2"/>
        <v>0</v>
      </c>
      <c r="M22" s="1">
        <f t="shared" si="3"/>
        <v>0</v>
      </c>
      <c r="N22" s="125">
        <f t="shared" si="4"/>
        <v>0</v>
      </c>
      <c r="O22" s="126">
        <f t="shared" si="5"/>
        <v>0</v>
      </c>
      <c r="P22" s="125">
        <f t="shared" si="6"/>
        <v>0</v>
      </c>
      <c r="Q22" s="1">
        <f t="shared" si="7"/>
        <v>0</v>
      </c>
      <c r="R22" s="1">
        <f t="shared" si="0"/>
        <v>0</v>
      </c>
      <c r="S22" s="1">
        <f t="shared" si="8"/>
        <v>0</v>
      </c>
      <c r="T22" s="1">
        <f t="shared" si="9"/>
        <v>0</v>
      </c>
      <c r="U22" s="126">
        <f t="shared" si="10"/>
        <v>0</v>
      </c>
    </row>
    <row r="23" spans="2:21" x14ac:dyDescent="0.3">
      <c r="B23" s="125">
        <v>8</v>
      </c>
      <c r="C23" s="34" t="str">
        <f>IF(OR('Data-Qtr7'!C21="",'Data-Qtr7'!R21),"",(COUNTIF('Data-Qtr7'!C21,"Yes")))</f>
        <v/>
      </c>
      <c r="D23" s="267" t="str">
        <f>IF('Data-Qtr7'!D21="","",IF(C23=1,'Data-Qtr7'!D21,""))</f>
        <v/>
      </c>
      <c r="E23" s="53" t="str">
        <f>IF(OR('Data-Qtr7'!E21="",'Data-Qtr7'!R21),"",COUNTIF('Data-Qtr7'!E21,"Yes"))</f>
        <v/>
      </c>
      <c r="F23" s="53" t="str">
        <f>IF(OR('Data-Qtr7'!F21="",'Data-Qtr7'!R21),"",COUNTIF('Data-Qtr7'!F21,"Yes"))</f>
        <v/>
      </c>
      <c r="G23" s="53"/>
      <c r="H23" s="53" t="str">
        <f>IF(OR('Data-Qtr7'!G21="",'Data-Qtr7'!R21),"",COUNTIF('Data-Qtr7'!G21,"Yes"))</f>
        <v/>
      </c>
      <c r="I23" s="284">
        <f>COUNTIF('Data-Qtr7'!C21:G21,"")</f>
        <v>5</v>
      </c>
      <c r="J23" s="1">
        <f>IF('Data-Qtr7'!R21,0,IF((COUNTBLANK(C23)+COUNTBLANK(E23)+COUNTBLANK(F23)+COUNTBLANK(H23))=4,0,1))</f>
        <v>0</v>
      </c>
      <c r="K23" s="125">
        <f t="shared" si="1"/>
        <v>0</v>
      </c>
      <c r="L23" s="125">
        <f t="shared" si="2"/>
        <v>0</v>
      </c>
      <c r="M23" s="1">
        <f t="shared" si="3"/>
        <v>0</v>
      </c>
      <c r="N23" s="125">
        <f t="shared" si="4"/>
        <v>0</v>
      </c>
      <c r="O23" s="126">
        <f t="shared" si="5"/>
        <v>0</v>
      </c>
      <c r="P23" s="125">
        <f t="shared" si="6"/>
        <v>0</v>
      </c>
      <c r="Q23" s="1">
        <f t="shared" si="7"/>
        <v>0</v>
      </c>
      <c r="R23" s="1">
        <f t="shared" si="0"/>
        <v>0</v>
      </c>
      <c r="S23" s="1">
        <f t="shared" si="8"/>
        <v>0</v>
      </c>
      <c r="T23" s="1">
        <f t="shared" si="9"/>
        <v>0</v>
      </c>
      <c r="U23" s="126">
        <f t="shared" si="10"/>
        <v>0</v>
      </c>
    </row>
    <row r="24" spans="2:21" x14ac:dyDescent="0.3">
      <c r="B24" s="125">
        <v>9</v>
      </c>
      <c r="C24" s="34" t="str">
        <f>IF(OR('Data-Qtr7'!C22="",'Data-Qtr7'!R22),"",(COUNTIF('Data-Qtr7'!C22,"Yes")))</f>
        <v/>
      </c>
      <c r="D24" s="267" t="str">
        <f>IF('Data-Qtr7'!D22="","",IF(C24=1,'Data-Qtr7'!D22,""))</f>
        <v/>
      </c>
      <c r="E24" s="53" t="str">
        <f>IF(OR('Data-Qtr7'!E22="",'Data-Qtr7'!R22),"",COUNTIF('Data-Qtr7'!E22,"Yes"))</f>
        <v/>
      </c>
      <c r="F24" s="53" t="str">
        <f>IF(OR('Data-Qtr7'!F22="",'Data-Qtr7'!R22),"",COUNTIF('Data-Qtr7'!F22,"Yes"))</f>
        <v/>
      </c>
      <c r="G24" s="53"/>
      <c r="H24" s="53" t="str">
        <f>IF(OR('Data-Qtr7'!G22="",'Data-Qtr7'!R22),"",COUNTIF('Data-Qtr7'!G22,"Yes"))</f>
        <v/>
      </c>
      <c r="I24" s="284">
        <f>COUNTIF('Data-Qtr7'!C22:G22,"")</f>
        <v>5</v>
      </c>
      <c r="J24" s="1">
        <f>IF('Data-Qtr7'!R22,0,IF((COUNTBLANK(C24)+COUNTBLANK(E24)+COUNTBLANK(F24)+COUNTBLANK(H24))=4,0,1))</f>
        <v>0</v>
      </c>
      <c r="K24" s="125">
        <f t="shared" si="1"/>
        <v>0</v>
      </c>
      <c r="L24" s="125">
        <f t="shared" si="2"/>
        <v>0</v>
      </c>
      <c r="M24" s="1">
        <f t="shared" si="3"/>
        <v>0</v>
      </c>
      <c r="N24" s="125">
        <f t="shared" si="4"/>
        <v>0</v>
      </c>
      <c r="O24" s="126">
        <f t="shared" si="5"/>
        <v>0</v>
      </c>
      <c r="P24" s="125">
        <f t="shared" si="6"/>
        <v>0</v>
      </c>
      <c r="Q24" s="1">
        <f t="shared" si="7"/>
        <v>0</v>
      </c>
      <c r="R24" s="1">
        <f t="shared" si="0"/>
        <v>0</v>
      </c>
      <c r="S24" s="1">
        <f t="shared" si="8"/>
        <v>0</v>
      </c>
      <c r="T24" s="1">
        <f t="shared" si="9"/>
        <v>0</v>
      </c>
      <c r="U24" s="126">
        <f t="shared" si="10"/>
        <v>0</v>
      </c>
    </row>
    <row r="25" spans="2:21" ht="15" thickBot="1" x14ac:dyDescent="0.35">
      <c r="B25" s="127">
        <v>10</v>
      </c>
      <c r="C25" s="35" t="str">
        <f>IF(OR('Data-Qtr7'!C23="",'Data-Qtr7'!R23),"",(COUNTIF('Data-Qtr7'!C23,"Yes")))</f>
        <v/>
      </c>
      <c r="D25" s="271" t="str">
        <f>IF('Data-Qtr7'!D23="","",IF(C25=1,'Data-Qtr7'!D23,""))</f>
        <v/>
      </c>
      <c r="E25" s="36" t="str">
        <f>IF(OR('Data-Qtr7'!E23="",'Data-Qtr7'!R23),"",COUNTIF('Data-Qtr7'!E23,"Yes"))</f>
        <v/>
      </c>
      <c r="F25" s="36" t="str">
        <f>IF(OR('Data-Qtr7'!F23="",'Data-Qtr7'!R23),"",COUNTIF('Data-Qtr7'!F23,"Yes"))</f>
        <v/>
      </c>
      <c r="G25" s="36"/>
      <c r="H25" s="36" t="str">
        <f>IF(OR('Data-Qtr7'!G23="",'Data-Qtr7'!R23),"",COUNTIF('Data-Qtr7'!G23,"Yes"))</f>
        <v/>
      </c>
      <c r="I25" s="285">
        <f>COUNTIF('Data-Qtr7'!C23:G23,"")</f>
        <v>5</v>
      </c>
      <c r="J25" s="1">
        <f>IF('Data-Qtr7'!R23,0,IF((COUNTBLANK(C25)+COUNTBLANK(E25)+COUNTBLANK(F25)+COUNTBLANK(H25))=4,0,1))</f>
        <v>0</v>
      </c>
      <c r="K25" s="125">
        <f t="shared" si="1"/>
        <v>0</v>
      </c>
      <c r="L25" s="125">
        <f t="shared" si="2"/>
        <v>0</v>
      </c>
      <c r="M25" s="1">
        <f t="shared" si="3"/>
        <v>0</v>
      </c>
      <c r="N25" s="125">
        <f t="shared" si="4"/>
        <v>0</v>
      </c>
      <c r="O25" s="126">
        <f t="shared" si="5"/>
        <v>0</v>
      </c>
      <c r="P25" s="125">
        <f t="shared" si="6"/>
        <v>0</v>
      </c>
      <c r="Q25" s="1">
        <f t="shared" si="7"/>
        <v>0</v>
      </c>
      <c r="R25" s="1">
        <f t="shared" si="0"/>
        <v>0</v>
      </c>
      <c r="S25" s="1">
        <f t="shared" si="8"/>
        <v>0</v>
      </c>
      <c r="T25" s="1">
        <f t="shared" si="9"/>
        <v>0</v>
      </c>
      <c r="U25" s="126">
        <f t="shared" si="10"/>
        <v>0</v>
      </c>
    </row>
    <row r="26" spans="2:21" x14ac:dyDescent="0.3">
      <c r="B26" s="124">
        <v>11</v>
      </c>
      <c r="C26" s="32" t="str">
        <f>IF(OR('Data-Qtr7'!C24="",'Data-Qtr7'!R24),"",(COUNTIF('Data-Qtr7'!C24,"Yes")))</f>
        <v/>
      </c>
      <c r="D26" s="268" t="str">
        <f>IF('Data-Qtr7'!D24="","",IF(C26=1,'Data-Qtr7'!D24,""))</f>
        <v/>
      </c>
      <c r="E26" s="33" t="str">
        <f>IF(OR('Data-Qtr7'!E24="",'Data-Qtr7'!R24),"",COUNTIF('Data-Qtr7'!E24,"Yes"))</f>
        <v/>
      </c>
      <c r="F26" s="33" t="str">
        <f>IF(OR('Data-Qtr7'!F24="",'Data-Qtr7'!R24),"",COUNTIF('Data-Qtr7'!F24,"Yes"))</f>
        <v/>
      </c>
      <c r="G26" s="33"/>
      <c r="H26" s="33" t="str">
        <f>IF(OR('Data-Qtr7'!G24="",'Data-Qtr7'!R24),"",COUNTIF('Data-Qtr7'!G24,"Yes"))</f>
        <v/>
      </c>
      <c r="I26" s="55">
        <f>COUNTIF('Data-Qtr7'!C24:G24,"")</f>
        <v>5</v>
      </c>
      <c r="J26" s="125">
        <f>IF('Data-Qtr7'!R24,0,IF((COUNTBLANK(C26)+COUNTBLANK(E26)+COUNTBLANK(F26)+COUNTBLANK(H26))=4,0,1))</f>
        <v>0</v>
      </c>
      <c r="K26" s="125">
        <f t="shared" si="1"/>
        <v>0</v>
      </c>
      <c r="L26" s="125">
        <f t="shared" si="2"/>
        <v>0</v>
      </c>
      <c r="M26" s="1">
        <f t="shared" si="3"/>
        <v>0</v>
      </c>
      <c r="N26" s="125">
        <f t="shared" si="4"/>
        <v>0</v>
      </c>
      <c r="O26" s="126">
        <f t="shared" si="5"/>
        <v>0</v>
      </c>
      <c r="P26" s="125">
        <f t="shared" si="6"/>
        <v>0</v>
      </c>
      <c r="Q26" s="1">
        <f t="shared" si="7"/>
        <v>0</v>
      </c>
      <c r="R26" s="1">
        <f t="shared" si="0"/>
        <v>0</v>
      </c>
      <c r="S26" s="1">
        <f t="shared" si="8"/>
        <v>0</v>
      </c>
      <c r="T26" s="1">
        <f t="shared" si="9"/>
        <v>0</v>
      </c>
      <c r="U26" s="126">
        <f t="shared" si="10"/>
        <v>0</v>
      </c>
    </row>
    <row r="27" spans="2:21" x14ac:dyDescent="0.3">
      <c r="B27" s="125">
        <v>12</v>
      </c>
      <c r="C27" s="34" t="str">
        <f>IF(OR('Data-Qtr7'!C25="",'Data-Qtr7'!R25),"",(COUNTIF('Data-Qtr7'!C25,"Yes")))</f>
        <v/>
      </c>
      <c r="D27" s="267" t="str">
        <f>IF('Data-Qtr7'!D25="","",IF(C27=1,'Data-Qtr7'!D25,""))</f>
        <v/>
      </c>
      <c r="E27" s="53" t="str">
        <f>IF(OR('Data-Qtr7'!E25="",'Data-Qtr7'!R25),"",COUNTIF('Data-Qtr7'!E25,"Yes"))</f>
        <v/>
      </c>
      <c r="F27" s="53" t="str">
        <f>IF(OR('Data-Qtr7'!F25="",'Data-Qtr7'!R25),"",COUNTIF('Data-Qtr7'!F25,"Yes"))</f>
        <v/>
      </c>
      <c r="G27" s="53"/>
      <c r="H27" s="53" t="str">
        <f>IF(OR('Data-Qtr7'!G25="",'Data-Qtr7'!R25),"",COUNTIF('Data-Qtr7'!G25,"Yes"))</f>
        <v/>
      </c>
      <c r="I27" s="55">
        <f>COUNTIF('Data-Qtr7'!C25:G25,"")</f>
        <v>5</v>
      </c>
      <c r="J27" s="125">
        <f>IF('Data-Qtr7'!R25,0,IF((COUNTBLANK(C27)+COUNTBLANK(E27)+COUNTBLANK(F27)+COUNTBLANK(H27))=4,0,1))</f>
        <v>0</v>
      </c>
      <c r="K27" s="125">
        <f t="shared" si="1"/>
        <v>0</v>
      </c>
      <c r="L27" s="125">
        <f t="shared" si="2"/>
        <v>0</v>
      </c>
      <c r="M27" s="1">
        <f t="shared" si="3"/>
        <v>0</v>
      </c>
      <c r="N27" s="125">
        <f t="shared" si="4"/>
        <v>0</v>
      </c>
      <c r="O27" s="126">
        <f t="shared" si="5"/>
        <v>0</v>
      </c>
      <c r="P27" s="125">
        <f t="shared" si="6"/>
        <v>0</v>
      </c>
      <c r="Q27" s="1">
        <f t="shared" si="7"/>
        <v>0</v>
      </c>
      <c r="R27" s="1">
        <f t="shared" si="0"/>
        <v>0</v>
      </c>
      <c r="S27" s="1">
        <f t="shared" si="8"/>
        <v>0</v>
      </c>
      <c r="T27" s="1">
        <f t="shared" si="9"/>
        <v>0</v>
      </c>
      <c r="U27" s="126">
        <f t="shared" si="10"/>
        <v>0</v>
      </c>
    </row>
    <row r="28" spans="2:21" x14ac:dyDescent="0.3">
      <c r="B28" s="125">
        <v>13</v>
      </c>
      <c r="C28" s="34" t="str">
        <f>IF(OR('Data-Qtr7'!C26="",'Data-Qtr7'!R26),"",(COUNTIF('Data-Qtr7'!C26,"Yes")))</f>
        <v/>
      </c>
      <c r="D28" s="267" t="str">
        <f>IF('Data-Qtr7'!D26="","",IF(C28=1,'Data-Qtr7'!D26,""))</f>
        <v/>
      </c>
      <c r="E28" s="53" t="str">
        <f>IF(OR('Data-Qtr7'!E26="",'Data-Qtr7'!R26),"",COUNTIF('Data-Qtr7'!E26,"Yes"))</f>
        <v/>
      </c>
      <c r="F28" s="53" t="str">
        <f>IF(OR('Data-Qtr7'!F26="",'Data-Qtr7'!R26),"",COUNTIF('Data-Qtr7'!F26,"Yes"))</f>
        <v/>
      </c>
      <c r="G28" s="53"/>
      <c r="H28" s="53" t="str">
        <f>IF(OR('Data-Qtr7'!G26="",'Data-Qtr7'!R26),"",COUNTIF('Data-Qtr7'!G26,"Yes"))</f>
        <v/>
      </c>
      <c r="I28" s="55">
        <f>COUNTIF('Data-Qtr7'!C26:G26,"")</f>
        <v>5</v>
      </c>
      <c r="J28" s="125">
        <f>IF('Data-Qtr7'!R26,0,IF((COUNTBLANK(C28)+COUNTBLANK(E28)+COUNTBLANK(F28)+COUNTBLANK(H28))=4,0,1))</f>
        <v>0</v>
      </c>
      <c r="K28" s="125">
        <f t="shared" si="1"/>
        <v>0</v>
      </c>
      <c r="L28" s="125">
        <f t="shared" si="2"/>
        <v>0</v>
      </c>
      <c r="M28" s="1">
        <f t="shared" si="3"/>
        <v>0</v>
      </c>
      <c r="N28" s="125">
        <f t="shared" si="4"/>
        <v>0</v>
      </c>
      <c r="O28" s="126">
        <f t="shared" si="5"/>
        <v>0</v>
      </c>
      <c r="P28" s="125">
        <f t="shared" si="6"/>
        <v>0</v>
      </c>
      <c r="Q28" s="1">
        <f t="shared" si="7"/>
        <v>0</v>
      </c>
      <c r="R28" s="1">
        <f t="shared" si="0"/>
        <v>0</v>
      </c>
      <c r="S28" s="1">
        <f t="shared" si="8"/>
        <v>0</v>
      </c>
      <c r="T28" s="1">
        <f t="shared" si="9"/>
        <v>0</v>
      </c>
      <c r="U28" s="126">
        <f t="shared" si="10"/>
        <v>0</v>
      </c>
    </row>
    <row r="29" spans="2:21" x14ac:dyDescent="0.3">
      <c r="B29" s="125">
        <v>14</v>
      </c>
      <c r="C29" s="34" t="str">
        <f>IF(OR('Data-Qtr7'!C27="",'Data-Qtr7'!R27),"",(COUNTIF('Data-Qtr7'!C27,"Yes")))</f>
        <v/>
      </c>
      <c r="D29" s="267" t="str">
        <f>IF('Data-Qtr7'!D27="","",IF(C29=1,'Data-Qtr7'!D27,""))</f>
        <v/>
      </c>
      <c r="E29" s="53" t="str">
        <f>IF(OR('Data-Qtr7'!E27="",'Data-Qtr7'!R27),"",COUNTIF('Data-Qtr7'!E27,"Yes"))</f>
        <v/>
      </c>
      <c r="F29" s="53" t="str">
        <f>IF(OR('Data-Qtr7'!F27="",'Data-Qtr7'!R27),"",COUNTIF('Data-Qtr7'!F27,"Yes"))</f>
        <v/>
      </c>
      <c r="G29" s="53"/>
      <c r="H29" s="53" t="str">
        <f>IF(OR('Data-Qtr7'!G27="",'Data-Qtr7'!R27),"",COUNTIF('Data-Qtr7'!G27,"Yes"))</f>
        <v/>
      </c>
      <c r="I29" s="55">
        <f>COUNTIF('Data-Qtr7'!C27:G27,"")</f>
        <v>5</v>
      </c>
      <c r="J29" s="125">
        <f>IF('Data-Qtr7'!R27,0,IF((COUNTBLANK(C29)+COUNTBLANK(E29)+COUNTBLANK(F29)+COUNTBLANK(H29))=4,0,1))</f>
        <v>0</v>
      </c>
      <c r="K29" s="125">
        <f t="shared" si="1"/>
        <v>0</v>
      </c>
      <c r="L29" s="125">
        <f t="shared" si="2"/>
        <v>0</v>
      </c>
      <c r="M29" s="1">
        <f t="shared" si="3"/>
        <v>0</v>
      </c>
      <c r="N29" s="125">
        <f t="shared" si="4"/>
        <v>0</v>
      </c>
      <c r="O29" s="126">
        <f t="shared" si="5"/>
        <v>0</v>
      </c>
      <c r="P29" s="125">
        <f t="shared" si="6"/>
        <v>0</v>
      </c>
      <c r="Q29" s="1">
        <f t="shared" si="7"/>
        <v>0</v>
      </c>
      <c r="R29" s="1">
        <f t="shared" si="0"/>
        <v>0</v>
      </c>
      <c r="S29" s="1">
        <f t="shared" si="8"/>
        <v>0</v>
      </c>
      <c r="T29" s="1">
        <f t="shared" si="9"/>
        <v>0</v>
      </c>
      <c r="U29" s="126">
        <f t="shared" si="10"/>
        <v>0</v>
      </c>
    </row>
    <row r="30" spans="2:21" x14ac:dyDescent="0.3">
      <c r="B30" s="125">
        <v>15</v>
      </c>
      <c r="C30" s="34" t="str">
        <f>IF(OR('Data-Qtr7'!C28="",'Data-Qtr7'!R28),"",(COUNTIF('Data-Qtr7'!C28,"Yes")))</f>
        <v/>
      </c>
      <c r="D30" s="267" t="str">
        <f>IF('Data-Qtr7'!D28="","",IF(C30=1,'Data-Qtr7'!D28,""))</f>
        <v/>
      </c>
      <c r="E30" s="53" t="str">
        <f>IF(OR('Data-Qtr7'!E28="",'Data-Qtr7'!R28),"",COUNTIF('Data-Qtr7'!E28,"Yes"))</f>
        <v/>
      </c>
      <c r="F30" s="53" t="str">
        <f>IF(OR('Data-Qtr7'!F28="",'Data-Qtr7'!R28),"",COUNTIF('Data-Qtr7'!F28,"Yes"))</f>
        <v/>
      </c>
      <c r="G30" s="53"/>
      <c r="H30" s="53" t="str">
        <f>IF(OR('Data-Qtr7'!G28="",'Data-Qtr7'!R28),"",COUNTIF('Data-Qtr7'!G28,"Yes"))</f>
        <v/>
      </c>
      <c r="I30" s="55">
        <f>COUNTIF('Data-Qtr7'!C28:G28,"")</f>
        <v>5</v>
      </c>
      <c r="J30" s="125">
        <f>IF('Data-Qtr7'!R28,0,IF((COUNTBLANK(C30)+COUNTBLANK(E30)+COUNTBLANK(F30)+COUNTBLANK(H30))=4,0,1))</f>
        <v>0</v>
      </c>
      <c r="K30" s="125">
        <f t="shared" si="1"/>
        <v>0</v>
      </c>
      <c r="L30" s="125">
        <f t="shared" si="2"/>
        <v>0</v>
      </c>
      <c r="M30" s="1">
        <f t="shared" si="3"/>
        <v>0</v>
      </c>
      <c r="N30" s="125">
        <f t="shared" si="4"/>
        <v>0</v>
      </c>
      <c r="O30" s="126">
        <f t="shared" si="5"/>
        <v>0</v>
      </c>
      <c r="P30" s="125">
        <f t="shared" si="6"/>
        <v>0</v>
      </c>
      <c r="Q30" s="1">
        <f t="shared" si="7"/>
        <v>0</v>
      </c>
      <c r="R30" s="1">
        <f t="shared" si="0"/>
        <v>0</v>
      </c>
      <c r="S30" s="1">
        <f t="shared" si="8"/>
        <v>0</v>
      </c>
      <c r="T30" s="1">
        <f t="shared" si="9"/>
        <v>0</v>
      </c>
      <c r="U30" s="126">
        <f t="shared" si="10"/>
        <v>0</v>
      </c>
    </row>
    <row r="31" spans="2:21" x14ac:dyDescent="0.3">
      <c r="B31" s="125">
        <v>16</v>
      </c>
      <c r="C31" s="34" t="str">
        <f>IF(OR('Data-Qtr7'!C29="",'Data-Qtr7'!R29),"",(COUNTIF('Data-Qtr7'!C29,"Yes")))</f>
        <v/>
      </c>
      <c r="D31" s="267" t="str">
        <f>IF('Data-Qtr7'!D29="","",IF(C31=1,'Data-Qtr7'!D29,""))</f>
        <v/>
      </c>
      <c r="E31" s="53" t="str">
        <f>IF(OR('Data-Qtr7'!E29="",'Data-Qtr7'!R29),"",COUNTIF('Data-Qtr7'!E29,"Yes"))</f>
        <v/>
      </c>
      <c r="F31" s="53" t="str">
        <f>IF(OR('Data-Qtr7'!F29="",'Data-Qtr7'!R29),"",COUNTIF('Data-Qtr7'!F29,"Yes"))</f>
        <v/>
      </c>
      <c r="G31" s="53"/>
      <c r="H31" s="53" t="str">
        <f>IF(OR('Data-Qtr7'!G29="",'Data-Qtr7'!R29),"",COUNTIF('Data-Qtr7'!G29,"Yes"))</f>
        <v/>
      </c>
      <c r="I31" s="55">
        <f>COUNTIF('Data-Qtr7'!C29:G29,"")</f>
        <v>5</v>
      </c>
      <c r="J31" s="125">
        <f>IF('Data-Qtr7'!R29,0,IF((COUNTBLANK(C31)+COUNTBLANK(E31)+COUNTBLANK(F31)+COUNTBLANK(H31))=4,0,1))</f>
        <v>0</v>
      </c>
      <c r="K31" s="125">
        <f t="shared" si="1"/>
        <v>0</v>
      </c>
      <c r="L31" s="125">
        <f t="shared" si="2"/>
        <v>0</v>
      </c>
      <c r="M31" s="1">
        <f t="shared" si="3"/>
        <v>0</v>
      </c>
      <c r="N31" s="125">
        <f t="shared" si="4"/>
        <v>0</v>
      </c>
      <c r="O31" s="126">
        <f t="shared" si="5"/>
        <v>0</v>
      </c>
      <c r="P31" s="125">
        <f t="shared" si="6"/>
        <v>0</v>
      </c>
      <c r="Q31" s="1">
        <f t="shared" si="7"/>
        <v>0</v>
      </c>
      <c r="R31" s="1">
        <f t="shared" si="0"/>
        <v>0</v>
      </c>
      <c r="S31" s="1">
        <f t="shared" si="8"/>
        <v>0</v>
      </c>
      <c r="T31" s="1">
        <f t="shared" si="9"/>
        <v>0</v>
      </c>
      <c r="U31" s="126">
        <f t="shared" si="10"/>
        <v>0</v>
      </c>
    </row>
    <row r="32" spans="2:21" x14ac:dyDescent="0.3">
      <c r="B32" s="125">
        <v>17</v>
      </c>
      <c r="C32" s="34" t="str">
        <f>IF(OR('Data-Qtr7'!C30="",'Data-Qtr7'!R30),"",(COUNTIF('Data-Qtr7'!C30,"Yes")))</f>
        <v/>
      </c>
      <c r="D32" s="267" t="str">
        <f>IF('Data-Qtr7'!D30="","",IF(C32=1,'Data-Qtr7'!D30,""))</f>
        <v/>
      </c>
      <c r="E32" s="53" t="str">
        <f>IF(OR('Data-Qtr7'!E30="",'Data-Qtr7'!R30),"",COUNTIF('Data-Qtr7'!E30,"Yes"))</f>
        <v/>
      </c>
      <c r="F32" s="53" t="str">
        <f>IF(OR('Data-Qtr7'!F30="",'Data-Qtr7'!R30),"",COUNTIF('Data-Qtr7'!F30,"Yes"))</f>
        <v/>
      </c>
      <c r="G32" s="53"/>
      <c r="H32" s="53" t="str">
        <f>IF(OR('Data-Qtr7'!G30="",'Data-Qtr7'!R30),"",COUNTIF('Data-Qtr7'!G30,"Yes"))</f>
        <v/>
      </c>
      <c r="I32" s="55">
        <f>COUNTIF('Data-Qtr7'!C30:G30,"")</f>
        <v>5</v>
      </c>
      <c r="J32" s="125">
        <f>IF('Data-Qtr7'!R30,0,IF((COUNTBLANK(C32)+COUNTBLANK(E32)+COUNTBLANK(F32)+COUNTBLANK(H32))=4,0,1))</f>
        <v>0</v>
      </c>
      <c r="K32" s="125">
        <f t="shared" si="1"/>
        <v>0</v>
      </c>
      <c r="L32" s="125">
        <f t="shared" si="2"/>
        <v>0</v>
      </c>
      <c r="M32" s="1">
        <f t="shared" si="3"/>
        <v>0</v>
      </c>
      <c r="N32" s="125">
        <f t="shared" si="4"/>
        <v>0</v>
      </c>
      <c r="O32" s="126">
        <f t="shared" si="5"/>
        <v>0</v>
      </c>
      <c r="P32" s="125">
        <f t="shared" si="6"/>
        <v>0</v>
      </c>
      <c r="Q32" s="1">
        <f t="shared" si="7"/>
        <v>0</v>
      </c>
      <c r="R32" s="1">
        <f t="shared" si="0"/>
        <v>0</v>
      </c>
      <c r="S32" s="1">
        <f t="shared" si="8"/>
        <v>0</v>
      </c>
      <c r="T32" s="1">
        <f t="shared" si="9"/>
        <v>0</v>
      </c>
      <c r="U32" s="126">
        <f t="shared" si="10"/>
        <v>0</v>
      </c>
    </row>
    <row r="33" spans="2:21" x14ac:dyDescent="0.3">
      <c r="B33" s="125">
        <v>18</v>
      </c>
      <c r="C33" s="34" t="str">
        <f>IF(OR('Data-Qtr7'!C31="",'Data-Qtr7'!R31),"",(COUNTIF('Data-Qtr7'!C31,"Yes")))</f>
        <v/>
      </c>
      <c r="D33" s="267" t="str">
        <f>IF('Data-Qtr7'!D31="","",IF(C33=1,'Data-Qtr7'!D31,""))</f>
        <v/>
      </c>
      <c r="E33" s="53" t="str">
        <f>IF(OR('Data-Qtr7'!E31="",'Data-Qtr7'!R31),"",COUNTIF('Data-Qtr7'!E31,"Yes"))</f>
        <v/>
      </c>
      <c r="F33" s="53" t="str">
        <f>IF(OR('Data-Qtr7'!F31="",'Data-Qtr7'!R31),"",COUNTIF('Data-Qtr7'!F31,"Yes"))</f>
        <v/>
      </c>
      <c r="G33" s="53"/>
      <c r="H33" s="53" t="str">
        <f>IF(OR('Data-Qtr7'!G31="",'Data-Qtr7'!R31),"",COUNTIF('Data-Qtr7'!G31,"Yes"))</f>
        <v/>
      </c>
      <c r="I33" s="55">
        <f>COUNTIF('Data-Qtr7'!C31:G31,"")</f>
        <v>5</v>
      </c>
      <c r="J33" s="125">
        <f>IF('Data-Qtr7'!R31,0,IF((COUNTBLANK(C33)+COUNTBLANK(E33)+COUNTBLANK(F33)+COUNTBLANK(H33))=4,0,1))</f>
        <v>0</v>
      </c>
      <c r="K33" s="125">
        <f t="shared" si="1"/>
        <v>0</v>
      </c>
      <c r="L33" s="125">
        <f t="shared" si="2"/>
        <v>0</v>
      </c>
      <c r="M33" s="1">
        <f t="shared" si="3"/>
        <v>0</v>
      </c>
      <c r="N33" s="125">
        <f t="shared" si="4"/>
        <v>0</v>
      </c>
      <c r="O33" s="126">
        <f t="shared" si="5"/>
        <v>0</v>
      </c>
      <c r="P33" s="125">
        <f t="shared" si="6"/>
        <v>0</v>
      </c>
      <c r="Q33" s="1">
        <f t="shared" si="7"/>
        <v>0</v>
      </c>
      <c r="R33" s="1">
        <f t="shared" si="0"/>
        <v>0</v>
      </c>
      <c r="S33" s="1">
        <f t="shared" si="8"/>
        <v>0</v>
      </c>
      <c r="T33" s="1">
        <f t="shared" si="9"/>
        <v>0</v>
      </c>
      <c r="U33" s="126">
        <f t="shared" si="10"/>
        <v>0</v>
      </c>
    </row>
    <row r="34" spans="2:21" x14ac:dyDescent="0.3">
      <c r="B34" s="125">
        <v>19</v>
      </c>
      <c r="C34" s="34" t="str">
        <f>IF(OR('Data-Qtr7'!C32="",'Data-Qtr7'!R32),"",(COUNTIF('Data-Qtr7'!C32,"Yes")))</f>
        <v/>
      </c>
      <c r="D34" s="267" t="str">
        <f>IF('Data-Qtr7'!D32="","",IF(C34=1,'Data-Qtr7'!D32,""))</f>
        <v/>
      </c>
      <c r="E34" s="53" t="str">
        <f>IF(OR('Data-Qtr7'!E32="",'Data-Qtr7'!R32),"",COUNTIF('Data-Qtr7'!E32,"Yes"))</f>
        <v/>
      </c>
      <c r="F34" s="53" t="str">
        <f>IF(OR('Data-Qtr7'!F32="",'Data-Qtr7'!R32),"",COUNTIF('Data-Qtr7'!F32,"Yes"))</f>
        <v/>
      </c>
      <c r="G34" s="53"/>
      <c r="H34" s="53" t="str">
        <f>IF(OR('Data-Qtr7'!G32="",'Data-Qtr7'!R32),"",COUNTIF('Data-Qtr7'!G32,"Yes"))</f>
        <v/>
      </c>
      <c r="I34" s="55">
        <f>COUNTIF('Data-Qtr7'!C32:G32,"")</f>
        <v>5</v>
      </c>
      <c r="J34" s="125">
        <f>IF('Data-Qtr7'!R32,0,IF((COUNTBLANK(C34)+COUNTBLANK(E34)+COUNTBLANK(F34)+COUNTBLANK(H34))=4,0,1))</f>
        <v>0</v>
      </c>
      <c r="K34" s="125">
        <f t="shared" si="1"/>
        <v>0</v>
      </c>
      <c r="L34" s="125">
        <f t="shared" si="2"/>
        <v>0</v>
      </c>
      <c r="M34" s="1">
        <f t="shared" si="3"/>
        <v>0</v>
      </c>
      <c r="N34" s="125">
        <f t="shared" si="4"/>
        <v>0</v>
      </c>
      <c r="O34" s="126">
        <f t="shared" si="5"/>
        <v>0</v>
      </c>
      <c r="P34" s="125">
        <f t="shared" si="6"/>
        <v>0</v>
      </c>
      <c r="Q34" s="1">
        <f t="shared" si="7"/>
        <v>0</v>
      </c>
      <c r="R34" s="1">
        <f t="shared" si="0"/>
        <v>0</v>
      </c>
      <c r="S34" s="1">
        <f t="shared" si="8"/>
        <v>0</v>
      </c>
      <c r="T34" s="1">
        <f t="shared" si="9"/>
        <v>0</v>
      </c>
      <c r="U34" s="126">
        <f t="shared" si="10"/>
        <v>0</v>
      </c>
    </row>
    <row r="35" spans="2:21" ht="15" thickBot="1" x14ac:dyDescent="0.35">
      <c r="B35" s="125">
        <v>20</v>
      </c>
      <c r="C35" s="35" t="str">
        <f>IF(OR('Data-Qtr7'!C33="",'Data-Qtr7'!R33),"",(COUNTIF('Data-Qtr7'!C33,"Yes")))</f>
        <v/>
      </c>
      <c r="D35" s="271" t="str">
        <f>IF('Data-Qtr7'!D33="","",IF(C35=1,'Data-Qtr7'!D33,""))</f>
        <v/>
      </c>
      <c r="E35" s="36" t="str">
        <f>IF(OR('Data-Qtr7'!E33="",'Data-Qtr7'!R33),"",COUNTIF('Data-Qtr7'!E33,"Yes"))</f>
        <v/>
      </c>
      <c r="F35" s="36" t="str">
        <f>IF(OR('Data-Qtr7'!F33="",'Data-Qtr7'!R33),"",COUNTIF('Data-Qtr7'!F33,"Yes"))</f>
        <v/>
      </c>
      <c r="G35" s="36"/>
      <c r="H35" s="36" t="str">
        <f>IF(OR('Data-Qtr7'!G33="",'Data-Qtr7'!R33),"",COUNTIF('Data-Qtr7'!G33,"Yes"))</f>
        <v/>
      </c>
      <c r="I35" s="55">
        <f>COUNTIF('Data-Qtr7'!C33:G33,"")</f>
        <v>5</v>
      </c>
      <c r="J35" s="125">
        <f>IF('Data-Qtr7'!R33,0,IF((COUNTBLANK(C35)+COUNTBLANK(E35)+COUNTBLANK(F35)+COUNTBLANK(H35))=4,0,1))</f>
        <v>0</v>
      </c>
      <c r="K35" s="125">
        <f t="shared" si="1"/>
        <v>0</v>
      </c>
      <c r="L35" s="125">
        <f t="shared" si="2"/>
        <v>0</v>
      </c>
      <c r="M35" s="1">
        <f t="shared" si="3"/>
        <v>0</v>
      </c>
      <c r="N35" s="125">
        <f t="shared" si="4"/>
        <v>0</v>
      </c>
      <c r="O35" s="126">
        <f t="shared" si="5"/>
        <v>0</v>
      </c>
      <c r="P35" s="125">
        <f t="shared" si="6"/>
        <v>0</v>
      </c>
      <c r="Q35" s="1">
        <f t="shared" si="7"/>
        <v>0</v>
      </c>
      <c r="R35" s="1">
        <f t="shared" si="0"/>
        <v>0</v>
      </c>
      <c r="S35" s="1">
        <f t="shared" si="8"/>
        <v>0</v>
      </c>
      <c r="T35" s="1">
        <f t="shared" si="9"/>
        <v>0</v>
      </c>
      <c r="U35" s="126">
        <f t="shared" si="10"/>
        <v>0</v>
      </c>
    </row>
    <row r="36" spans="2:21" x14ac:dyDescent="0.3">
      <c r="B36" s="124">
        <v>21</v>
      </c>
      <c r="C36" s="32" t="str">
        <f>IF(OR('Data-Qtr7'!C34="",'Data-Qtr7'!R34),"",(COUNTIF('Data-Qtr7'!C34,"Yes")))</f>
        <v/>
      </c>
      <c r="D36" s="268" t="str">
        <f>IF('Data-Qtr7'!D34="","",IF(C36=1,'Data-Qtr7'!D34,""))</f>
        <v/>
      </c>
      <c r="E36" s="33" t="str">
        <f>IF(OR('Data-Qtr7'!E34="",'Data-Qtr7'!R34),"",COUNTIF('Data-Qtr7'!E34,"Yes"))</f>
        <v/>
      </c>
      <c r="F36" s="33" t="str">
        <f>IF(OR('Data-Qtr7'!F34="",'Data-Qtr7'!R34),"",COUNTIF('Data-Qtr7'!F34,"Yes"))</f>
        <v/>
      </c>
      <c r="G36" s="33"/>
      <c r="H36" s="33" t="str">
        <f>IF(OR('Data-Qtr7'!G34="",'Data-Qtr7'!R34),"",COUNTIF('Data-Qtr7'!G34,"Yes"))</f>
        <v/>
      </c>
      <c r="I36" s="54">
        <f>COUNTIF('Data-Qtr7'!C34:G34,"")</f>
        <v>5</v>
      </c>
      <c r="J36" s="125">
        <f>IF('Data-Qtr7'!R34,0,IF((COUNTBLANK(C36)+COUNTBLANK(E36)+COUNTBLANK(F36)+COUNTBLANK(H36))=4,0,1))</f>
        <v>0</v>
      </c>
      <c r="K36" s="125">
        <f t="shared" si="1"/>
        <v>0</v>
      </c>
      <c r="L36" s="125">
        <f t="shared" si="2"/>
        <v>0</v>
      </c>
      <c r="M36" s="1">
        <f t="shared" si="3"/>
        <v>0</v>
      </c>
      <c r="N36" s="125">
        <f t="shared" si="4"/>
        <v>0</v>
      </c>
      <c r="O36" s="126">
        <f t="shared" si="5"/>
        <v>0</v>
      </c>
      <c r="P36" s="125">
        <f t="shared" si="6"/>
        <v>0</v>
      </c>
      <c r="Q36" s="1">
        <f t="shared" si="7"/>
        <v>0</v>
      </c>
      <c r="R36" s="1">
        <f t="shared" si="0"/>
        <v>0</v>
      </c>
      <c r="S36" s="1">
        <f t="shared" si="8"/>
        <v>0</v>
      </c>
      <c r="T36" s="1">
        <f t="shared" si="9"/>
        <v>0</v>
      </c>
      <c r="U36" s="126">
        <f t="shared" si="10"/>
        <v>0</v>
      </c>
    </row>
    <row r="37" spans="2:21" x14ac:dyDescent="0.3">
      <c r="B37" s="125">
        <v>22</v>
      </c>
      <c r="C37" s="34" t="str">
        <f>IF(OR('Data-Qtr7'!C35="",'Data-Qtr7'!R35),"",(COUNTIF('Data-Qtr7'!C35,"Yes")))</f>
        <v/>
      </c>
      <c r="D37" s="267" t="str">
        <f>IF('Data-Qtr7'!D35="","",IF(C37=1,'Data-Qtr7'!D35,""))</f>
        <v/>
      </c>
      <c r="E37" s="53" t="str">
        <f>IF(OR('Data-Qtr7'!E35="",'Data-Qtr7'!R35),"",COUNTIF('Data-Qtr7'!E35,"Yes"))</f>
        <v/>
      </c>
      <c r="F37" s="53" t="str">
        <f>IF(OR('Data-Qtr7'!F35="",'Data-Qtr7'!R35),"",COUNTIF('Data-Qtr7'!F35,"Yes"))</f>
        <v/>
      </c>
      <c r="G37" s="53"/>
      <c r="H37" s="53" t="str">
        <f>IF(OR('Data-Qtr7'!G35="",'Data-Qtr7'!R35),"",COUNTIF('Data-Qtr7'!G35,"Yes"))</f>
        <v/>
      </c>
      <c r="I37" s="55">
        <f>COUNTIF('Data-Qtr7'!C35:G35,"")</f>
        <v>5</v>
      </c>
      <c r="J37" s="125">
        <f>IF('Data-Qtr7'!R35,0,IF((COUNTBLANK(C37)+COUNTBLANK(E37)+COUNTBLANK(F37)+COUNTBLANK(H37))=4,0,1))</f>
        <v>0</v>
      </c>
      <c r="K37" s="125">
        <f t="shared" si="1"/>
        <v>0</v>
      </c>
      <c r="L37" s="125">
        <f t="shared" si="2"/>
        <v>0</v>
      </c>
      <c r="M37" s="1">
        <f t="shared" si="3"/>
        <v>0</v>
      </c>
      <c r="N37" s="125">
        <f t="shared" si="4"/>
        <v>0</v>
      </c>
      <c r="O37" s="126">
        <f t="shared" si="5"/>
        <v>0</v>
      </c>
      <c r="P37" s="125">
        <f t="shared" si="6"/>
        <v>0</v>
      </c>
      <c r="Q37" s="1">
        <f t="shared" si="7"/>
        <v>0</v>
      </c>
      <c r="R37" s="1">
        <f t="shared" si="0"/>
        <v>0</v>
      </c>
      <c r="S37" s="1">
        <f t="shared" si="8"/>
        <v>0</v>
      </c>
      <c r="T37" s="1">
        <f t="shared" si="9"/>
        <v>0</v>
      </c>
      <c r="U37" s="126">
        <f t="shared" si="10"/>
        <v>0</v>
      </c>
    </row>
    <row r="38" spans="2:21" x14ac:dyDescent="0.3">
      <c r="B38" s="125">
        <v>23</v>
      </c>
      <c r="C38" s="34" t="str">
        <f>IF(OR('Data-Qtr7'!C36="",'Data-Qtr7'!R36),"",(COUNTIF('Data-Qtr7'!C36,"Yes")))</f>
        <v/>
      </c>
      <c r="D38" s="267" t="str">
        <f>IF('Data-Qtr7'!D36="","",IF(C38=1,'Data-Qtr7'!D36,""))</f>
        <v/>
      </c>
      <c r="E38" s="53" t="str">
        <f>IF(OR('Data-Qtr7'!E36="",'Data-Qtr7'!R36),"",COUNTIF('Data-Qtr7'!E36,"Yes"))</f>
        <v/>
      </c>
      <c r="F38" s="53" t="str">
        <f>IF(OR('Data-Qtr7'!F36="",'Data-Qtr7'!R36),"",COUNTIF('Data-Qtr7'!F36,"Yes"))</f>
        <v/>
      </c>
      <c r="G38" s="53"/>
      <c r="H38" s="53" t="str">
        <f>IF(OR('Data-Qtr7'!G36="",'Data-Qtr7'!R36),"",COUNTIF('Data-Qtr7'!G36,"Yes"))</f>
        <v/>
      </c>
      <c r="I38" s="55">
        <f>COUNTIF('Data-Qtr7'!C36:G36,"")</f>
        <v>5</v>
      </c>
      <c r="J38" s="125">
        <f>IF('Data-Qtr7'!R36,0,IF((COUNTBLANK(C38)+COUNTBLANK(E38)+COUNTBLANK(F38)+COUNTBLANK(H38))=4,0,1))</f>
        <v>0</v>
      </c>
      <c r="K38" s="125">
        <f t="shared" si="1"/>
        <v>0</v>
      </c>
      <c r="L38" s="125">
        <f t="shared" si="2"/>
        <v>0</v>
      </c>
      <c r="M38" s="1">
        <f t="shared" si="3"/>
        <v>0</v>
      </c>
      <c r="N38" s="125">
        <f t="shared" si="4"/>
        <v>0</v>
      </c>
      <c r="O38" s="126">
        <f t="shared" si="5"/>
        <v>0</v>
      </c>
      <c r="P38" s="125">
        <f t="shared" si="6"/>
        <v>0</v>
      </c>
      <c r="Q38" s="1">
        <f t="shared" si="7"/>
        <v>0</v>
      </c>
      <c r="R38" s="1">
        <f t="shared" si="0"/>
        <v>0</v>
      </c>
      <c r="S38" s="1">
        <f t="shared" si="8"/>
        <v>0</v>
      </c>
      <c r="T38" s="1">
        <f t="shared" si="9"/>
        <v>0</v>
      </c>
      <c r="U38" s="126">
        <f t="shared" si="10"/>
        <v>0</v>
      </c>
    </row>
    <row r="39" spans="2:21" x14ac:dyDescent="0.3">
      <c r="B39" s="125">
        <v>24</v>
      </c>
      <c r="C39" s="34" t="str">
        <f>IF(OR('Data-Qtr7'!C37="",'Data-Qtr7'!R37),"",(COUNTIF('Data-Qtr7'!C37,"Yes")))</f>
        <v/>
      </c>
      <c r="D39" s="267" t="str">
        <f>IF('Data-Qtr7'!D37="","",IF(C39=1,'Data-Qtr7'!D37,""))</f>
        <v/>
      </c>
      <c r="E39" s="53" t="str">
        <f>IF(OR('Data-Qtr7'!E37="",'Data-Qtr7'!R37),"",COUNTIF('Data-Qtr7'!E37,"Yes"))</f>
        <v/>
      </c>
      <c r="F39" s="53" t="str">
        <f>IF(OR('Data-Qtr7'!F37="",'Data-Qtr7'!R37),"",COUNTIF('Data-Qtr7'!F37,"Yes"))</f>
        <v/>
      </c>
      <c r="G39" s="53"/>
      <c r="H39" s="53" t="str">
        <f>IF(OR('Data-Qtr7'!G37="",'Data-Qtr7'!R37),"",COUNTIF('Data-Qtr7'!G37,"Yes"))</f>
        <v/>
      </c>
      <c r="I39" s="55">
        <f>COUNTIF('Data-Qtr7'!C37:G37,"")</f>
        <v>5</v>
      </c>
      <c r="J39" s="125">
        <f>IF('Data-Qtr7'!R37,0,IF((COUNTBLANK(C39)+COUNTBLANK(E39)+COUNTBLANK(F39)+COUNTBLANK(H39))=4,0,1))</f>
        <v>0</v>
      </c>
      <c r="K39" s="125">
        <f t="shared" si="1"/>
        <v>0</v>
      </c>
      <c r="L39" s="125">
        <f t="shared" si="2"/>
        <v>0</v>
      </c>
      <c r="M39" s="1">
        <f t="shared" si="3"/>
        <v>0</v>
      </c>
      <c r="N39" s="125">
        <f t="shared" si="4"/>
        <v>0</v>
      </c>
      <c r="O39" s="126">
        <f t="shared" si="5"/>
        <v>0</v>
      </c>
      <c r="P39" s="125">
        <f t="shared" si="6"/>
        <v>0</v>
      </c>
      <c r="Q39" s="1">
        <f t="shared" si="7"/>
        <v>0</v>
      </c>
      <c r="R39" s="1">
        <f t="shared" si="0"/>
        <v>0</v>
      </c>
      <c r="S39" s="1">
        <f t="shared" si="8"/>
        <v>0</v>
      </c>
      <c r="T39" s="1">
        <f t="shared" si="9"/>
        <v>0</v>
      </c>
      <c r="U39" s="126">
        <f t="shared" si="10"/>
        <v>0</v>
      </c>
    </row>
    <row r="40" spans="2:21" x14ac:dyDescent="0.3">
      <c r="B40" s="125">
        <v>25</v>
      </c>
      <c r="C40" s="34" t="str">
        <f>IF(OR('Data-Qtr7'!C38="",'Data-Qtr7'!R38),"",(COUNTIF('Data-Qtr7'!C38,"Yes")))</f>
        <v/>
      </c>
      <c r="D40" s="267" t="str">
        <f>IF('Data-Qtr7'!D38="","",IF(C40=1,'Data-Qtr7'!D38,""))</f>
        <v/>
      </c>
      <c r="E40" s="53" t="str">
        <f>IF(OR('Data-Qtr7'!E38="",'Data-Qtr7'!R38),"",COUNTIF('Data-Qtr7'!E38,"Yes"))</f>
        <v/>
      </c>
      <c r="F40" s="53" t="str">
        <f>IF(OR('Data-Qtr7'!F38="",'Data-Qtr7'!R38),"",COUNTIF('Data-Qtr7'!F38,"Yes"))</f>
        <v/>
      </c>
      <c r="G40" s="53"/>
      <c r="H40" s="53" t="str">
        <f>IF(OR('Data-Qtr7'!G38="",'Data-Qtr7'!R38),"",COUNTIF('Data-Qtr7'!G38,"Yes"))</f>
        <v/>
      </c>
      <c r="I40" s="55">
        <f>COUNTIF('Data-Qtr7'!C38:G38,"")</f>
        <v>5</v>
      </c>
      <c r="J40" s="125">
        <f>IF('Data-Qtr7'!R38,0,IF((COUNTBLANK(C40)+COUNTBLANK(E40)+COUNTBLANK(F40)+COUNTBLANK(H40))=4,0,1))</f>
        <v>0</v>
      </c>
      <c r="K40" s="125">
        <f t="shared" si="1"/>
        <v>0</v>
      </c>
      <c r="L40" s="125">
        <f t="shared" si="2"/>
        <v>0</v>
      </c>
      <c r="M40" s="1">
        <f t="shared" si="3"/>
        <v>0</v>
      </c>
      <c r="N40" s="125">
        <f t="shared" si="4"/>
        <v>0</v>
      </c>
      <c r="O40" s="126">
        <f t="shared" si="5"/>
        <v>0</v>
      </c>
      <c r="P40" s="125">
        <f t="shared" si="6"/>
        <v>0</v>
      </c>
      <c r="Q40" s="1">
        <f t="shared" si="7"/>
        <v>0</v>
      </c>
      <c r="R40" s="1">
        <f t="shared" si="0"/>
        <v>0</v>
      </c>
      <c r="S40" s="1">
        <f t="shared" si="8"/>
        <v>0</v>
      </c>
      <c r="T40" s="1">
        <f t="shared" si="9"/>
        <v>0</v>
      </c>
      <c r="U40" s="126">
        <f t="shared" si="10"/>
        <v>0</v>
      </c>
    </row>
    <row r="41" spans="2:21" x14ac:dyDescent="0.3">
      <c r="B41" s="125">
        <v>26</v>
      </c>
      <c r="C41" s="34" t="str">
        <f>IF(OR('Data-Qtr7'!C39="",'Data-Qtr7'!R39),"",(COUNTIF('Data-Qtr7'!C39,"Yes")))</f>
        <v/>
      </c>
      <c r="D41" s="267" t="str">
        <f>IF('Data-Qtr7'!D39="","",IF(C41=1,'Data-Qtr7'!D39,""))</f>
        <v/>
      </c>
      <c r="E41" s="53" t="str">
        <f>IF(OR('Data-Qtr7'!E39="",'Data-Qtr7'!R39),"",COUNTIF('Data-Qtr7'!E39,"Yes"))</f>
        <v/>
      </c>
      <c r="F41" s="53" t="str">
        <f>IF(OR('Data-Qtr7'!F39="",'Data-Qtr7'!R39),"",COUNTIF('Data-Qtr7'!F39,"Yes"))</f>
        <v/>
      </c>
      <c r="G41" s="53"/>
      <c r="H41" s="53" t="str">
        <f>IF(OR('Data-Qtr7'!G39="",'Data-Qtr7'!R39),"",COUNTIF('Data-Qtr7'!G39,"Yes"))</f>
        <v/>
      </c>
      <c r="I41" s="55">
        <f>COUNTIF('Data-Qtr7'!C39:G39,"")</f>
        <v>5</v>
      </c>
      <c r="J41" s="125">
        <f>IF('Data-Qtr7'!R39,0,IF((COUNTBLANK(C41)+COUNTBLANK(E41)+COUNTBLANK(F41)+COUNTBLANK(H41))=4,0,1))</f>
        <v>0</v>
      </c>
      <c r="K41" s="125">
        <f t="shared" si="1"/>
        <v>0</v>
      </c>
      <c r="L41" s="125">
        <f t="shared" si="2"/>
        <v>0</v>
      </c>
      <c r="M41" s="1">
        <f t="shared" si="3"/>
        <v>0</v>
      </c>
      <c r="N41" s="125">
        <f t="shared" si="4"/>
        <v>0</v>
      </c>
      <c r="O41" s="126">
        <f t="shared" si="5"/>
        <v>0</v>
      </c>
      <c r="P41" s="125">
        <f t="shared" si="6"/>
        <v>0</v>
      </c>
      <c r="Q41" s="1">
        <f t="shared" si="7"/>
        <v>0</v>
      </c>
      <c r="R41" s="1">
        <f t="shared" si="0"/>
        <v>0</v>
      </c>
      <c r="S41" s="1">
        <f t="shared" si="8"/>
        <v>0</v>
      </c>
      <c r="T41" s="1">
        <f t="shared" si="9"/>
        <v>0</v>
      </c>
      <c r="U41" s="126">
        <f t="shared" si="10"/>
        <v>0</v>
      </c>
    </row>
    <row r="42" spans="2:21" x14ac:dyDescent="0.3">
      <c r="B42" s="125">
        <v>27</v>
      </c>
      <c r="C42" s="34" t="str">
        <f>IF(OR('Data-Qtr7'!C40="",'Data-Qtr7'!R40),"",(COUNTIF('Data-Qtr7'!C40,"Yes")))</f>
        <v/>
      </c>
      <c r="D42" s="267" t="str">
        <f>IF('Data-Qtr7'!D40="","",IF(C42=1,'Data-Qtr7'!D40,""))</f>
        <v/>
      </c>
      <c r="E42" s="53" t="str">
        <f>IF(OR('Data-Qtr7'!E40="",'Data-Qtr7'!R40),"",COUNTIF('Data-Qtr7'!E40,"Yes"))</f>
        <v/>
      </c>
      <c r="F42" s="53" t="str">
        <f>IF(OR('Data-Qtr7'!F40="",'Data-Qtr7'!R40),"",COUNTIF('Data-Qtr7'!F40,"Yes"))</f>
        <v/>
      </c>
      <c r="G42" s="53"/>
      <c r="H42" s="53" t="str">
        <f>IF(OR('Data-Qtr7'!G40="",'Data-Qtr7'!R40),"",COUNTIF('Data-Qtr7'!G40,"Yes"))</f>
        <v/>
      </c>
      <c r="I42" s="55">
        <f>COUNTIF('Data-Qtr7'!C40:G40,"")</f>
        <v>5</v>
      </c>
      <c r="J42" s="125">
        <f>IF('Data-Qtr7'!R40,0,IF((COUNTBLANK(C42)+COUNTBLANK(E42)+COUNTBLANK(F42)+COUNTBLANK(H42))=4,0,1))</f>
        <v>0</v>
      </c>
      <c r="K42" s="125">
        <f t="shared" si="1"/>
        <v>0</v>
      </c>
      <c r="L42" s="125">
        <f t="shared" si="2"/>
        <v>0</v>
      </c>
      <c r="M42" s="1">
        <f t="shared" si="3"/>
        <v>0</v>
      </c>
      <c r="N42" s="125">
        <f t="shared" si="4"/>
        <v>0</v>
      </c>
      <c r="O42" s="126">
        <f t="shared" si="5"/>
        <v>0</v>
      </c>
      <c r="P42" s="125">
        <f t="shared" si="6"/>
        <v>0</v>
      </c>
      <c r="Q42" s="1">
        <f t="shared" si="7"/>
        <v>0</v>
      </c>
      <c r="R42" s="1">
        <f t="shared" si="0"/>
        <v>0</v>
      </c>
      <c r="S42" s="1">
        <f t="shared" si="8"/>
        <v>0</v>
      </c>
      <c r="T42" s="1">
        <f t="shared" si="9"/>
        <v>0</v>
      </c>
      <c r="U42" s="126">
        <f t="shared" si="10"/>
        <v>0</v>
      </c>
    </row>
    <row r="43" spans="2:21" x14ac:dyDescent="0.3">
      <c r="B43" s="125">
        <v>28</v>
      </c>
      <c r="C43" s="34" t="str">
        <f>IF(OR('Data-Qtr7'!C41="",'Data-Qtr7'!R41),"",(COUNTIF('Data-Qtr7'!C41,"Yes")))</f>
        <v/>
      </c>
      <c r="D43" s="267" t="str">
        <f>IF('Data-Qtr7'!D41="","",IF(C43=1,'Data-Qtr7'!D41,""))</f>
        <v/>
      </c>
      <c r="E43" s="53" t="str">
        <f>IF(OR('Data-Qtr7'!E41="",'Data-Qtr7'!R41),"",COUNTIF('Data-Qtr7'!E41,"Yes"))</f>
        <v/>
      </c>
      <c r="F43" s="53" t="str">
        <f>IF(OR('Data-Qtr7'!F41="",'Data-Qtr7'!R41),"",COUNTIF('Data-Qtr7'!F41,"Yes"))</f>
        <v/>
      </c>
      <c r="G43" s="53"/>
      <c r="H43" s="53" t="str">
        <f>IF(OR('Data-Qtr7'!G41="",'Data-Qtr7'!R41),"",COUNTIF('Data-Qtr7'!G41,"Yes"))</f>
        <v/>
      </c>
      <c r="I43" s="55">
        <f>COUNTIF('Data-Qtr7'!C41:G41,"")</f>
        <v>5</v>
      </c>
      <c r="J43" s="125">
        <f>IF('Data-Qtr7'!R41,0,IF((COUNTBLANK(C43)+COUNTBLANK(E43)+COUNTBLANK(F43)+COUNTBLANK(H43))=4,0,1))</f>
        <v>0</v>
      </c>
      <c r="K43" s="125">
        <f t="shared" si="1"/>
        <v>0</v>
      </c>
      <c r="L43" s="125">
        <f t="shared" si="2"/>
        <v>0</v>
      </c>
      <c r="M43" s="1">
        <f t="shared" si="3"/>
        <v>0</v>
      </c>
      <c r="N43" s="125">
        <f t="shared" si="4"/>
        <v>0</v>
      </c>
      <c r="O43" s="126">
        <f t="shared" si="5"/>
        <v>0</v>
      </c>
      <c r="P43" s="125">
        <f t="shared" si="6"/>
        <v>0</v>
      </c>
      <c r="Q43" s="1">
        <f t="shared" si="7"/>
        <v>0</v>
      </c>
      <c r="R43" s="1">
        <f t="shared" si="0"/>
        <v>0</v>
      </c>
      <c r="S43" s="1">
        <f t="shared" si="8"/>
        <v>0</v>
      </c>
      <c r="T43" s="1">
        <f t="shared" si="9"/>
        <v>0</v>
      </c>
      <c r="U43" s="126">
        <f t="shared" si="10"/>
        <v>0</v>
      </c>
    </row>
    <row r="44" spans="2:21" x14ac:dyDescent="0.3">
      <c r="B44" s="125">
        <v>29</v>
      </c>
      <c r="C44" s="34" t="str">
        <f>IF(OR('Data-Qtr7'!C42="",'Data-Qtr7'!R42),"",(COUNTIF('Data-Qtr7'!C42,"Yes")))</f>
        <v/>
      </c>
      <c r="D44" s="267" t="str">
        <f>IF('Data-Qtr7'!D42="","",IF(C44=1,'Data-Qtr7'!D42,""))</f>
        <v/>
      </c>
      <c r="E44" s="53" t="str">
        <f>IF(OR('Data-Qtr7'!E42="",'Data-Qtr7'!R42),"",COUNTIF('Data-Qtr7'!E42,"Yes"))</f>
        <v/>
      </c>
      <c r="F44" s="53" t="str">
        <f>IF(OR('Data-Qtr7'!F42="",'Data-Qtr7'!R42),"",COUNTIF('Data-Qtr7'!F42,"Yes"))</f>
        <v/>
      </c>
      <c r="G44" s="53"/>
      <c r="H44" s="53" t="str">
        <f>IF(OR('Data-Qtr7'!G42="",'Data-Qtr7'!R42),"",COUNTIF('Data-Qtr7'!G42,"Yes"))</f>
        <v/>
      </c>
      <c r="I44" s="55">
        <f>COUNTIF('Data-Qtr7'!C42:G42,"")</f>
        <v>5</v>
      </c>
      <c r="J44" s="125">
        <f>IF('Data-Qtr7'!R42,0,IF((COUNTBLANK(C44)+COUNTBLANK(E44)+COUNTBLANK(F44)+COUNTBLANK(H44))=4,0,1))</f>
        <v>0</v>
      </c>
      <c r="K44" s="125">
        <f t="shared" si="1"/>
        <v>0</v>
      </c>
      <c r="L44" s="125">
        <f t="shared" si="2"/>
        <v>0</v>
      </c>
      <c r="M44" s="1">
        <f t="shared" si="3"/>
        <v>0</v>
      </c>
      <c r="N44" s="125">
        <f t="shared" si="4"/>
        <v>0</v>
      </c>
      <c r="O44" s="126">
        <f t="shared" si="5"/>
        <v>0</v>
      </c>
      <c r="P44" s="125">
        <f t="shared" si="6"/>
        <v>0</v>
      </c>
      <c r="Q44" s="1">
        <f t="shared" si="7"/>
        <v>0</v>
      </c>
      <c r="R44" s="1">
        <f t="shared" si="0"/>
        <v>0</v>
      </c>
      <c r="S44" s="1">
        <f t="shared" si="8"/>
        <v>0</v>
      </c>
      <c r="T44" s="1">
        <f t="shared" si="9"/>
        <v>0</v>
      </c>
      <c r="U44" s="126">
        <f t="shared" si="10"/>
        <v>0</v>
      </c>
    </row>
    <row r="45" spans="2:21" ht="15" thickBot="1" x14ac:dyDescent="0.35">
      <c r="B45" s="125">
        <v>30</v>
      </c>
      <c r="C45" s="35" t="str">
        <f>IF(OR('Data-Qtr7'!C43="",'Data-Qtr7'!R43),"",(COUNTIF('Data-Qtr7'!C43,"Yes")))</f>
        <v/>
      </c>
      <c r="D45" s="271" t="str">
        <f>IF('Data-Qtr7'!D43="","",IF(C45=1,'Data-Qtr7'!D43,""))</f>
        <v/>
      </c>
      <c r="E45" s="36" t="str">
        <f>IF(OR('Data-Qtr7'!E43="",'Data-Qtr7'!R43),"",COUNTIF('Data-Qtr7'!E43,"Yes"))</f>
        <v/>
      </c>
      <c r="F45" s="36" t="str">
        <f>IF(OR('Data-Qtr7'!F43="",'Data-Qtr7'!R43),"",COUNTIF('Data-Qtr7'!F43,"Yes"))</f>
        <v/>
      </c>
      <c r="G45" s="36"/>
      <c r="H45" s="36" t="str">
        <f>IF(OR('Data-Qtr7'!G43="",'Data-Qtr7'!R43),"",COUNTIF('Data-Qtr7'!G43,"Yes"))</f>
        <v/>
      </c>
      <c r="I45" s="55">
        <f>COUNTIF('Data-Qtr7'!C43:G43,"")</f>
        <v>5</v>
      </c>
      <c r="J45" s="125">
        <f>IF('Data-Qtr7'!R43,0,IF((COUNTBLANK(C45)+COUNTBLANK(E45)+COUNTBLANK(F45)+COUNTBLANK(H45))=4,0,1))</f>
        <v>0</v>
      </c>
      <c r="K45" s="125">
        <f t="shared" si="1"/>
        <v>0</v>
      </c>
      <c r="L45" s="125">
        <f t="shared" si="2"/>
        <v>0</v>
      </c>
      <c r="M45" s="1">
        <f t="shared" si="3"/>
        <v>0</v>
      </c>
      <c r="N45" s="125">
        <f t="shared" si="4"/>
        <v>0</v>
      </c>
      <c r="O45" s="126">
        <f t="shared" si="5"/>
        <v>0</v>
      </c>
      <c r="P45" s="125">
        <f t="shared" si="6"/>
        <v>0</v>
      </c>
      <c r="Q45" s="1">
        <f t="shared" si="7"/>
        <v>0</v>
      </c>
      <c r="R45" s="1">
        <f t="shared" si="0"/>
        <v>0</v>
      </c>
      <c r="S45" s="1">
        <f t="shared" si="8"/>
        <v>0</v>
      </c>
      <c r="T45" s="1">
        <f t="shared" si="9"/>
        <v>0</v>
      </c>
      <c r="U45" s="126">
        <f t="shared" si="10"/>
        <v>0</v>
      </c>
    </row>
    <row r="46" spans="2:21" x14ac:dyDescent="0.3">
      <c r="B46" s="124">
        <v>31</v>
      </c>
      <c r="C46" s="32" t="str">
        <f>IF(OR('Data-Qtr7'!C44="",'Data-Qtr7'!R44),"",(COUNTIF('Data-Qtr7'!C44,"Yes")))</f>
        <v/>
      </c>
      <c r="D46" s="268" t="str">
        <f>IF('Data-Qtr7'!D44="","",IF(C46=1,'Data-Qtr7'!D44,""))</f>
        <v/>
      </c>
      <c r="E46" s="33" t="str">
        <f>IF(OR('Data-Qtr7'!E44="",'Data-Qtr7'!R44),"",COUNTIF('Data-Qtr7'!E44,"Yes"))</f>
        <v/>
      </c>
      <c r="F46" s="33" t="str">
        <f>IF(OR('Data-Qtr7'!F44="",'Data-Qtr7'!R44),"",COUNTIF('Data-Qtr7'!F44,"Yes"))</f>
        <v/>
      </c>
      <c r="G46" s="33"/>
      <c r="H46" s="33" t="str">
        <f>IF(OR('Data-Qtr7'!G44="",'Data-Qtr7'!R44),"",COUNTIF('Data-Qtr7'!G44,"Yes"))</f>
        <v/>
      </c>
      <c r="I46" s="54">
        <f>COUNTIF('Data-Qtr7'!C44:G44,"")</f>
        <v>5</v>
      </c>
      <c r="J46" s="125">
        <f>IF('Data-Qtr7'!R44,0,IF((COUNTBLANK(C46)+COUNTBLANK(E46)+COUNTBLANK(F46)+COUNTBLANK(H46))=4,0,1))</f>
        <v>0</v>
      </c>
      <c r="K46" s="125">
        <f t="shared" si="1"/>
        <v>0</v>
      </c>
      <c r="L46" s="125">
        <f t="shared" si="2"/>
        <v>0</v>
      </c>
      <c r="M46" s="1">
        <f t="shared" si="3"/>
        <v>0</v>
      </c>
      <c r="N46" s="125">
        <f t="shared" si="4"/>
        <v>0</v>
      </c>
      <c r="O46" s="126">
        <f t="shared" si="5"/>
        <v>0</v>
      </c>
      <c r="P46" s="125">
        <f t="shared" si="6"/>
        <v>0</v>
      </c>
      <c r="Q46" s="1">
        <f t="shared" si="7"/>
        <v>0</v>
      </c>
      <c r="R46" s="1">
        <f t="shared" si="0"/>
        <v>0</v>
      </c>
      <c r="S46" s="1">
        <f t="shared" si="8"/>
        <v>0</v>
      </c>
      <c r="T46" s="1">
        <f t="shared" si="9"/>
        <v>0</v>
      </c>
      <c r="U46" s="126">
        <f t="shared" si="10"/>
        <v>0</v>
      </c>
    </row>
    <row r="47" spans="2:21" x14ac:dyDescent="0.3">
      <c r="B47" s="125">
        <v>32</v>
      </c>
      <c r="C47" s="34" t="str">
        <f>IF(OR('Data-Qtr7'!C45="",'Data-Qtr7'!R45),"",(COUNTIF('Data-Qtr7'!C45,"Yes")))</f>
        <v/>
      </c>
      <c r="D47" s="267" t="str">
        <f>IF('Data-Qtr7'!D45="","",IF(C47=1,'Data-Qtr7'!D45,""))</f>
        <v/>
      </c>
      <c r="E47" s="53" t="str">
        <f>IF(OR('Data-Qtr7'!E45="",'Data-Qtr7'!R45),"",COUNTIF('Data-Qtr7'!E45,"Yes"))</f>
        <v/>
      </c>
      <c r="F47" s="53" t="str">
        <f>IF(OR('Data-Qtr7'!F45="",'Data-Qtr7'!R45),"",COUNTIF('Data-Qtr7'!F45,"Yes"))</f>
        <v/>
      </c>
      <c r="G47" s="53"/>
      <c r="H47" s="53" t="str">
        <f>IF(OR('Data-Qtr7'!G45="",'Data-Qtr7'!R45),"",COUNTIF('Data-Qtr7'!G45,"Yes"))</f>
        <v/>
      </c>
      <c r="I47" s="55">
        <f>COUNTIF('Data-Qtr7'!C45:G45,"")</f>
        <v>5</v>
      </c>
      <c r="J47" s="125">
        <f>IF('Data-Qtr7'!R45,0,IF((COUNTBLANK(C47)+COUNTBLANK(E47)+COUNTBLANK(F47)+COUNTBLANK(H47))=4,0,1))</f>
        <v>0</v>
      </c>
      <c r="K47" s="125">
        <f t="shared" si="1"/>
        <v>0</v>
      </c>
      <c r="L47" s="125">
        <f t="shared" si="2"/>
        <v>0</v>
      </c>
      <c r="M47" s="1">
        <f t="shared" si="3"/>
        <v>0</v>
      </c>
      <c r="N47" s="125">
        <f t="shared" si="4"/>
        <v>0</v>
      </c>
      <c r="O47" s="126">
        <f t="shared" si="5"/>
        <v>0</v>
      </c>
      <c r="P47" s="125">
        <f t="shared" si="6"/>
        <v>0</v>
      </c>
      <c r="Q47" s="1">
        <f t="shared" si="7"/>
        <v>0</v>
      </c>
      <c r="R47" s="1">
        <f t="shared" si="0"/>
        <v>0</v>
      </c>
      <c r="S47" s="1">
        <f t="shared" si="8"/>
        <v>0</v>
      </c>
      <c r="T47" s="1">
        <f t="shared" si="9"/>
        <v>0</v>
      </c>
      <c r="U47" s="126">
        <f t="shared" si="10"/>
        <v>0</v>
      </c>
    </row>
    <row r="48" spans="2:21" x14ac:dyDescent="0.3">
      <c r="B48" s="125">
        <v>33</v>
      </c>
      <c r="C48" s="34" t="str">
        <f>IF(OR('Data-Qtr7'!C46="",'Data-Qtr7'!R46),"",(COUNTIF('Data-Qtr7'!C46,"Yes")))</f>
        <v/>
      </c>
      <c r="D48" s="267" t="str">
        <f>IF('Data-Qtr7'!D46="","",IF(C48=1,'Data-Qtr7'!D46,""))</f>
        <v/>
      </c>
      <c r="E48" s="53" t="str">
        <f>IF(OR('Data-Qtr7'!E46="",'Data-Qtr7'!R46),"",COUNTIF('Data-Qtr7'!E46,"Yes"))</f>
        <v/>
      </c>
      <c r="F48" s="53" t="str">
        <f>IF(OR('Data-Qtr7'!F46="",'Data-Qtr7'!R46),"",COUNTIF('Data-Qtr7'!F46,"Yes"))</f>
        <v/>
      </c>
      <c r="G48" s="53"/>
      <c r="H48" s="53" t="str">
        <f>IF(OR('Data-Qtr7'!G46="",'Data-Qtr7'!R46),"",COUNTIF('Data-Qtr7'!G46,"Yes"))</f>
        <v/>
      </c>
      <c r="I48" s="55">
        <f>COUNTIF('Data-Qtr7'!C46:G46,"")</f>
        <v>5</v>
      </c>
      <c r="J48" s="125">
        <f>IF('Data-Qtr7'!R46,0,IF((COUNTBLANK(C48)+COUNTBLANK(E48)+COUNTBLANK(F48)+COUNTBLANK(H48))=4,0,1))</f>
        <v>0</v>
      </c>
      <c r="K48" s="125">
        <f t="shared" si="1"/>
        <v>0</v>
      </c>
      <c r="L48" s="125">
        <f t="shared" si="2"/>
        <v>0</v>
      </c>
      <c r="M48" s="1">
        <f t="shared" si="3"/>
        <v>0</v>
      </c>
      <c r="N48" s="125">
        <f t="shared" si="4"/>
        <v>0</v>
      </c>
      <c r="O48" s="126">
        <f t="shared" si="5"/>
        <v>0</v>
      </c>
      <c r="P48" s="125">
        <f t="shared" si="6"/>
        <v>0</v>
      </c>
      <c r="Q48" s="1">
        <f t="shared" si="7"/>
        <v>0</v>
      </c>
      <c r="R48" s="1">
        <f t="shared" si="0"/>
        <v>0</v>
      </c>
      <c r="S48" s="1">
        <f t="shared" si="8"/>
        <v>0</v>
      </c>
      <c r="T48" s="1">
        <f t="shared" si="9"/>
        <v>0</v>
      </c>
      <c r="U48" s="126">
        <f t="shared" si="10"/>
        <v>0</v>
      </c>
    </row>
    <row r="49" spans="2:21" x14ac:dyDescent="0.3">
      <c r="B49" s="125">
        <v>34</v>
      </c>
      <c r="C49" s="34" t="str">
        <f>IF(OR('Data-Qtr7'!C47="",'Data-Qtr7'!R47),"",(COUNTIF('Data-Qtr7'!C47,"Yes")))</f>
        <v/>
      </c>
      <c r="D49" s="267" t="str">
        <f>IF('Data-Qtr7'!D47="","",IF(C49=1,'Data-Qtr7'!D47,""))</f>
        <v/>
      </c>
      <c r="E49" s="53" t="str">
        <f>IF(OR('Data-Qtr7'!E47="",'Data-Qtr7'!R47),"",COUNTIF('Data-Qtr7'!E47,"Yes"))</f>
        <v/>
      </c>
      <c r="F49" s="53" t="str">
        <f>IF(OR('Data-Qtr7'!F47="",'Data-Qtr7'!R47),"",COUNTIF('Data-Qtr7'!F47,"Yes"))</f>
        <v/>
      </c>
      <c r="G49" s="53"/>
      <c r="H49" s="53" t="str">
        <f>IF(OR('Data-Qtr7'!G47="",'Data-Qtr7'!R47),"",COUNTIF('Data-Qtr7'!G47,"Yes"))</f>
        <v/>
      </c>
      <c r="I49" s="55">
        <f>COUNTIF('Data-Qtr7'!C47:G47,"")</f>
        <v>5</v>
      </c>
      <c r="J49" s="125">
        <f>IF('Data-Qtr7'!R47,0,IF((COUNTBLANK(C49)+COUNTBLANK(E49)+COUNTBLANK(F49)+COUNTBLANK(H49))=4,0,1))</f>
        <v>0</v>
      </c>
      <c r="K49" s="125">
        <f t="shared" si="1"/>
        <v>0</v>
      </c>
      <c r="L49" s="125">
        <f t="shared" si="2"/>
        <v>0</v>
      </c>
      <c r="M49" s="1">
        <f t="shared" si="3"/>
        <v>0</v>
      </c>
      <c r="N49" s="125">
        <f t="shared" si="4"/>
        <v>0</v>
      </c>
      <c r="O49" s="126">
        <f t="shared" si="5"/>
        <v>0</v>
      </c>
      <c r="P49" s="125">
        <f t="shared" si="6"/>
        <v>0</v>
      </c>
      <c r="Q49" s="1">
        <f t="shared" si="7"/>
        <v>0</v>
      </c>
      <c r="R49" s="1">
        <f t="shared" si="0"/>
        <v>0</v>
      </c>
      <c r="S49" s="1">
        <f t="shared" si="8"/>
        <v>0</v>
      </c>
      <c r="T49" s="1">
        <f t="shared" si="9"/>
        <v>0</v>
      </c>
      <c r="U49" s="126">
        <f t="shared" si="10"/>
        <v>0</v>
      </c>
    </row>
    <row r="50" spans="2:21" x14ac:dyDescent="0.3">
      <c r="B50" s="125">
        <v>35</v>
      </c>
      <c r="C50" s="34" t="str">
        <f>IF(OR('Data-Qtr7'!C48="",'Data-Qtr7'!R48),"",(COUNTIF('Data-Qtr7'!C48,"Yes")))</f>
        <v/>
      </c>
      <c r="D50" s="267" t="str">
        <f>IF('Data-Qtr7'!D48="","",IF(C50=1,'Data-Qtr7'!D48,""))</f>
        <v/>
      </c>
      <c r="E50" s="53" t="str">
        <f>IF(OR('Data-Qtr7'!E48="",'Data-Qtr7'!R48),"",COUNTIF('Data-Qtr7'!E48,"Yes"))</f>
        <v/>
      </c>
      <c r="F50" s="53" t="str">
        <f>IF(OR('Data-Qtr7'!F48="",'Data-Qtr7'!R48),"",COUNTIF('Data-Qtr7'!F48,"Yes"))</f>
        <v/>
      </c>
      <c r="G50" s="53"/>
      <c r="H50" s="53" t="str">
        <f>IF(OR('Data-Qtr7'!G48="",'Data-Qtr7'!R48),"",COUNTIF('Data-Qtr7'!G48,"Yes"))</f>
        <v/>
      </c>
      <c r="I50" s="55">
        <f>COUNTIF('Data-Qtr7'!C48:G48,"")</f>
        <v>5</v>
      </c>
      <c r="J50" s="125">
        <f>IF('Data-Qtr7'!R48,0,IF((COUNTBLANK(C50)+COUNTBLANK(E50)+COUNTBLANK(F50)+COUNTBLANK(H50))=4,0,1))</f>
        <v>0</v>
      </c>
      <c r="K50" s="125">
        <f t="shared" si="1"/>
        <v>0</v>
      </c>
      <c r="L50" s="125">
        <f t="shared" si="2"/>
        <v>0</v>
      </c>
      <c r="M50" s="1">
        <f t="shared" si="3"/>
        <v>0</v>
      </c>
      <c r="N50" s="125">
        <f t="shared" si="4"/>
        <v>0</v>
      </c>
      <c r="O50" s="126">
        <f t="shared" si="5"/>
        <v>0</v>
      </c>
      <c r="P50" s="125">
        <f t="shared" si="6"/>
        <v>0</v>
      </c>
      <c r="Q50" s="1">
        <f t="shared" si="7"/>
        <v>0</v>
      </c>
      <c r="R50" s="1">
        <f t="shared" si="0"/>
        <v>0</v>
      </c>
      <c r="S50" s="1">
        <f t="shared" si="8"/>
        <v>0</v>
      </c>
      <c r="T50" s="1">
        <f t="shared" si="9"/>
        <v>0</v>
      </c>
      <c r="U50" s="126">
        <f t="shared" si="10"/>
        <v>0</v>
      </c>
    </row>
    <row r="51" spans="2:21" x14ac:dyDescent="0.3">
      <c r="B51" s="125">
        <v>36</v>
      </c>
      <c r="C51" s="34" t="str">
        <f>IF(OR('Data-Qtr7'!C49="",'Data-Qtr7'!R49),"",(COUNTIF('Data-Qtr7'!C49,"Yes")))</f>
        <v/>
      </c>
      <c r="D51" s="267" t="str">
        <f>IF('Data-Qtr7'!D49="","",IF(C51=1,'Data-Qtr7'!D49,""))</f>
        <v/>
      </c>
      <c r="E51" s="53" t="str">
        <f>IF(OR('Data-Qtr7'!E49="",'Data-Qtr7'!R49),"",COUNTIF('Data-Qtr7'!E49,"Yes"))</f>
        <v/>
      </c>
      <c r="F51" s="53" t="str">
        <f>IF(OR('Data-Qtr7'!F49="",'Data-Qtr7'!R49),"",COUNTIF('Data-Qtr7'!F49,"Yes"))</f>
        <v/>
      </c>
      <c r="G51" s="53"/>
      <c r="H51" s="53" t="str">
        <f>IF(OR('Data-Qtr7'!G49="",'Data-Qtr7'!R49),"",COUNTIF('Data-Qtr7'!G49,"Yes"))</f>
        <v/>
      </c>
      <c r="I51" s="55">
        <f>COUNTIF('Data-Qtr7'!C49:G49,"")</f>
        <v>5</v>
      </c>
      <c r="J51" s="125">
        <f>IF('Data-Qtr7'!R49,0,IF((COUNTBLANK(C51)+COUNTBLANK(E51)+COUNTBLANK(F51)+COUNTBLANK(H51))=4,0,1))</f>
        <v>0</v>
      </c>
      <c r="K51" s="125">
        <f t="shared" si="1"/>
        <v>0</v>
      </c>
      <c r="L51" s="125">
        <f t="shared" si="2"/>
        <v>0</v>
      </c>
      <c r="M51" s="1">
        <f t="shared" si="3"/>
        <v>0</v>
      </c>
      <c r="N51" s="125">
        <f t="shared" si="4"/>
        <v>0</v>
      </c>
      <c r="O51" s="126">
        <f t="shared" si="5"/>
        <v>0</v>
      </c>
      <c r="P51" s="125">
        <f t="shared" si="6"/>
        <v>0</v>
      </c>
      <c r="Q51" s="1">
        <f t="shared" si="7"/>
        <v>0</v>
      </c>
      <c r="R51" s="1">
        <f t="shared" si="0"/>
        <v>0</v>
      </c>
      <c r="S51" s="1">
        <f t="shared" si="8"/>
        <v>0</v>
      </c>
      <c r="T51" s="1">
        <f t="shared" si="9"/>
        <v>0</v>
      </c>
      <c r="U51" s="126">
        <f t="shared" si="10"/>
        <v>0</v>
      </c>
    </row>
    <row r="52" spans="2:21" x14ac:dyDescent="0.3">
      <c r="B52" s="125">
        <v>37</v>
      </c>
      <c r="C52" s="34" t="str">
        <f>IF(OR('Data-Qtr7'!C50="",'Data-Qtr7'!R50),"",(COUNTIF('Data-Qtr7'!C50,"Yes")))</f>
        <v/>
      </c>
      <c r="D52" s="267" t="str">
        <f>IF('Data-Qtr7'!D50="","",IF(C52=1,'Data-Qtr7'!D50,""))</f>
        <v/>
      </c>
      <c r="E52" s="53" t="str">
        <f>IF(OR('Data-Qtr7'!E50="",'Data-Qtr7'!R50),"",COUNTIF('Data-Qtr7'!E50,"Yes"))</f>
        <v/>
      </c>
      <c r="F52" s="53" t="str">
        <f>IF(OR('Data-Qtr7'!F50="",'Data-Qtr7'!R50),"",COUNTIF('Data-Qtr7'!F50,"Yes"))</f>
        <v/>
      </c>
      <c r="G52" s="53"/>
      <c r="H52" s="53" t="str">
        <f>IF(OR('Data-Qtr7'!G50="",'Data-Qtr7'!R50),"",COUNTIF('Data-Qtr7'!G50,"Yes"))</f>
        <v/>
      </c>
      <c r="I52" s="55">
        <f>COUNTIF('Data-Qtr7'!C50:G50,"")</f>
        <v>5</v>
      </c>
      <c r="J52" s="125">
        <f>IF('Data-Qtr7'!R50,0,IF((COUNTBLANK(C52)+COUNTBLANK(E52)+COUNTBLANK(F52)+COUNTBLANK(H52))=4,0,1))</f>
        <v>0</v>
      </c>
      <c r="K52" s="125">
        <f t="shared" si="1"/>
        <v>0</v>
      </c>
      <c r="L52" s="125">
        <f t="shared" si="2"/>
        <v>0</v>
      </c>
      <c r="M52" s="1">
        <f t="shared" si="3"/>
        <v>0</v>
      </c>
      <c r="N52" s="125">
        <f t="shared" si="4"/>
        <v>0</v>
      </c>
      <c r="O52" s="126">
        <f t="shared" si="5"/>
        <v>0</v>
      </c>
      <c r="P52" s="125">
        <f t="shared" si="6"/>
        <v>0</v>
      </c>
      <c r="Q52" s="1">
        <f t="shared" si="7"/>
        <v>0</v>
      </c>
      <c r="R52" s="1">
        <f t="shared" si="0"/>
        <v>0</v>
      </c>
      <c r="S52" s="1">
        <f t="shared" si="8"/>
        <v>0</v>
      </c>
      <c r="T52" s="1">
        <f t="shared" si="9"/>
        <v>0</v>
      </c>
      <c r="U52" s="126">
        <f t="shared" si="10"/>
        <v>0</v>
      </c>
    </row>
    <row r="53" spans="2:21" x14ac:dyDescent="0.3">
      <c r="B53" s="125">
        <v>38</v>
      </c>
      <c r="C53" s="34" t="str">
        <f>IF(OR('Data-Qtr7'!C51="",'Data-Qtr7'!R51),"",(COUNTIF('Data-Qtr7'!C51,"Yes")))</f>
        <v/>
      </c>
      <c r="D53" s="267" t="str">
        <f>IF('Data-Qtr7'!D51="","",IF(C53=1,'Data-Qtr7'!D51,""))</f>
        <v/>
      </c>
      <c r="E53" s="53" t="str">
        <f>IF(OR('Data-Qtr7'!E51="",'Data-Qtr7'!R51),"",COUNTIF('Data-Qtr7'!E51,"Yes"))</f>
        <v/>
      </c>
      <c r="F53" s="53" t="str">
        <f>IF(OR('Data-Qtr7'!F51="",'Data-Qtr7'!R51),"",COUNTIF('Data-Qtr7'!F51,"Yes"))</f>
        <v/>
      </c>
      <c r="G53" s="53"/>
      <c r="H53" s="53" t="str">
        <f>IF(OR('Data-Qtr7'!G51="",'Data-Qtr7'!R51),"",COUNTIF('Data-Qtr7'!G51,"Yes"))</f>
        <v/>
      </c>
      <c r="I53" s="55">
        <f>COUNTIF('Data-Qtr7'!C51:G51,"")</f>
        <v>5</v>
      </c>
      <c r="J53" s="125">
        <f>IF('Data-Qtr7'!R51,0,IF((COUNTBLANK(C53)+COUNTBLANK(E53)+COUNTBLANK(F53)+COUNTBLANK(H53))=4,0,1))</f>
        <v>0</v>
      </c>
      <c r="K53" s="125">
        <f t="shared" si="1"/>
        <v>0</v>
      </c>
      <c r="L53" s="125">
        <f t="shared" si="2"/>
        <v>0</v>
      </c>
      <c r="M53" s="1">
        <f t="shared" si="3"/>
        <v>0</v>
      </c>
      <c r="N53" s="125">
        <f t="shared" si="4"/>
        <v>0</v>
      </c>
      <c r="O53" s="126">
        <f t="shared" si="5"/>
        <v>0</v>
      </c>
      <c r="P53" s="125">
        <f t="shared" si="6"/>
        <v>0</v>
      </c>
      <c r="Q53" s="1">
        <f t="shared" si="7"/>
        <v>0</v>
      </c>
      <c r="R53" s="1">
        <f t="shared" si="0"/>
        <v>0</v>
      </c>
      <c r="S53" s="1">
        <f t="shared" si="8"/>
        <v>0</v>
      </c>
      <c r="T53" s="1">
        <f t="shared" si="9"/>
        <v>0</v>
      </c>
      <c r="U53" s="126">
        <f t="shared" si="10"/>
        <v>0</v>
      </c>
    </row>
    <row r="54" spans="2:21" x14ac:dyDescent="0.3">
      <c r="B54" s="125">
        <v>39</v>
      </c>
      <c r="C54" s="34" t="str">
        <f>IF(OR('Data-Qtr7'!C52="",'Data-Qtr7'!R52),"",(COUNTIF('Data-Qtr7'!C52,"Yes")))</f>
        <v/>
      </c>
      <c r="D54" s="267" t="str">
        <f>IF('Data-Qtr7'!D52="","",IF(C54=1,'Data-Qtr7'!D52,""))</f>
        <v/>
      </c>
      <c r="E54" s="53" t="str">
        <f>IF(OR('Data-Qtr7'!E52="",'Data-Qtr7'!R52),"",COUNTIF('Data-Qtr7'!E52,"Yes"))</f>
        <v/>
      </c>
      <c r="F54" s="53" t="str">
        <f>IF(OR('Data-Qtr7'!F52="",'Data-Qtr7'!R52),"",COUNTIF('Data-Qtr7'!F52,"Yes"))</f>
        <v/>
      </c>
      <c r="G54" s="53"/>
      <c r="H54" s="53" t="str">
        <f>IF(OR('Data-Qtr7'!G52="",'Data-Qtr7'!R52),"",COUNTIF('Data-Qtr7'!G52,"Yes"))</f>
        <v/>
      </c>
      <c r="I54" s="55">
        <f>COUNTIF('Data-Qtr7'!C52:G52,"")</f>
        <v>5</v>
      </c>
      <c r="J54" s="125">
        <f>IF('Data-Qtr7'!R52,0,IF((COUNTBLANK(C54)+COUNTBLANK(E54)+COUNTBLANK(F54)+COUNTBLANK(H54))=4,0,1))</f>
        <v>0</v>
      </c>
      <c r="K54" s="125">
        <f t="shared" si="1"/>
        <v>0</v>
      </c>
      <c r="L54" s="125">
        <f t="shared" si="2"/>
        <v>0</v>
      </c>
      <c r="M54" s="1">
        <f t="shared" si="3"/>
        <v>0</v>
      </c>
      <c r="N54" s="125">
        <f t="shared" si="4"/>
        <v>0</v>
      </c>
      <c r="O54" s="126">
        <f t="shared" si="5"/>
        <v>0</v>
      </c>
      <c r="P54" s="125">
        <f t="shared" si="6"/>
        <v>0</v>
      </c>
      <c r="Q54" s="1">
        <f t="shared" si="7"/>
        <v>0</v>
      </c>
      <c r="R54" s="1">
        <f t="shared" si="0"/>
        <v>0</v>
      </c>
      <c r="S54" s="1">
        <f t="shared" si="8"/>
        <v>0</v>
      </c>
      <c r="T54" s="1">
        <f t="shared" si="9"/>
        <v>0</v>
      </c>
      <c r="U54" s="126">
        <f t="shared" si="10"/>
        <v>0</v>
      </c>
    </row>
    <row r="55" spans="2:21" ht="15" thickBot="1" x14ac:dyDescent="0.35">
      <c r="B55" s="125">
        <v>40</v>
      </c>
      <c r="C55" s="35" t="str">
        <f>IF(OR('Data-Qtr7'!C53="",'Data-Qtr7'!R53),"",(COUNTIF('Data-Qtr7'!C53,"Yes")))</f>
        <v/>
      </c>
      <c r="D55" s="271" t="str">
        <f>IF('Data-Qtr7'!D53="","",IF(C55=1,'Data-Qtr7'!D53,""))</f>
        <v/>
      </c>
      <c r="E55" s="36" t="str">
        <f>IF(OR('Data-Qtr7'!E53="",'Data-Qtr7'!R53),"",COUNTIF('Data-Qtr7'!E53,"Yes"))</f>
        <v/>
      </c>
      <c r="F55" s="36" t="str">
        <f>IF(OR('Data-Qtr7'!F53="",'Data-Qtr7'!R53),"",COUNTIF('Data-Qtr7'!F53,"Yes"))</f>
        <v/>
      </c>
      <c r="G55" s="36"/>
      <c r="H55" s="36" t="str">
        <f>IF(OR('Data-Qtr7'!G53="",'Data-Qtr7'!R53),"",COUNTIF('Data-Qtr7'!G53,"Yes"))</f>
        <v/>
      </c>
      <c r="I55" s="55">
        <f>COUNTIF('Data-Qtr7'!C53:G53,"")</f>
        <v>5</v>
      </c>
      <c r="J55" s="125">
        <f>IF('Data-Qtr7'!R53,0,IF((COUNTBLANK(C55)+COUNTBLANK(E55)+COUNTBLANK(F55)+COUNTBLANK(H55))=4,0,1))</f>
        <v>0</v>
      </c>
      <c r="K55" s="125">
        <f t="shared" si="1"/>
        <v>0</v>
      </c>
      <c r="L55" s="125">
        <f t="shared" si="2"/>
        <v>0</v>
      </c>
      <c r="M55" s="1">
        <f t="shared" si="3"/>
        <v>0</v>
      </c>
      <c r="N55" s="125">
        <f t="shared" si="4"/>
        <v>0</v>
      </c>
      <c r="O55" s="126">
        <f t="shared" si="5"/>
        <v>0</v>
      </c>
      <c r="P55" s="125">
        <f t="shared" si="6"/>
        <v>0</v>
      </c>
      <c r="Q55" s="1">
        <f t="shared" si="7"/>
        <v>0</v>
      </c>
      <c r="R55" s="1">
        <f t="shared" si="0"/>
        <v>0</v>
      </c>
      <c r="S55" s="1">
        <f t="shared" si="8"/>
        <v>0</v>
      </c>
      <c r="T55" s="1">
        <f t="shared" si="9"/>
        <v>0</v>
      </c>
      <c r="U55" s="126">
        <f t="shared" si="10"/>
        <v>0</v>
      </c>
    </row>
    <row r="56" spans="2:21" x14ac:dyDescent="0.3">
      <c r="B56" s="124">
        <v>41</v>
      </c>
      <c r="C56" s="32" t="str">
        <f>IF(OR('Data-Qtr7'!C54="",'Data-Qtr7'!R54),"",(COUNTIF('Data-Qtr7'!C54,"Yes")))</f>
        <v/>
      </c>
      <c r="D56" s="268" t="str">
        <f>IF('Data-Qtr7'!D54="","",IF(C56=1,'Data-Qtr7'!D54,""))</f>
        <v/>
      </c>
      <c r="E56" s="33" t="str">
        <f>IF(OR('Data-Qtr7'!E54="",'Data-Qtr7'!R54),"",COUNTIF('Data-Qtr7'!E54,"Yes"))</f>
        <v/>
      </c>
      <c r="F56" s="33" t="str">
        <f>IF(OR('Data-Qtr7'!F54="",'Data-Qtr7'!R54),"",COUNTIF('Data-Qtr7'!F54,"Yes"))</f>
        <v/>
      </c>
      <c r="G56" s="33"/>
      <c r="H56" s="33" t="str">
        <f>IF(OR('Data-Qtr7'!G54="",'Data-Qtr7'!R54),"",COUNTIF('Data-Qtr7'!G54,"Yes"))</f>
        <v/>
      </c>
      <c r="I56" s="54">
        <f>COUNTIF('Data-Qtr7'!C54:G54,"")</f>
        <v>5</v>
      </c>
      <c r="J56" s="125">
        <f>IF('Data-Qtr7'!R54,0,IF((COUNTBLANK(C56)+COUNTBLANK(E56)+COUNTBLANK(F56)+COUNTBLANK(H56))=4,0,1))</f>
        <v>0</v>
      </c>
      <c r="K56" s="125">
        <f t="shared" si="1"/>
        <v>0</v>
      </c>
      <c r="L56" s="125">
        <f t="shared" si="2"/>
        <v>0</v>
      </c>
      <c r="M56" s="1">
        <f t="shared" si="3"/>
        <v>0</v>
      </c>
      <c r="N56" s="125">
        <f t="shared" si="4"/>
        <v>0</v>
      </c>
      <c r="O56" s="126">
        <f t="shared" si="5"/>
        <v>0</v>
      </c>
      <c r="P56" s="125">
        <f t="shared" si="6"/>
        <v>0</v>
      </c>
      <c r="Q56" s="1">
        <f t="shared" si="7"/>
        <v>0</v>
      </c>
      <c r="R56" s="1">
        <f t="shared" si="0"/>
        <v>0</v>
      </c>
      <c r="S56" s="1">
        <f t="shared" si="8"/>
        <v>0</v>
      </c>
      <c r="T56" s="1">
        <f t="shared" si="9"/>
        <v>0</v>
      </c>
      <c r="U56" s="126">
        <f t="shared" si="10"/>
        <v>0</v>
      </c>
    </row>
    <row r="57" spans="2:21" x14ac:dyDescent="0.3">
      <c r="B57" s="125">
        <v>42</v>
      </c>
      <c r="C57" s="34" t="str">
        <f>IF(OR('Data-Qtr7'!C55="",'Data-Qtr7'!R55),"",(COUNTIF('Data-Qtr7'!C55,"Yes")))</f>
        <v/>
      </c>
      <c r="D57" s="267" t="str">
        <f>IF('Data-Qtr7'!D55="","",IF(C57=1,'Data-Qtr7'!D55,""))</f>
        <v/>
      </c>
      <c r="E57" s="53" t="str">
        <f>IF(OR('Data-Qtr7'!E55="",'Data-Qtr7'!R55),"",COUNTIF('Data-Qtr7'!E55,"Yes"))</f>
        <v/>
      </c>
      <c r="F57" s="53" t="str">
        <f>IF(OR('Data-Qtr7'!F55="",'Data-Qtr7'!R55),"",COUNTIF('Data-Qtr7'!F55,"Yes"))</f>
        <v/>
      </c>
      <c r="G57" s="53"/>
      <c r="H57" s="53" t="str">
        <f>IF(OR('Data-Qtr7'!G55="",'Data-Qtr7'!R55),"",COUNTIF('Data-Qtr7'!G55,"Yes"))</f>
        <v/>
      </c>
      <c r="I57" s="55">
        <f>COUNTIF('Data-Qtr7'!C55:G55,"")</f>
        <v>5</v>
      </c>
      <c r="J57" s="125">
        <f>IF('Data-Qtr7'!R55,0,IF((COUNTBLANK(C57)+COUNTBLANK(E57)+COUNTBLANK(F57)+COUNTBLANK(H57))=4,0,1))</f>
        <v>0</v>
      </c>
      <c r="K57" s="125">
        <f t="shared" si="1"/>
        <v>0</v>
      </c>
      <c r="L57" s="125">
        <f t="shared" si="2"/>
        <v>0</v>
      </c>
      <c r="M57" s="1">
        <f t="shared" si="3"/>
        <v>0</v>
      </c>
      <c r="N57" s="125">
        <f t="shared" si="4"/>
        <v>0</v>
      </c>
      <c r="O57" s="126">
        <f t="shared" si="5"/>
        <v>0</v>
      </c>
      <c r="P57" s="125">
        <f t="shared" si="6"/>
        <v>0</v>
      </c>
      <c r="Q57" s="1">
        <f t="shared" si="7"/>
        <v>0</v>
      </c>
      <c r="R57" s="1">
        <f t="shared" si="0"/>
        <v>0</v>
      </c>
      <c r="S57" s="1">
        <f t="shared" si="8"/>
        <v>0</v>
      </c>
      <c r="T57" s="1">
        <f t="shared" si="9"/>
        <v>0</v>
      </c>
      <c r="U57" s="126">
        <f t="shared" si="10"/>
        <v>0</v>
      </c>
    </row>
    <row r="58" spans="2:21" x14ac:dyDescent="0.3">
      <c r="B58" s="125">
        <v>43</v>
      </c>
      <c r="C58" s="34" t="str">
        <f>IF(OR('Data-Qtr7'!C56="",'Data-Qtr7'!R56),"",(COUNTIF('Data-Qtr7'!C56,"Yes")))</f>
        <v/>
      </c>
      <c r="D58" s="267" t="str">
        <f>IF('Data-Qtr7'!D56="","",IF(C58=1,'Data-Qtr7'!D56,""))</f>
        <v/>
      </c>
      <c r="E58" s="53" t="str">
        <f>IF(OR('Data-Qtr7'!E56="",'Data-Qtr7'!R56),"",COUNTIF('Data-Qtr7'!E56,"Yes"))</f>
        <v/>
      </c>
      <c r="F58" s="53" t="str">
        <f>IF(OR('Data-Qtr7'!F56="",'Data-Qtr7'!R56),"",COUNTIF('Data-Qtr7'!F56,"Yes"))</f>
        <v/>
      </c>
      <c r="G58" s="53"/>
      <c r="H58" s="53" t="str">
        <f>IF(OR('Data-Qtr7'!G56="",'Data-Qtr7'!R56),"",COUNTIF('Data-Qtr7'!G56,"Yes"))</f>
        <v/>
      </c>
      <c r="I58" s="55">
        <f>COUNTIF('Data-Qtr7'!C56:G56,"")</f>
        <v>5</v>
      </c>
      <c r="J58" s="125">
        <f>IF('Data-Qtr7'!R56,0,IF((COUNTBLANK(C58)+COUNTBLANK(E58)+COUNTBLANK(F58)+COUNTBLANK(H58))=4,0,1))</f>
        <v>0</v>
      </c>
      <c r="K58" s="125">
        <f t="shared" si="1"/>
        <v>0</v>
      </c>
      <c r="L58" s="125">
        <f t="shared" si="2"/>
        <v>0</v>
      </c>
      <c r="M58" s="1">
        <f t="shared" si="3"/>
        <v>0</v>
      </c>
      <c r="N58" s="125">
        <f t="shared" si="4"/>
        <v>0</v>
      </c>
      <c r="O58" s="126">
        <f t="shared" si="5"/>
        <v>0</v>
      </c>
      <c r="P58" s="125">
        <f t="shared" si="6"/>
        <v>0</v>
      </c>
      <c r="Q58" s="1">
        <f t="shared" si="7"/>
        <v>0</v>
      </c>
      <c r="R58" s="1">
        <f t="shared" si="0"/>
        <v>0</v>
      </c>
      <c r="S58" s="1">
        <f t="shared" si="8"/>
        <v>0</v>
      </c>
      <c r="T58" s="1">
        <f t="shared" si="9"/>
        <v>0</v>
      </c>
      <c r="U58" s="126">
        <f t="shared" si="10"/>
        <v>0</v>
      </c>
    </row>
    <row r="59" spans="2:21" x14ac:dyDescent="0.3">
      <c r="B59" s="125">
        <v>44</v>
      </c>
      <c r="C59" s="34" t="str">
        <f>IF(OR('Data-Qtr7'!C57="",'Data-Qtr7'!R57),"",(COUNTIF('Data-Qtr7'!C57,"Yes")))</f>
        <v/>
      </c>
      <c r="D59" s="267" t="str">
        <f>IF('Data-Qtr7'!D57="","",IF(C59=1,'Data-Qtr7'!D57,""))</f>
        <v/>
      </c>
      <c r="E59" s="53" t="str">
        <f>IF(OR('Data-Qtr7'!E57="",'Data-Qtr7'!R57),"",COUNTIF('Data-Qtr7'!E57,"Yes"))</f>
        <v/>
      </c>
      <c r="F59" s="53" t="str">
        <f>IF(OR('Data-Qtr7'!F57="",'Data-Qtr7'!R57),"",COUNTIF('Data-Qtr7'!F57,"Yes"))</f>
        <v/>
      </c>
      <c r="G59" s="53"/>
      <c r="H59" s="53" t="str">
        <f>IF(OR('Data-Qtr7'!G57="",'Data-Qtr7'!R57),"",COUNTIF('Data-Qtr7'!G57,"Yes"))</f>
        <v/>
      </c>
      <c r="I59" s="55">
        <f>COUNTIF('Data-Qtr7'!C57:G57,"")</f>
        <v>5</v>
      </c>
      <c r="J59" s="125">
        <f>IF('Data-Qtr7'!R57,0,IF((COUNTBLANK(C59)+COUNTBLANK(E59)+COUNTBLANK(F59)+COUNTBLANK(H59))=4,0,1))</f>
        <v>0</v>
      </c>
      <c r="K59" s="125">
        <f t="shared" si="1"/>
        <v>0</v>
      </c>
      <c r="L59" s="125">
        <f t="shared" si="2"/>
        <v>0</v>
      </c>
      <c r="M59" s="1">
        <f t="shared" si="3"/>
        <v>0</v>
      </c>
      <c r="N59" s="125">
        <f t="shared" si="4"/>
        <v>0</v>
      </c>
      <c r="O59" s="126">
        <f t="shared" si="5"/>
        <v>0</v>
      </c>
      <c r="P59" s="125">
        <f t="shared" si="6"/>
        <v>0</v>
      </c>
      <c r="Q59" s="1">
        <f t="shared" si="7"/>
        <v>0</v>
      </c>
      <c r="R59" s="1">
        <f t="shared" si="0"/>
        <v>0</v>
      </c>
      <c r="S59" s="1">
        <f t="shared" si="8"/>
        <v>0</v>
      </c>
      <c r="T59" s="1">
        <f t="shared" si="9"/>
        <v>0</v>
      </c>
      <c r="U59" s="126">
        <f t="shared" si="10"/>
        <v>0</v>
      </c>
    </row>
    <row r="60" spans="2:21" x14ac:dyDescent="0.3">
      <c r="B60" s="125">
        <v>45</v>
      </c>
      <c r="C60" s="34" t="str">
        <f>IF(OR('Data-Qtr7'!C58="",'Data-Qtr7'!R58),"",(COUNTIF('Data-Qtr7'!C58,"Yes")))</f>
        <v/>
      </c>
      <c r="D60" s="267" t="str">
        <f>IF('Data-Qtr7'!D58="","",IF(C60=1,'Data-Qtr7'!D58,""))</f>
        <v/>
      </c>
      <c r="E60" s="53" t="str">
        <f>IF(OR('Data-Qtr7'!E58="",'Data-Qtr7'!R58),"",COUNTIF('Data-Qtr7'!E58,"Yes"))</f>
        <v/>
      </c>
      <c r="F60" s="53" t="str">
        <f>IF(OR('Data-Qtr7'!F58="",'Data-Qtr7'!R58),"",COUNTIF('Data-Qtr7'!F58,"Yes"))</f>
        <v/>
      </c>
      <c r="G60" s="53"/>
      <c r="H60" s="53" t="str">
        <f>IF(OR('Data-Qtr7'!G58="",'Data-Qtr7'!R58),"",COUNTIF('Data-Qtr7'!G58,"Yes"))</f>
        <v/>
      </c>
      <c r="I60" s="55">
        <f>COUNTIF('Data-Qtr7'!C58:G58,"")</f>
        <v>5</v>
      </c>
      <c r="J60" s="125">
        <f>IF('Data-Qtr7'!R58,0,IF((COUNTBLANK(C60)+COUNTBLANK(E60)+COUNTBLANK(F60)+COUNTBLANK(H60))=4,0,1))</f>
        <v>0</v>
      </c>
      <c r="K60" s="125">
        <f t="shared" si="1"/>
        <v>0</v>
      </c>
      <c r="L60" s="125">
        <f t="shared" si="2"/>
        <v>0</v>
      </c>
      <c r="M60" s="1">
        <f t="shared" si="3"/>
        <v>0</v>
      </c>
      <c r="N60" s="125">
        <f t="shared" si="4"/>
        <v>0</v>
      </c>
      <c r="O60" s="126">
        <f t="shared" si="5"/>
        <v>0</v>
      </c>
      <c r="P60" s="125">
        <f t="shared" si="6"/>
        <v>0</v>
      </c>
      <c r="Q60" s="1">
        <f t="shared" si="7"/>
        <v>0</v>
      </c>
      <c r="R60" s="1">
        <f t="shared" si="0"/>
        <v>0</v>
      </c>
      <c r="S60" s="1">
        <f t="shared" si="8"/>
        <v>0</v>
      </c>
      <c r="T60" s="1">
        <f t="shared" si="9"/>
        <v>0</v>
      </c>
      <c r="U60" s="126">
        <f t="shared" si="10"/>
        <v>0</v>
      </c>
    </row>
    <row r="61" spans="2:21" x14ac:dyDescent="0.3">
      <c r="B61" s="125">
        <v>46</v>
      </c>
      <c r="C61" s="34" t="str">
        <f>IF(OR('Data-Qtr7'!C59="",'Data-Qtr7'!R59),"",(COUNTIF('Data-Qtr7'!C59,"Yes")))</f>
        <v/>
      </c>
      <c r="D61" s="267" t="str">
        <f>IF('Data-Qtr7'!D59="","",IF(C61=1,'Data-Qtr7'!D59,""))</f>
        <v/>
      </c>
      <c r="E61" s="53" t="str">
        <f>IF(OR('Data-Qtr7'!E59="",'Data-Qtr7'!R59),"",COUNTIF('Data-Qtr7'!E59,"Yes"))</f>
        <v/>
      </c>
      <c r="F61" s="53" t="str">
        <f>IF(OR('Data-Qtr7'!F59="",'Data-Qtr7'!R59),"",COUNTIF('Data-Qtr7'!F59,"Yes"))</f>
        <v/>
      </c>
      <c r="G61" s="53"/>
      <c r="H61" s="53" t="str">
        <f>IF(OR('Data-Qtr7'!G59="",'Data-Qtr7'!R59),"",COUNTIF('Data-Qtr7'!G59,"Yes"))</f>
        <v/>
      </c>
      <c r="I61" s="55">
        <f>COUNTIF('Data-Qtr7'!C59:G59,"")</f>
        <v>5</v>
      </c>
      <c r="J61" s="125">
        <f>IF('Data-Qtr7'!R59,0,IF((COUNTBLANK(C61)+COUNTBLANK(E61)+COUNTBLANK(F61)+COUNTBLANK(H61))=4,0,1))</f>
        <v>0</v>
      </c>
      <c r="K61" s="125">
        <f t="shared" si="1"/>
        <v>0</v>
      </c>
      <c r="L61" s="125">
        <f t="shared" si="2"/>
        <v>0</v>
      </c>
      <c r="M61" s="1">
        <f t="shared" si="3"/>
        <v>0</v>
      </c>
      <c r="N61" s="125">
        <f t="shared" si="4"/>
        <v>0</v>
      </c>
      <c r="O61" s="126">
        <f t="shared" si="5"/>
        <v>0</v>
      </c>
      <c r="P61" s="125">
        <f t="shared" si="6"/>
        <v>0</v>
      </c>
      <c r="Q61" s="1">
        <f t="shared" si="7"/>
        <v>0</v>
      </c>
      <c r="R61" s="1">
        <f t="shared" si="0"/>
        <v>0</v>
      </c>
      <c r="S61" s="1">
        <f t="shared" si="8"/>
        <v>0</v>
      </c>
      <c r="T61" s="1">
        <f t="shared" si="9"/>
        <v>0</v>
      </c>
      <c r="U61" s="126">
        <f t="shared" si="10"/>
        <v>0</v>
      </c>
    </row>
    <row r="62" spans="2:21" x14ac:dyDescent="0.3">
      <c r="B62" s="125">
        <v>47</v>
      </c>
      <c r="C62" s="34" t="str">
        <f>IF(OR('Data-Qtr7'!C60="",'Data-Qtr7'!R60),"",(COUNTIF('Data-Qtr7'!C60,"Yes")))</f>
        <v/>
      </c>
      <c r="D62" s="267" t="str">
        <f>IF('Data-Qtr7'!D60="","",IF(C62=1,'Data-Qtr7'!D60,""))</f>
        <v/>
      </c>
      <c r="E62" s="53" t="str">
        <f>IF(OR('Data-Qtr7'!E60="",'Data-Qtr7'!R60),"",COUNTIF('Data-Qtr7'!E60,"Yes"))</f>
        <v/>
      </c>
      <c r="F62" s="53" t="str">
        <f>IF(OR('Data-Qtr7'!F60="",'Data-Qtr7'!R60),"",COUNTIF('Data-Qtr7'!F60,"Yes"))</f>
        <v/>
      </c>
      <c r="G62" s="53"/>
      <c r="H62" s="53" t="str">
        <f>IF(OR('Data-Qtr7'!G60="",'Data-Qtr7'!R60),"",COUNTIF('Data-Qtr7'!G60,"Yes"))</f>
        <v/>
      </c>
      <c r="I62" s="55">
        <f>COUNTIF('Data-Qtr7'!C60:G60,"")</f>
        <v>5</v>
      </c>
      <c r="J62" s="125">
        <f>IF('Data-Qtr7'!R60,0,IF((COUNTBLANK(C62)+COUNTBLANK(E62)+COUNTBLANK(F62)+COUNTBLANK(H62))=4,0,1))</f>
        <v>0</v>
      </c>
      <c r="K62" s="125">
        <f t="shared" si="1"/>
        <v>0</v>
      </c>
      <c r="L62" s="125">
        <f t="shared" si="2"/>
        <v>0</v>
      </c>
      <c r="M62" s="1">
        <f t="shared" si="3"/>
        <v>0</v>
      </c>
      <c r="N62" s="125">
        <f t="shared" si="4"/>
        <v>0</v>
      </c>
      <c r="O62" s="126">
        <f t="shared" si="5"/>
        <v>0</v>
      </c>
      <c r="P62" s="125">
        <f t="shared" si="6"/>
        <v>0</v>
      </c>
      <c r="Q62" s="1">
        <f t="shared" si="7"/>
        <v>0</v>
      </c>
      <c r="R62" s="1">
        <f t="shared" si="0"/>
        <v>0</v>
      </c>
      <c r="S62" s="1">
        <f t="shared" si="8"/>
        <v>0</v>
      </c>
      <c r="T62" s="1">
        <f t="shared" si="9"/>
        <v>0</v>
      </c>
      <c r="U62" s="126">
        <f t="shared" si="10"/>
        <v>0</v>
      </c>
    </row>
    <row r="63" spans="2:21" x14ac:dyDescent="0.3">
      <c r="B63" s="125">
        <v>48</v>
      </c>
      <c r="C63" s="34" t="str">
        <f>IF(OR('Data-Qtr7'!C61="",'Data-Qtr7'!R61),"",(COUNTIF('Data-Qtr7'!C61,"Yes")))</f>
        <v/>
      </c>
      <c r="D63" s="267" t="str">
        <f>IF('Data-Qtr7'!D61="","",IF(C63=1,'Data-Qtr7'!D61,""))</f>
        <v/>
      </c>
      <c r="E63" s="53" t="str">
        <f>IF(OR('Data-Qtr7'!E61="",'Data-Qtr7'!R61),"",COUNTIF('Data-Qtr7'!E61,"Yes"))</f>
        <v/>
      </c>
      <c r="F63" s="53" t="str">
        <f>IF(OR('Data-Qtr7'!F61="",'Data-Qtr7'!R61),"",COUNTIF('Data-Qtr7'!F61,"Yes"))</f>
        <v/>
      </c>
      <c r="G63" s="53"/>
      <c r="H63" s="53" t="str">
        <f>IF(OR('Data-Qtr7'!G61="",'Data-Qtr7'!R61),"",COUNTIF('Data-Qtr7'!G61,"Yes"))</f>
        <v/>
      </c>
      <c r="I63" s="55">
        <f>COUNTIF('Data-Qtr7'!C61:G61,"")</f>
        <v>5</v>
      </c>
      <c r="J63" s="125">
        <f>IF('Data-Qtr7'!R61,0,IF((COUNTBLANK(C63)+COUNTBLANK(E63)+COUNTBLANK(F63)+COUNTBLANK(H63))=4,0,1))</f>
        <v>0</v>
      </c>
      <c r="K63" s="125">
        <f t="shared" si="1"/>
        <v>0</v>
      </c>
      <c r="L63" s="125">
        <f t="shared" si="2"/>
        <v>0</v>
      </c>
      <c r="M63" s="1">
        <f t="shared" si="3"/>
        <v>0</v>
      </c>
      <c r="N63" s="125">
        <f t="shared" si="4"/>
        <v>0</v>
      </c>
      <c r="O63" s="126">
        <f t="shared" si="5"/>
        <v>0</v>
      </c>
      <c r="P63" s="125">
        <f t="shared" si="6"/>
        <v>0</v>
      </c>
      <c r="Q63" s="1">
        <f t="shared" si="7"/>
        <v>0</v>
      </c>
      <c r="R63" s="1">
        <f t="shared" si="0"/>
        <v>0</v>
      </c>
      <c r="S63" s="1">
        <f t="shared" si="8"/>
        <v>0</v>
      </c>
      <c r="T63" s="1">
        <f t="shared" si="9"/>
        <v>0</v>
      </c>
      <c r="U63" s="126">
        <f t="shared" si="10"/>
        <v>0</v>
      </c>
    </row>
    <row r="64" spans="2:21" x14ac:dyDescent="0.3">
      <c r="B64" s="125">
        <v>49</v>
      </c>
      <c r="C64" s="34" t="str">
        <f>IF(OR('Data-Qtr7'!C62="",'Data-Qtr7'!R62),"",(COUNTIF('Data-Qtr7'!C62,"Yes")))</f>
        <v/>
      </c>
      <c r="D64" s="267" t="str">
        <f>IF('Data-Qtr7'!D62="","",IF(C64=1,'Data-Qtr7'!D62,""))</f>
        <v/>
      </c>
      <c r="E64" s="53" t="str">
        <f>IF(OR('Data-Qtr7'!E62="",'Data-Qtr7'!R62),"",COUNTIF('Data-Qtr7'!E62,"Yes"))</f>
        <v/>
      </c>
      <c r="F64" s="53" t="str">
        <f>IF(OR('Data-Qtr7'!F62="",'Data-Qtr7'!R62),"",COUNTIF('Data-Qtr7'!F62,"Yes"))</f>
        <v/>
      </c>
      <c r="G64" s="53"/>
      <c r="H64" s="53" t="str">
        <f>IF(OR('Data-Qtr7'!G62="",'Data-Qtr7'!R62),"",COUNTIF('Data-Qtr7'!G62,"Yes"))</f>
        <v/>
      </c>
      <c r="I64" s="55">
        <f>COUNTIF('Data-Qtr7'!C62:G62,"")</f>
        <v>5</v>
      </c>
      <c r="J64" s="125">
        <f>IF('Data-Qtr7'!R62,0,IF((COUNTBLANK(C64)+COUNTBLANK(E64)+COUNTBLANK(F64)+COUNTBLANK(H64))=4,0,1))</f>
        <v>0</v>
      </c>
      <c r="K64" s="125">
        <f t="shared" si="1"/>
        <v>0</v>
      </c>
      <c r="L64" s="125">
        <f t="shared" si="2"/>
        <v>0</v>
      </c>
      <c r="M64" s="1">
        <f t="shared" si="3"/>
        <v>0</v>
      </c>
      <c r="N64" s="125">
        <f t="shared" si="4"/>
        <v>0</v>
      </c>
      <c r="O64" s="126">
        <f t="shared" si="5"/>
        <v>0</v>
      </c>
      <c r="P64" s="125">
        <f t="shared" si="6"/>
        <v>0</v>
      </c>
      <c r="Q64" s="1">
        <f t="shared" si="7"/>
        <v>0</v>
      </c>
      <c r="R64" s="1">
        <f t="shared" si="0"/>
        <v>0</v>
      </c>
      <c r="S64" s="1">
        <f t="shared" si="8"/>
        <v>0</v>
      </c>
      <c r="T64" s="1">
        <f t="shared" si="9"/>
        <v>0</v>
      </c>
      <c r="U64" s="126">
        <f t="shared" si="10"/>
        <v>0</v>
      </c>
    </row>
    <row r="65" spans="2:21" ht="15" thickBot="1" x14ac:dyDescent="0.35">
      <c r="B65" s="125">
        <v>50</v>
      </c>
      <c r="C65" s="35" t="str">
        <f>IF(OR('Data-Qtr7'!C63="",'Data-Qtr7'!R63),"",(COUNTIF('Data-Qtr7'!C63,"Yes")))</f>
        <v/>
      </c>
      <c r="D65" s="271" t="str">
        <f>IF('Data-Qtr7'!D63="","",IF(C65=1,'Data-Qtr7'!D63,""))</f>
        <v/>
      </c>
      <c r="E65" s="36" t="str">
        <f>IF(OR('Data-Qtr7'!E63="",'Data-Qtr7'!R63),"",COUNTIF('Data-Qtr7'!E63,"Yes"))</f>
        <v/>
      </c>
      <c r="F65" s="36" t="str">
        <f>IF(OR('Data-Qtr7'!F63="",'Data-Qtr7'!R63),"",COUNTIF('Data-Qtr7'!F63,"Yes"))</f>
        <v/>
      </c>
      <c r="G65" s="36"/>
      <c r="H65" s="36" t="str">
        <f>IF(OR('Data-Qtr7'!G63="",'Data-Qtr7'!R63),"",COUNTIF('Data-Qtr7'!G63,"Yes"))</f>
        <v/>
      </c>
      <c r="I65" s="56">
        <f>COUNTIF('Data-Qtr7'!C63:G63,"")</f>
        <v>5</v>
      </c>
      <c r="J65" s="125">
        <f>IF('Data-Qtr7'!R63,0,IF((COUNTBLANK(C65)+COUNTBLANK(E65)+COUNTBLANK(F65)+COUNTBLANK(H65))=4,0,1))</f>
        <v>0</v>
      </c>
      <c r="K65" s="125">
        <f t="shared" si="1"/>
        <v>0</v>
      </c>
      <c r="L65" s="125">
        <f t="shared" si="2"/>
        <v>0</v>
      </c>
      <c r="M65" s="1">
        <f t="shared" si="3"/>
        <v>0</v>
      </c>
      <c r="N65" s="125">
        <f t="shared" si="4"/>
        <v>0</v>
      </c>
      <c r="O65" s="126">
        <f t="shared" si="5"/>
        <v>0</v>
      </c>
      <c r="P65" s="125">
        <f t="shared" si="6"/>
        <v>0</v>
      </c>
      <c r="Q65" s="1">
        <f t="shared" si="7"/>
        <v>0</v>
      </c>
      <c r="R65" s="1">
        <f t="shared" si="0"/>
        <v>0</v>
      </c>
      <c r="S65" s="1">
        <f t="shared" si="8"/>
        <v>0</v>
      </c>
      <c r="T65" s="1">
        <f t="shared" si="9"/>
        <v>0</v>
      </c>
      <c r="U65" s="126">
        <f t="shared" si="10"/>
        <v>0</v>
      </c>
    </row>
    <row r="66" spans="2:21" x14ac:dyDescent="0.3">
      <c r="B66" s="124">
        <v>51</v>
      </c>
      <c r="C66" s="32" t="str">
        <f>IF(OR('Data-Qtr7'!C64="",'Data-Qtr7'!R64),"",(COUNTIF('Data-Qtr7'!C64,"Yes")))</f>
        <v/>
      </c>
      <c r="D66" s="268" t="str">
        <f>IF('Data-Qtr7'!D64="","",IF(C66=1,'Data-Qtr7'!D64,""))</f>
        <v/>
      </c>
      <c r="E66" s="33" t="str">
        <f>IF(OR('Data-Qtr7'!E64="",'Data-Qtr7'!R64),"",COUNTIF('Data-Qtr7'!E64,"Yes"))</f>
        <v/>
      </c>
      <c r="F66" s="33" t="str">
        <f>IF(OR('Data-Qtr7'!F64="",'Data-Qtr7'!R64),"",COUNTIF('Data-Qtr7'!F64,"Yes"))</f>
        <v/>
      </c>
      <c r="G66" s="33"/>
      <c r="H66" s="33" t="str">
        <f>IF(OR('Data-Qtr7'!G64="",'Data-Qtr7'!R64),"",COUNTIF('Data-Qtr7'!G64,"Yes"))</f>
        <v/>
      </c>
      <c r="I66" s="55">
        <f>COUNTIF('Data-Qtr7'!C64:G64,"")</f>
        <v>5</v>
      </c>
      <c r="J66" s="125">
        <f>IF('Data-Qtr7'!R64,0,IF((COUNTBLANK(C66)+COUNTBLANK(E66)+COUNTBLANK(F66)+COUNTBLANK(H66))=4,0,1))</f>
        <v>0</v>
      </c>
      <c r="K66" s="125">
        <f t="shared" si="1"/>
        <v>0</v>
      </c>
      <c r="L66" s="125">
        <f t="shared" si="2"/>
        <v>0</v>
      </c>
      <c r="M66" s="1">
        <f t="shared" si="3"/>
        <v>0</v>
      </c>
      <c r="N66" s="125">
        <f t="shared" si="4"/>
        <v>0</v>
      </c>
      <c r="O66" s="126">
        <f t="shared" si="5"/>
        <v>0</v>
      </c>
      <c r="P66" s="125">
        <f t="shared" si="6"/>
        <v>0</v>
      </c>
      <c r="Q66" s="1">
        <f t="shared" si="7"/>
        <v>0</v>
      </c>
      <c r="R66" s="1">
        <f t="shared" si="0"/>
        <v>0</v>
      </c>
      <c r="S66" s="1">
        <f t="shared" si="8"/>
        <v>0</v>
      </c>
      <c r="T66" s="1">
        <f t="shared" si="9"/>
        <v>0</v>
      </c>
      <c r="U66" s="126">
        <f t="shared" si="10"/>
        <v>0</v>
      </c>
    </row>
    <row r="67" spans="2:21" x14ac:dyDescent="0.3">
      <c r="B67" s="125">
        <v>52</v>
      </c>
      <c r="C67" s="34" t="str">
        <f>IF(OR('Data-Qtr7'!C65="",'Data-Qtr7'!R65),"",(COUNTIF('Data-Qtr7'!C65,"Yes")))</f>
        <v/>
      </c>
      <c r="D67" s="267" t="str">
        <f>IF('Data-Qtr7'!D65="","",IF(C67=1,'Data-Qtr7'!D65,""))</f>
        <v/>
      </c>
      <c r="E67" s="53" t="str">
        <f>IF(OR('Data-Qtr7'!E65="",'Data-Qtr7'!R65),"",COUNTIF('Data-Qtr7'!E65,"Yes"))</f>
        <v/>
      </c>
      <c r="F67" s="53" t="str">
        <f>IF(OR('Data-Qtr7'!F65="",'Data-Qtr7'!R65),"",COUNTIF('Data-Qtr7'!F65,"Yes"))</f>
        <v/>
      </c>
      <c r="G67" s="53"/>
      <c r="H67" s="53" t="str">
        <f>IF(OR('Data-Qtr7'!G65="",'Data-Qtr7'!R65),"",COUNTIF('Data-Qtr7'!G65,"Yes"))</f>
        <v/>
      </c>
      <c r="I67" s="55">
        <f>COUNTIF('Data-Qtr7'!C65:G65,"")</f>
        <v>5</v>
      </c>
      <c r="J67" s="125">
        <f>IF('Data-Qtr7'!R65,0,IF((COUNTBLANK(C67)+COUNTBLANK(E67)+COUNTBLANK(F67)+COUNTBLANK(H67))=4,0,1))</f>
        <v>0</v>
      </c>
      <c r="K67" s="125">
        <f t="shared" si="1"/>
        <v>0</v>
      </c>
      <c r="L67" s="125">
        <f t="shared" si="2"/>
        <v>0</v>
      </c>
      <c r="M67" s="1">
        <f t="shared" si="3"/>
        <v>0</v>
      </c>
      <c r="N67" s="125">
        <f t="shared" si="4"/>
        <v>0</v>
      </c>
      <c r="O67" s="126">
        <f t="shared" si="5"/>
        <v>0</v>
      </c>
      <c r="P67" s="125">
        <f t="shared" si="6"/>
        <v>0</v>
      </c>
      <c r="Q67" s="1">
        <f t="shared" si="7"/>
        <v>0</v>
      </c>
      <c r="R67" s="1">
        <f t="shared" si="0"/>
        <v>0</v>
      </c>
      <c r="S67" s="1">
        <f t="shared" si="8"/>
        <v>0</v>
      </c>
      <c r="T67" s="1">
        <f t="shared" si="9"/>
        <v>0</v>
      </c>
      <c r="U67" s="126">
        <f t="shared" si="10"/>
        <v>0</v>
      </c>
    </row>
    <row r="68" spans="2:21" x14ac:dyDescent="0.3">
      <c r="B68" s="125">
        <v>53</v>
      </c>
      <c r="C68" s="34" t="str">
        <f>IF(OR('Data-Qtr7'!C66="",'Data-Qtr7'!R66),"",(COUNTIF('Data-Qtr7'!C66,"Yes")))</f>
        <v/>
      </c>
      <c r="D68" s="267" t="str">
        <f>IF('Data-Qtr7'!D66="","",IF(C68=1,'Data-Qtr7'!D66,""))</f>
        <v/>
      </c>
      <c r="E68" s="53" t="str">
        <f>IF(OR('Data-Qtr7'!E66="",'Data-Qtr7'!R66),"",COUNTIF('Data-Qtr7'!E66,"Yes"))</f>
        <v/>
      </c>
      <c r="F68" s="53" t="str">
        <f>IF(OR('Data-Qtr7'!F66="",'Data-Qtr7'!R66),"",COUNTIF('Data-Qtr7'!F66,"Yes"))</f>
        <v/>
      </c>
      <c r="G68" s="53"/>
      <c r="H68" s="53" t="str">
        <f>IF(OR('Data-Qtr7'!G66="",'Data-Qtr7'!R66),"",COUNTIF('Data-Qtr7'!G66,"Yes"))</f>
        <v/>
      </c>
      <c r="I68" s="55">
        <f>COUNTIF('Data-Qtr7'!C66:G66,"")</f>
        <v>5</v>
      </c>
      <c r="J68" s="125">
        <f>IF('Data-Qtr7'!R66,0,IF((COUNTBLANK(C68)+COUNTBLANK(E68)+COUNTBLANK(F68)+COUNTBLANK(H68))=4,0,1))</f>
        <v>0</v>
      </c>
      <c r="K68" s="125">
        <f t="shared" si="1"/>
        <v>0</v>
      </c>
      <c r="L68" s="125">
        <f t="shared" si="2"/>
        <v>0</v>
      </c>
      <c r="M68" s="1">
        <f t="shared" si="3"/>
        <v>0</v>
      </c>
      <c r="N68" s="125">
        <f t="shared" si="4"/>
        <v>0</v>
      </c>
      <c r="O68" s="126">
        <f t="shared" si="5"/>
        <v>0</v>
      </c>
      <c r="P68" s="125">
        <f t="shared" si="6"/>
        <v>0</v>
      </c>
      <c r="Q68" s="1">
        <f t="shared" si="7"/>
        <v>0</v>
      </c>
      <c r="R68" s="1">
        <f t="shared" si="0"/>
        <v>0</v>
      </c>
      <c r="S68" s="1">
        <f t="shared" si="8"/>
        <v>0</v>
      </c>
      <c r="T68" s="1">
        <f t="shared" si="9"/>
        <v>0</v>
      </c>
      <c r="U68" s="126">
        <f t="shared" si="10"/>
        <v>0</v>
      </c>
    </row>
    <row r="69" spans="2:21" x14ac:dyDescent="0.3">
      <c r="B69" s="125">
        <v>54</v>
      </c>
      <c r="C69" s="34" t="str">
        <f>IF(OR('Data-Qtr7'!C67="",'Data-Qtr7'!R67),"",(COUNTIF('Data-Qtr7'!C67,"Yes")))</f>
        <v/>
      </c>
      <c r="D69" s="267" t="str">
        <f>IF('Data-Qtr7'!D67="","",IF(C69=1,'Data-Qtr7'!D67,""))</f>
        <v/>
      </c>
      <c r="E69" s="53" t="str">
        <f>IF(OR('Data-Qtr7'!E67="",'Data-Qtr7'!R67),"",COUNTIF('Data-Qtr7'!E67,"Yes"))</f>
        <v/>
      </c>
      <c r="F69" s="53" t="str">
        <f>IF(OR('Data-Qtr7'!F67="",'Data-Qtr7'!R67),"",COUNTIF('Data-Qtr7'!F67,"Yes"))</f>
        <v/>
      </c>
      <c r="G69" s="53"/>
      <c r="H69" s="53" t="str">
        <f>IF(OR('Data-Qtr7'!G67="",'Data-Qtr7'!R67),"",COUNTIF('Data-Qtr7'!G67,"Yes"))</f>
        <v/>
      </c>
      <c r="I69" s="55">
        <f>COUNTIF('Data-Qtr7'!C67:G67,"")</f>
        <v>5</v>
      </c>
      <c r="J69" s="125">
        <f>IF('Data-Qtr7'!R67,0,IF((COUNTBLANK(C69)+COUNTBLANK(E69)+COUNTBLANK(F69)+COUNTBLANK(H69))=4,0,1))</f>
        <v>0</v>
      </c>
      <c r="K69" s="125">
        <f t="shared" si="1"/>
        <v>0</v>
      </c>
      <c r="L69" s="125">
        <f t="shared" si="2"/>
        <v>0</v>
      </c>
      <c r="M69" s="1">
        <f t="shared" si="3"/>
        <v>0</v>
      </c>
      <c r="N69" s="125">
        <f t="shared" si="4"/>
        <v>0</v>
      </c>
      <c r="O69" s="126">
        <f t="shared" si="5"/>
        <v>0</v>
      </c>
      <c r="P69" s="125">
        <f t="shared" si="6"/>
        <v>0</v>
      </c>
      <c r="Q69" s="1">
        <f t="shared" si="7"/>
        <v>0</v>
      </c>
      <c r="R69" s="1">
        <f t="shared" si="0"/>
        <v>0</v>
      </c>
      <c r="S69" s="1">
        <f t="shared" si="8"/>
        <v>0</v>
      </c>
      <c r="T69" s="1">
        <f t="shared" si="9"/>
        <v>0</v>
      </c>
      <c r="U69" s="126">
        <f t="shared" si="10"/>
        <v>0</v>
      </c>
    </row>
    <row r="70" spans="2:21" x14ac:dyDescent="0.3">
      <c r="B70" s="125">
        <v>55</v>
      </c>
      <c r="C70" s="34" t="str">
        <f>IF(OR('Data-Qtr7'!C68="",'Data-Qtr7'!R68),"",(COUNTIF('Data-Qtr7'!C68,"Yes")))</f>
        <v/>
      </c>
      <c r="D70" s="267" t="str">
        <f>IF('Data-Qtr7'!D68="","",IF(C70=1,'Data-Qtr7'!D68,""))</f>
        <v/>
      </c>
      <c r="E70" s="53" t="str">
        <f>IF(OR('Data-Qtr7'!E68="",'Data-Qtr7'!R68),"",COUNTIF('Data-Qtr7'!E68,"Yes"))</f>
        <v/>
      </c>
      <c r="F70" s="53" t="str">
        <f>IF(OR('Data-Qtr7'!F68="",'Data-Qtr7'!R68),"",COUNTIF('Data-Qtr7'!F68,"Yes"))</f>
        <v/>
      </c>
      <c r="G70" s="53"/>
      <c r="H70" s="53" t="str">
        <f>IF(OR('Data-Qtr7'!G68="",'Data-Qtr7'!R68),"",COUNTIF('Data-Qtr7'!G68,"Yes"))</f>
        <v/>
      </c>
      <c r="I70" s="55">
        <f>COUNTIF('Data-Qtr7'!C68:G68,"")</f>
        <v>5</v>
      </c>
      <c r="J70" s="125">
        <f>IF('Data-Qtr7'!R68,0,IF((COUNTBLANK(C70)+COUNTBLANK(E70)+COUNTBLANK(F70)+COUNTBLANK(H70))=4,0,1))</f>
        <v>0</v>
      </c>
      <c r="K70" s="125">
        <f t="shared" si="1"/>
        <v>0</v>
      </c>
      <c r="L70" s="125">
        <f t="shared" si="2"/>
        <v>0</v>
      </c>
      <c r="M70" s="1">
        <f t="shared" si="3"/>
        <v>0</v>
      </c>
      <c r="N70" s="125">
        <f t="shared" si="4"/>
        <v>0</v>
      </c>
      <c r="O70" s="126">
        <f t="shared" si="5"/>
        <v>0</v>
      </c>
      <c r="P70" s="125">
        <f t="shared" si="6"/>
        <v>0</v>
      </c>
      <c r="Q70" s="1">
        <f t="shared" si="7"/>
        <v>0</v>
      </c>
      <c r="R70" s="1">
        <f t="shared" si="0"/>
        <v>0</v>
      </c>
      <c r="S70" s="1">
        <f t="shared" si="8"/>
        <v>0</v>
      </c>
      <c r="T70" s="1">
        <f t="shared" si="9"/>
        <v>0</v>
      </c>
      <c r="U70" s="126">
        <f t="shared" si="10"/>
        <v>0</v>
      </c>
    </row>
    <row r="71" spans="2:21" x14ac:dyDescent="0.3">
      <c r="B71" s="125">
        <v>56</v>
      </c>
      <c r="C71" s="34" t="str">
        <f>IF(OR('Data-Qtr7'!C69="",'Data-Qtr7'!R69),"",(COUNTIF('Data-Qtr7'!C69,"Yes")))</f>
        <v/>
      </c>
      <c r="D71" s="267" t="str">
        <f>IF('Data-Qtr7'!D69="","",IF(C71=1,'Data-Qtr7'!D69,""))</f>
        <v/>
      </c>
      <c r="E71" s="53" t="str">
        <f>IF(OR('Data-Qtr7'!E69="",'Data-Qtr7'!R69),"",COUNTIF('Data-Qtr7'!E69,"Yes"))</f>
        <v/>
      </c>
      <c r="F71" s="53" t="str">
        <f>IF(OR('Data-Qtr7'!F69="",'Data-Qtr7'!R69),"",COUNTIF('Data-Qtr7'!F69,"Yes"))</f>
        <v/>
      </c>
      <c r="G71" s="53"/>
      <c r="H71" s="53" t="str">
        <f>IF(OR('Data-Qtr7'!G69="",'Data-Qtr7'!R69),"",COUNTIF('Data-Qtr7'!G69,"Yes"))</f>
        <v/>
      </c>
      <c r="I71" s="55">
        <f>COUNTIF('Data-Qtr7'!C69:G69,"")</f>
        <v>5</v>
      </c>
      <c r="J71" s="125">
        <f>IF('Data-Qtr7'!R69,0,IF((COUNTBLANK(C71)+COUNTBLANK(E71)+COUNTBLANK(F71)+COUNTBLANK(H71))=4,0,1))</f>
        <v>0</v>
      </c>
      <c r="K71" s="125">
        <f t="shared" si="1"/>
        <v>0</v>
      </c>
      <c r="L71" s="125">
        <f t="shared" si="2"/>
        <v>0</v>
      </c>
      <c r="M71" s="1">
        <f t="shared" si="3"/>
        <v>0</v>
      </c>
      <c r="N71" s="125">
        <f t="shared" si="4"/>
        <v>0</v>
      </c>
      <c r="O71" s="126">
        <f t="shared" si="5"/>
        <v>0</v>
      </c>
      <c r="P71" s="125">
        <f t="shared" si="6"/>
        <v>0</v>
      </c>
      <c r="Q71" s="1">
        <f t="shared" si="7"/>
        <v>0</v>
      </c>
      <c r="R71" s="1">
        <f t="shared" si="0"/>
        <v>0</v>
      </c>
      <c r="S71" s="1">
        <f t="shared" si="8"/>
        <v>0</v>
      </c>
      <c r="T71" s="1">
        <f t="shared" si="9"/>
        <v>0</v>
      </c>
      <c r="U71" s="126">
        <f t="shared" si="10"/>
        <v>0</v>
      </c>
    </row>
    <row r="72" spans="2:21" x14ac:dyDescent="0.3">
      <c r="B72" s="125">
        <v>57</v>
      </c>
      <c r="C72" s="34" t="str">
        <f>IF(OR('Data-Qtr7'!C70="",'Data-Qtr7'!R70),"",(COUNTIF('Data-Qtr7'!C70,"Yes")))</f>
        <v/>
      </c>
      <c r="D72" s="267" t="str">
        <f>IF('Data-Qtr7'!D70="","",IF(C72=1,'Data-Qtr7'!D70,""))</f>
        <v/>
      </c>
      <c r="E72" s="53" t="str">
        <f>IF(OR('Data-Qtr7'!E70="",'Data-Qtr7'!R70),"",COUNTIF('Data-Qtr7'!E70,"Yes"))</f>
        <v/>
      </c>
      <c r="F72" s="53" t="str">
        <f>IF(OR('Data-Qtr7'!F70="",'Data-Qtr7'!R70),"",COUNTIF('Data-Qtr7'!F70,"Yes"))</f>
        <v/>
      </c>
      <c r="G72" s="53"/>
      <c r="H72" s="53" t="str">
        <f>IF(OR('Data-Qtr7'!G70="",'Data-Qtr7'!R70),"",COUNTIF('Data-Qtr7'!G70,"Yes"))</f>
        <v/>
      </c>
      <c r="I72" s="55">
        <f>COUNTIF('Data-Qtr7'!C70:G70,"")</f>
        <v>5</v>
      </c>
      <c r="J72" s="125">
        <f>IF('Data-Qtr7'!R70,0,IF((COUNTBLANK(C72)+COUNTBLANK(E72)+COUNTBLANK(F72)+COUNTBLANK(H72))=4,0,1))</f>
        <v>0</v>
      </c>
      <c r="K72" s="125">
        <f t="shared" si="1"/>
        <v>0</v>
      </c>
      <c r="L72" s="125">
        <f t="shared" si="2"/>
        <v>0</v>
      </c>
      <c r="M72" s="1">
        <f t="shared" si="3"/>
        <v>0</v>
      </c>
      <c r="N72" s="125">
        <f t="shared" si="4"/>
        <v>0</v>
      </c>
      <c r="O72" s="126">
        <f t="shared" si="5"/>
        <v>0</v>
      </c>
      <c r="P72" s="125">
        <f t="shared" si="6"/>
        <v>0</v>
      </c>
      <c r="Q72" s="1">
        <f t="shared" si="7"/>
        <v>0</v>
      </c>
      <c r="R72" s="1">
        <f t="shared" si="0"/>
        <v>0</v>
      </c>
      <c r="S72" s="1">
        <f t="shared" si="8"/>
        <v>0</v>
      </c>
      <c r="T72" s="1">
        <f t="shared" si="9"/>
        <v>0</v>
      </c>
      <c r="U72" s="126">
        <f t="shared" si="10"/>
        <v>0</v>
      </c>
    </row>
    <row r="73" spans="2:21" x14ac:dyDescent="0.3">
      <c r="B73" s="125">
        <v>58</v>
      </c>
      <c r="C73" s="34" t="str">
        <f>IF(OR('Data-Qtr7'!C71="",'Data-Qtr7'!R71),"",(COUNTIF('Data-Qtr7'!C71,"Yes")))</f>
        <v/>
      </c>
      <c r="D73" s="267" t="str">
        <f>IF('Data-Qtr7'!D71="","",IF(C73=1,'Data-Qtr7'!D71,""))</f>
        <v/>
      </c>
      <c r="E73" s="53" t="str">
        <f>IF(OR('Data-Qtr7'!E71="",'Data-Qtr7'!R71),"",COUNTIF('Data-Qtr7'!E71,"Yes"))</f>
        <v/>
      </c>
      <c r="F73" s="53" t="str">
        <f>IF(OR('Data-Qtr7'!F71="",'Data-Qtr7'!R71),"",COUNTIF('Data-Qtr7'!F71,"Yes"))</f>
        <v/>
      </c>
      <c r="G73" s="53"/>
      <c r="H73" s="53" t="str">
        <f>IF(OR('Data-Qtr7'!G71="",'Data-Qtr7'!R71),"",COUNTIF('Data-Qtr7'!G71,"Yes"))</f>
        <v/>
      </c>
      <c r="I73" s="55">
        <f>COUNTIF('Data-Qtr7'!C71:G71,"")</f>
        <v>5</v>
      </c>
      <c r="J73" s="125">
        <f>IF('Data-Qtr7'!R71,0,IF((COUNTBLANK(C73)+COUNTBLANK(E73)+COUNTBLANK(F73)+COUNTBLANK(H73))=4,0,1))</f>
        <v>0</v>
      </c>
      <c r="K73" s="125">
        <f t="shared" si="1"/>
        <v>0</v>
      </c>
      <c r="L73" s="125">
        <f t="shared" si="2"/>
        <v>0</v>
      </c>
      <c r="M73" s="1">
        <f t="shared" si="3"/>
        <v>0</v>
      </c>
      <c r="N73" s="125">
        <f t="shared" si="4"/>
        <v>0</v>
      </c>
      <c r="O73" s="126">
        <f t="shared" si="5"/>
        <v>0</v>
      </c>
      <c r="P73" s="125">
        <f t="shared" si="6"/>
        <v>0</v>
      </c>
      <c r="Q73" s="1">
        <f t="shared" si="7"/>
        <v>0</v>
      </c>
      <c r="R73" s="1">
        <f t="shared" si="0"/>
        <v>0</v>
      </c>
      <c r="S73" s="1">
        <f t="shared" si="8"/>
        <v>0</v>
      </c>
      <c r="T73" s="1">
        <f t="shared" si="9"/>
        <v>0</v>
      </c>
      <c r="U73" s="126">
        <f t="shared" si="10"/>
        <v>0</v>
      </c>
    </row>
    <row r="74" spans="2:21" x14ac:dyDescent="0.3">
      <c r="B74" s="125">
        <v>59</v>
      </c>
      <c r="C74" s="34" t="str">
        <f>IF(OR('Data-Qtr7'!C72="",'Data-Qtr7'!R72),"",(COUNTIF('Data-Qtr7'!C72,"Yes")))</f>
        <v/>
      </c>
      <c r="D74" s="267" t="str">
        <f>IF('Data-Qtr7'!D72="","",IF(C74=1,'Data-Qtr7'!D72,""))</f>
        <v/>
      </c>
      <c r="E74" s="53" t="str">
        <f>IF(OR('Data-Qtr7'!E72="",'Data-Qtr7'!R72),"",COUNTIF('Data-Qtr7'!E72,"Yes"))</f>
        <v/>
      </c>
      <c r="F74" s="53" t="str">
        <f>IF(OR('Data-Qtr7'!F72="",'Data-Qtr7'!R72),"",COUNTIF('Data-Qtr7'!F72,"Yes"))</f>
        <v/>
      </c>
      <c r="G74" s="53"/>
      <c r="H74" s="53" t="str">
        <f>IF(OR('Data-Qtr7'!G72="",'Data-Qtr7'!R72),"",COUNTIF('Data-Qtr7'!G72,"Yes"))</f>
        <v/>
      </c>
      <c r="I74" s="55">
        <f>COUNTIF('Data-Qtr7'!C72:G72,"")</f>
        <v>5</v>
      </c>
      <c r="J74" s="125">
        <f>IF('Data-Qtr7'!R72,0,IF((COUNTBLANK(C74)+COUNTBLANK(E74)+COUNTBLANK(F74)+COUNTBLANK(H74))=4,0,1))</f>
        <v>0</v>
      </c>
      <c r="K74" s="125">
        <f t="shared" si="1"/>
        <v>0</v>
      </c>
      <c r="L74" s="125">
        <f t="shared" si="2"/>
        <v>0</v>
      </c>
      <c r="M74" s="1">
        <f t="shared" si="3"/>
        <v>0</v>
      </c>
      <c r="N74" s="125">
        <f t="shared" si="4"/>
        <v>0</v>
      </c>
      <c r="O74" s="126">
        <f t="shared" si="5"/>
        <v>0</v>
      </c>
      <c r="P74" s="125">
        <f t="shared" si="6"/>
        <v>0</v>
      </c>
      <c r="Q74" s="1">
        <f t="shared" si="7"/>
        <v>0</v>
      </c>
      <c r="R74" s="1">
        <f t="shared" si="0"/>
        <v>0</v>
      </c>
      <c r="S74" s="1">
        <f t="shared" si="8"/>
        <v>0</v>
      </c>
      <c r="T74" s="1">
        <f t="shared" si="9"/>
        <v>0</v>
      </c>
      <c r="U74" s="126">
        <f t="shared" si="10"/>
        <v>0</v>
      </c>
    </row>
    <row r="75" spans="2:21" ht="15" thickBot="1" x14ac:dyDescent="0.35">
      <c r="B75" s="127">
        <v>60</v>
      </c>
      <c r="C75" s="35" t="str">
        <f>IF(OR('Data-Qtr7'!C73="",'Data-Qtr7'!R73),"",(COUNTIF('Data-Qtr7'!C73,"Yes")))</f>
        <v/>
      </c>
      <c r="D75" s="271" t="str">
        <f>IF('Data-Qtr7'!D73="","",IF(C75=1,'Data-Qtr7'!D73,""))</f>
        <v/>
      </c>
      <c r="E75" s="36" t="str">
        <f>IF(OR('Data-Qtr7'!E73="",'Data-Qtr7'!R73),"",COUNTIF('Data-Qtr7'!E73,"Yes"))</f>
        <v/>
      </c>
      <c r="F75" s="36" t="str">
        <f>IF(OR('Data-Qtr7'!F73="",'Data-Qtr7'!R73),"",COUNTIF('Data-Qtr7'!F73,"Yes"))</f>
        <v/>
      </c>
      <c r="G75" s="36"/>
      <c r="H75" s="36" t="str">
        <f>IF(OR('Data-Qtr7'!G73="",'Data-Qtr7'!R73),"",COUNTIF('Data-Qtr7'!G73,"Yes"))</f>
        <v/>
      </c>
      <c r="I75" s="56">
        <f>COUNTIF('Data-Qtr7'!C73:G73,"")</f>
        <v>5</v>
      </c>
      <c r="J75" s="125">
        <f>IF('Data-Qtr7'!R73,0,IF((COUNTBLANK(C75)+COUNTBLANK(E75)+COUNTBLANK(F75)+COUNTBLANK(H75))=4,0,1))</f>
        <v>0</v>
      </c>
      <c r="K75" s="125">
        <f t="shared" si="1"/>
        <v>0</v>
      </c>
      <c r="L75" s="125">
        <f t="shared" si="2"/>
        <v>0</v>
      </c>
      <c r="M75" s="1">
        <f t="shared" si="3"/>
        <v>0</v>
      </c>
      <c r="N75" s="125">
        <f t="shared" si="4"/>
        <v>0</v>
      </c>
      <c r="O75" s="126">
        <f t="shared" si="5"/>
        <v>0</v>
      </c>
      <c r="P75" s="125">
        <f t="shared" si="6"/>
        <v>0</v>
      </c>
      <c r="Q75" s="1">
        <f t="shared" si="7"/>
        <v>0</v>
      </c>
      <c r="R75" s="1">
        <f t="shared" si="0"/>
        <v>0</v>
      </c>
      <c r="S75" s="1">
        <f t="shared" si="8"/>
        <v>0</v>
      </c>
      <c r="T75" s="1">
        <f t="shared" si="9"/>
        <v>0</v>
      </c>
      <c r="U75" s="126">
        <f t="shared" si="10"/>
        <v>0</v>
      </c>
    </row>
    <row r="76" spans="2:21" x14ac:dyDescent="0.3">
      <c r="B76" s="125">
        <v>61</v>
      </c>
      <c r="C76" s="32" t="str">
        <f>IF(OR('Data-Qtr7'!C74="",'Data-Qtr7'!R74),"",(COUNTIF('Data-Qtr7'!C74,"Yes")))</f>
        <v/>
      </c>
      <c r="D76" s="268" t="str">
        <f>IF('Data-Qtr7'!D74="","",IF(C76=1,'Data-Qtr7'!D74,""))</f>
        <v/>
      </c>
      <c r="E76" s="33" t="str">
        <f>IF(OR('Data-Qtr7'!E74="",'Data-Qtr7'!R74),"",COUNTIF('Data-Qtr7'!E74,"Yes"))</f>
        <v/>
      </c>
      <c r="F76" s="33" t="str">
        <f>IF(OR('Data-Qtr7'!F74="",'Data-Qtr7'!R74),"",COUNTIF('Data-Qtr7'!F74,"Yes"))</f>
        <v/>
      </c>
      <c r="G76" s="33"/>
      <c r="H76" s="33" t="str">
        <f>IF(OR('Data-Qtr7'!G74="",'Data-Qtr7'!R74),"",COUNTIF('Data-Qtr7'!G74,"Yes"))</f>
        <v/>
      </c>
      <c r="I76" s="55">
        <f>COUNTIF('Data-Qtr7'!C74:G74,"")</f>
        <v>5</v>
      </c>
      <c r="J76" s="125">
        <f>IF('Data-Qtr7'!R74,0,IF((COUNTBLANK(C76)+COUNTBLANK(E76)+COUNTBLANK(F76)+COUNTBLANK(H76))=4,0,1))</f>
        <v>0</v>
      </c>
      <c r="K76" s="125">
        <f t="shared" si="1"/>
        <v>0</v>
      </c>
      <c r="L76" s="125">
        <f t="shared" si="2"/>
        <v>0</v>
      </c>
      <c r="M76" s="1">
        <f t="shared" si="3"/>
        <v>0</v>
      </c>
      <c r="N76" s="125">
        <f t="shared" si="4"/>
        <v>0</v>
      </c>
      <c r="O76" s="126">
        <f t="shared" si="5"/>
        <v>0</v>
      </c>
      <c r="P76" s="125">
        <f t="shared" si="6"/>
        <v>0</v>
      </c>
      <c r="Q76" s="1">
        <f t="shared" si="7"/>
        <v>0</v>
      </c>
      <c r="R76" s="1">
        <f t="shared" si="0"/>
        <v>0</v>
      </c>
      <c r="S76" s="1">
        <f t="shared" si="8"/>
        <v>0</v>
      </c>
      <c r="T76" s="1">
        <f t="shared" si="9"/>
        <v>0</v>
      </c>
      <c r="U76" s="126">
        <f t="shared" si="10"/>
        <v>0</v>
      </c>
    </row>
    <row r="77" spans="2:21" x14ac:dyDescent="0.3">
      <c r="B77" s="125">
        <v>62</v>
      </c>
      <c r="C77" s="34" t="str">
        <f>IF(OR('Data-Qtr7'!C75="",'Data-Qtr7'!R75),"",(COUNTIF('Data-Qtr7'!C75,"Yes")))</f>
        <v/>
      </c>
      <c r="D77" s="267" t="str">
        <f>IF('Data-Qtr7'!D75="","",IF(C77=1,'Data-Qtr7'!D75,""))</f>
        <v/>
      </c>
      <c r="E77" s="53" t="str">
        <f>IF(OR('Data-Qtr7'!E75="",'Data-Qtr7'!R75),"",COUNTIF('Data-Qtr7'!E75,"Yes"))</f>
        <v/>
      </c>
      <c r="F77" s="53" t="str">
        <f>IF(OR('Data-Qtr7'!F75="",'Data-Qtr7'!R75),"",COUNTIF('Data-Qtr7'!F75,"Yes"))</f>
        <v/>
      </c>
      <c r="G77" s="53"/>
      <c r="H77" s="53" t="str">
        <f>IF(OR('Data-Qtr7'!G75="",'Data-Qtr7'!R75),"",COUNTIF('Data-Qtr7'!G75,"Yes"))</f>
        <v/>
      </c>
      <c r="I77" s="55">
        <f>COUNTIF('Data-Qtr7'!C75:G75,"")</f>
        <v>5</v>
      </c>
      <c r="J77" s="125">
        <f>IF('Data-Qtr7'!R75,0,IF((COUNTBLANK(C77)+COUNTBLANK(E77)+COUNTBLANK(F77)+COUNTBLANK(H77))=4,0,1))</f>
        <v>0</v>
      </c>
      <c r="K77" s="125">
        <f t="shared" si="1"/>
        <v>0</v>
      </c>
      <c r="L77" s="125">
        <f t="shared" si="2"/>
        <v>0</v>
      </c>
      <c r="M77" s="1">
        <f t="shared" si="3"/>
        <v>0</v>
      </c>
      <c r="N77" s="125">
        <f t="shared" si="4"/>
        <v>0</v>
      </c>
      <c r="O77" s="126">
        <f t="shared" si="5"/>
        <v>0</v>
      </c>
      <c r="P77" s="125">
        <f t="shared" si="6"/>
        <v>0</v>
      </c>
      <c r="Q77" s="1">
        <f t="shared" si="7"/>
        <v>0</v>
      </c>
      <c r="R77" s="1">
        <f t="shared" si="0"/>
        <v>0</v>
      </c>
      <c r="S77" s="1">
        <f t="shared" si="8"/>
        <v>0</v>
      </c>
      <c r="T77" s="1">
        <f t="shared" si="9"/>
        <v>0</v>
      </c>
      <c r="U77" s="126">
        <f t="shared" si="10"/>
        <v>0</v>
      </c>
    </row>
    <row r="78" spans="2:21" x14ac:dyDescent="0.3">
      <c r="B78" s="125">
        <v>63</v>
      </c>
      <c r="C78" s="34" t="str">
        <f>IF(OR('Data-Qtr7'!C76="",'Data-Qtr7'!R76),"",(COUNTIF('Data-Qtr7'!C76,"Yes")))</f>
        <v/>
      </c>
      <c r="D78" s="267" t="str">
        <f>IF('Data-Qtr7'!D76="","",IF(C78=1,'Data-Qtr7'!D76,""))</f>
        <v/>
      </c>
      <c r="E78" s="53" t="str">
        <f>IF(OR('Data-Qtr7'!E76="",'Data-Qtr7'!R76),"",COUNTIF('Data-Qtr7'!E76,"Yes"))</f>
        <v/>
      </c>
      <c r="F78" s="53" t="str">
        <f>IF(OR('Data-Qtr7'!F76="",'Data-Qtr7'!R76),"",COUNTIF('Data-Qtr7'!F76,"Yes"))</f>
        <v/>
      </c>
      <c r="G78" s="53"/>
      <c r="H78" s="53" t="str">
        <f>IF(OR('Data-Qtr7'!G76="",'Data-Qtr7'!R76),"",COUNTIF('Data-Qtr7'!G76,"Yes"))</f>
        <v/>
      </c>
      <c r="I78" s="55">
        <f>COUNTIF('Data-Qtr7'!C76:G76,"")</f>
        <v>5</v>
      </c>
      <c r="J78" s="125">
        <f>IF('Data-Qtr7'!R76,0,IF((COUNTBLANK(C78)+COUNTBLANK(E78)+COUNTBLANK(F78)+COUNTBLANK(H78))=4,0,1))</f>
        <v>0</v>
      </c>
      <c r="K78" s="125">
        <f t="shared" si="1"/>
        <v>0</v>
      </c>
      <c r="L78" s="125">
        <f t="shared" si="2"/>
        <v>0</v>
      </c>
      <c r="M78" s="1">
        <f t="shared" si="3"/>
        <v>0</v>
      </c>
      <c r="N78" s="125">
        <f t="shared" si="4"/>
        <v>0</v>
      </c>
      <c r="O78" s="126">
        <f t="shared" si="5"/>
        <v>0</v>
      </c>
      <c r="P78" s="125">
        <f t="shared" si="6"/>
        <v>0</v>
      </c>
      <c r="Q78" s="1">
        <f t="shared" si="7"/>
        <v>0</v>
      </c>
      <c r="R78" s="1">
        <f t="shared" si="0"/>
        <v>0</v>
      </c>
      <c r="S78" s="1">
        <f t="shared" si="8"/>
        <v>0</v>
      </c>
      <c r="T78" s="1">
        <f t="shared" si="9"/>
        <v>0</v>
      </c>
      <c r="U78" s="126">
        <f t="shared" si="10"/>
        <v>0</v>
      </c>
    </row>
    <row r="79" spans="2:21" x14ac:dyDescent="0.3">
      <c r="B79" s="125">
        <v>64</v>
      </c>
      <c r="C79" s="34" t="str">
        <f>IF(OR('Data-Qtr7'!C77="",'Data-Qtr7'!R77),"",(COUNTIF('Data-Qtr7'!C77,"Yes")))</f>
        <v/>
      </c>
      <c r="D79" s="267" t="str">
        <f>IF('Data-Qtr7'!D77="","",IF(C79=1,'Data-Qtr7'!D77,""))</f>
        <v/>
      </c>
      <c r="E79" s="53" t="str">
        <f>IF(OR('Data-Qtr7'!E77="",'Data-Qtr7'!R77),"",COUNTIF('Data-Qtr7'!E77,"Yes"))</f>
        <v/>
      </c>
      <c r="F79" s="53" t="str">
        <f>IF(OR('Data-Qtr7'!F77="",'Data-Qtr7'!R77),"",COUNTIF('Data-Qtr7'!F77,"Yes"))</f>
        <v/>
      </c>
      <c r="G79" s="53"/>
      <c r="H79" s="53" t="str">
        <f>IF(OR('Data-Qtr7'!G77="",'Data-Qtr7'!R77),"",COUNTIF('Data-Qtr7'!G77,"Yes"))</f>
        <v/>
      </c>
      <c r="I79" s="55">
        <f>COUNTIF('Data-Qtr7'!C77:G77,"")</f>
        <v>5</v>
      </c>
      <c r="J79" s="125">
        <f>IF('Data-Qtr7'!R77,0,IF((COUNTBLANK(C79)+COUNTBLANK(E79)+COUNTBLANK(F79)+COUNTBLANK(H79))=4,0,1))</f>
        <v>0</v>
      </c>
      <c r="K79" s="125">
        <f t="shared" si="1"/>
        <v>0</v>
      </c>
      <c r="L79" s="125">
        <f t="shared" si="2"/>
        <v>0</v>
      </c>
      <c r="M79" s="1">
        <f t="shared" si="3"/>
        <v>0</v>
      </c>
      <c r="N79" s="125">
        <f t="shared" si="4"/>
        <v>0</v>
      </c>
      <c r="O79" s="126">
        <f t="shared" si="5"/>
        <v>0</v>
      </c>
      <c r="P79" s="125">
        <f t="shared" si="6"/>
        <v>0</v>
      </c>
      <c r="Q79" s="1">
        <f t="shared" si="7"/>
        <v>0</v>
      </c>
      <c r="R79" s="1">
        <f t="shared" si="0"/>
        <v>0</v>
      </c>
      <c r="S79" s="1">
        <f t="shared" si="8"/>
        <v>0</v>
      </c>
      <c r="T79" s="1">
        <f t="shared" si="9"/>
        <v>0</v>
      </c>
      <c r="U79" s="126">
        <f t="shared" si="10"/>
        <v>0</v>
      </c>
    </row>
    <row r="80" spans="2:21" x14ac:dyDescent="0.3">
      <c r="B80" s="125">
        <v>65</v>
      </c>
      <c r="C80" s="34" t="str">
        <f>IF(OR('Data-Qtr7'!C78="",'Data-Qtr7'!R78),"",(COUNTIF('Data-Qtr7'!C78,"Yes")))</f>
        <v/>
      </c>
      <c r="D80" s="267" t="str">
        <f>IF('Data-Qtr7'!D78="","",IF(C80=1,'Data-Qtr7'!D78,""))</f>
        <v/>
      </c>
      <c r="E80" s="53" t="str">
        <f>IF(OR('Data-Qtr7'!E78="",'Data-Qtr7'!R78),"",COUNTIF('Data-Qtr7'!E78,"Yes"))</f>
        <v/>
      </c>
      <c r="F80" s="53" t="str">
        <f>IF(OR('Data-Qtr7'!F78="",'Data-Qtr7'!R78),"",COUNTIF('Data-Qtr7'!F78,"Yes"))</f>
        <v/>
      </c>
      <c r="G80" s="53"/>
      <c r="H80" s="53" t="str">
        <f>IF(OR('Data-Qtr7'!G78="",'Data-Qtr7'!R78),"",COUNTIF('Data-Qtr7'!G78,"Yes"))</f>
        <v/>
      </c>
      <c r="I80" s="55">
        <f>COUNTIF('Data-Qtr7'!C78:G78,"")</f>
        <v>5</v>
      </c>
      <c r="J80" s="125">
        <f>IF('Data-Qtr7'!R78,0,IF((COUNTBLANK(C80)+COUNTBLANK(E80)+COUNTBLANK(F80)+COUNTBLANK(H80))=4,0,1))</f>
        <v>0</v>
      </c>
      <c r="K80" s="125">
        <f t="shared" si="1"/>
        <v>0</v>
      </c>
      <c r="L80" s="125">
        <f t="shared" si="2"/>
        <v>0</v>
      </c>
      <c r="M80" s="1">
        <f t="shared" si="3"/>
        <v>0</v>
      </c>
      <c r="N80" s="125">
        <f t="shared" si="4"/>
        <v>0</v>
      </c>
      <c r="O80" s="126">
        <f t="shared" si="5"/>
        <v>0</v>
      </c>
      <c r="P80" s="125">
        <f t="shared" si="6"/>
        <v>0</v>
      </c>
      <c r="Q80" s="1">
        <f t="shared" si="7"/>
        <v>0</v>
      </c>
      <c r="R80" s="1">
        <f t="shared" ref="R80:R143" si="11">IF(J80=1,IF(D80="","",IF(AND(D80&gt;=beg_date_qtr7,D80&lt;=end_date_qtr7),1,0)),0)</f>
        <v>0</v>
      </c>
      <c r="S80" s="1">
        <f t="shared" si="8"/>
        <v>0</v>
      </c>
      <c r="T80" s="1">
        <f t="shared" si="9"/>
        <v>0</v>
      </c>
      <c r="U80" s="126">
        <f t="shared" si="10"/>
        <v>0</v>
      </c>
    </row>
    <row r="81" spans="2:21" x14ac:dyDescent="0.3">
      <c r="B81" s="125">
        <v>66</v>
      </c>
      <c r="C81" s="34" t="str">
        <f>IF(OR('Data-Qtr7'!C79="",'Data-Qtr7'!R79),"",(COUNTIF('Data-Qtr7'!C79,"Yes")))</f>
        <v/>
      </c>
      <c r="D81" s="267" t="str">
        <f>IF('Data-Qtr7'!D79="","",IF(C81=1,'Data-Qtr7'!D79,""))</f>
        <v/>
      </c>
      <c r="E81" s="53" t="str">
        <f>IF(OR('Data-Qtr7'!E79="",'Data-Qtr7'!R79),"",COUNTIF('Data-Qtr7'!E79,"Yes"))</f>
        <v/>
      </c>
      <c r="F81" s="53" t="str">
        <f>IF(OR('Data-Qtr7'!F79="",'Data-Qtr7'!R79),"",COUNTIF('Data-Qtr7'!F79,"Yes"))</f>
        <v/>
      </c>
      <c r="G81" s="53"/>
      <c r="H81" s="53" t="str">
        <f>IF(OR('Data-Qtr7'!G79="",'Data-Qtr7'!R79),"",COUNTIF('Data-Qtr7'!G79,"Yes"))</f>
        <v/>
      </c>
      <c r="I81" s="55">
        <f>COUNTIF('Data-Qtr7'!C79:G79,"")</f>
        <v>5</v>
      </c>
      <c r="J81" s="125">
        <f>IF('Data-Qtr7'!R79,0,IF((COUNTBLANK(C81)+COUNTBLANK(E81)+COUNTBLANK(F81)+COUNTBLANK(H81))=4,0,1))</f>
        <v>0</v>
      </c>
      <c r="K81" s="125">
        <f t="shared" ref="K81:K115" si="12">IF(J81=1,C81,0)</f>
        <v>0</v>
      </c>
      <c r="L81" s="125">
        <f t="shared" ref="L81:L115" si="13">IF(J81=1,IF((COUNTIF(C81,1)+COUNTIF(E81,1))=2,1,0),0)</f>
        <v>0</v>
      </c>
      <c r="M81" s="1">
        <f t="shared" ref="M81:M115" si="14">IF(J81=1,COUNTIF(E81,1),0)</f>
        <v>0</v>
      </c>
      <c r="N81" s="125">
        <f t="shared" ref="N81:N115" si="15">IF(J81=1,IF((COUNTIF(C81,1)+COUNTIF(F81,1))=2,1,0),0)</f>
        <v>0</v>
      </c>
      <c r="O81" s="126">
        <f t="shared" ref="O81:O115" si="16">IF(J81=1,COUNTIF(F81,1),0)</f>
        <v>0</v>
      </c>
      <c r="P81" s="125">
        <f t="shared" ref="P81:P115" si="17">IF(J81=1,IF((COUNTIF(C81,1)+COUNTIF(H81,1))=2,1,0),0)</f>
        <v>0</v>
      </c>
      <c r="Q81" s="1">
        <f t="shared" ref="Q81:Q115" si="18">IF(J81=1,COUNTIF(H81,1),0)</f>
        <v>0</v>
      </c>
      <c r="R81" s="1">
        <f t="shared" si="11"/>
        <v>0</v>
      </c>
      <c r="S81" s="1">
        <f t="shared" ref="S81:S115" si="19">IF(J81=1,COUNTIF(C81,1),0)</f>
        <v>0</v>
      </c>
      <c r="T81" s="1">
        <f t="shared" ref="T81:T115" si="20">IF(AND(C81=1,F81=1),1,0)</f>
        <v>0</v>
      </c>
      <c r="U81" s="126">
        <f t="shared" ref="U81:U115" si="21">IF(AND(C81=1,H81=1),1,0)</f>
        <v>0</v>
      </c>
    </row>
    <row r="82" spans="2:21" x14ac:dyDescent="0.3">
      <c r="B82" s="125">
        <v>67</v>
      </c>
      <c r="C82" s="34" t="str">
        <f>IF(OR('Data-Qtr7'!C80="",'Data-Qtr7'!R80),"",(COUNTIF('Data-Qtr7'!C80,"Yes")))</f>
        <v/>
      </c>
      <c r="D82" s="267" t="str">
        <f>IF('Data-Qtr7'!D80="","",IF(C82=1,'Data-Qtr7'!D80,""))</f>
        <v/>
      </c>
      <c r="E82" s="53" t="str">
        <f>IF(OR('Data-Qtr7'!E80="",'Data-Qtr7'!R80),"",COUNTIF('Data-Qtr7'!E80,"Yes"))</f>
        <v/>
      </c>
      <c r="F82" s="53" t="str">
        <f>IF(OR('Data-Qtr7'!F80="",'Data-Qtr7'!R80),"",COUNTIF('Data-Qtr7'!F80,"Yes"))</f>
        <v/>
      </c>
      <c r="G82" s="53"/>
      <c r="H82" s="53" t="str">
        <f>IF(OR('Data-Qtr7'!G80="",'Data-Qtr7'!R80),"",COUNTIF('Data-Qtr7'!G80,"Yes"))</f>
        <v/>
      </c>
      <c r="I82" s="55">
        <f>COUNTIF('Data-Qtr7'!C80:G80,"")</f>
        <v>5</v>
      </c>
      <c r="J82" s="125">
        <f>IF('Data-Qtr7'!R80,0,IF((COUNTBLANK(C82)+COUNTBLANK(E82)+COUNTBLANK(F82)+COUNTBLANK(H82))=4,0,1))</f>
        <v>0</v>
      </c>
      <c r="K82" s="125">
        <f t="shared" si="12"/>
        <v>0</v>
      </c>
      <c r="L82" s="125">
        <f t="shared" si="13"/>
        <v>0</v>
      </c>
      <c r="M82" s="1">
        <f t="shared" si="14"/>
        <v>0</v>
      </c>
      <c r="N82" s="125">
        <f t="shared" si="15"/>
        <v>0</v>
      </c>
      <c r="O82" s="126">
        <f t="shared" si="16"/>
        <v>0</v>
      </c>
      <c r="P82" s="125">
        <f t="shared" si="17"/>
        <v>0</v>
      </c>
      <c r="Q82" s="1">
        <f t="shared" si="18"/>
        <v>0</v>
      </c>
      <c r="R82" s="1">
        <f t="shared" si="11"/>
        <v>0</v>
      </c>
      <c r="S82" s="1">
        <f t="shared" si="19"/>
        <v>0</v>
      </c>
      <c r="T82" s="1">
        <f t="shared" si="20"/>
        <v>0</v>
      </c>
      <c r="U82" s="126">
        <f t="shared" si="21"/>
        <v>0</v>
      </c>
    </row>
    <row r="83" spans="2:21" x14ac:dyDescent="0.3">
      <c r="B83" s="125">
        <v>68</v>
      </c>
      <c r="C83" s="34" t="str">
        <f>IF(OR('Data-Qtr7'!C81="",'Data-Qtr7'!R81),"",(COUNTIF('Data-Qtr7'!C81,"Yes")))</f>
        <v/>
      </c>
      <c r="D83" s="267" t="str">
        <f>IF('Data-Qtr7'!D81="","",IF(C83=1,'Data-Qtr7'!D81,""))</f>
        <v/>
      </c>
      <c r="E83" s="53" t="str">
        <f>IF(OR('Data-Qtr7'!E81="",'Data-Qtr7'!R81),"",COUNTIF('Data-Qtr7'!E81,"Yes"))</f>
        <v/>
      </c>
      <c r="F83" s="53" t="str">
        <f>IF(OR('Data-Qtr7'!F81="",'Data-Qtr7'!R81),"",COUNTIF('Data-Qtr7'!F81,"Yes"))</f>
        <v/>
      </c>
      <c r="G83" s="53"/>
      <c r="H83" s="53" t="str">
        <f>IF(OR('Data-Qtr7'!G81="",'Data-Qtr7'!R81),"",COUNTIF('Data-Qtr7'!G81,"Yes"))</f>
        <v/>
      </c>
      <c r="I83" s="55">
        <f>COUNTIF('Data-Qtr7'!C81:G81,"")</f>
        <v>5</v>
      </c>
      <c r="J83" s="125">
        <f>IF('Data-Qtr7'!R81,0,IF((COUNTBLANK(C83)+COUNTBLANK(E83)+COUNTBLANK(F83)+COUNTBLANK(H83))=4,0,1))</f>
        <v>0</v>
      </c>
      <c r="K83" s="125">
        <f t="shared" si="12"/>
        <v>0</v>
      </c>
      <c r="L83" s="125">
        <f t="shared" si="13"/>
        <v>0</v>
      </c>
      <c r="M83" s="1">
        <f t="shared" si="14"/>
        <v>0</v>
      </c>
      <c r="N83" s="125">
        <f t="shared" si="15"/>
        <v>0</v>
      </c>
      <c r="O83" s="126">
        <f t="shared" si="16"/>
        <v>0</v>
      </c>
      <c r="P83" s="125">
        <f t="shared" si="17"/>
        <v>0</v>
      </c>
      <c r="Q83" s="1">
        <f t="shared" si="18"/>
        <v>0</v>
      </c>
      <c r="R83" s="1">
        <f t="shared" si="11"/>
        <v>0</v>
      </c>
      <c r="S83" s="1">
        <f t="shared" si="19"/>
        <v>0</v>
      </c>
      <c r="T83" s="1">
        <f t="shared" si="20"/>
        <v>0</v>
      </c>
      <c r="U83" s="126">
        <f t="shared" si="21"/>
        <v>0</v>
      </c>
    </row>
    <row r="84" spans="2:21" x14ac:dyDescent="0.3">
      <c r="B84" s="125">
        <v>69</v>
      </c>
      <c r="C84" s="34" t="str">
        <f>IF(OR('Data-Qtr7'!C82="",'Data-Qtr7'!R82),"",(COUNTIF('Data-Qtr7'!C82,"Yes")))</f>
        <v/>
      </c>
      <c r="D84" s="267" t="str">
        <f>IF('Data-Qtr7'!D82="","",IF(C84=1,'Data-Qtr7'!D82,""))</f>
        <v/>
      </c>
      <c r="E84" s="53" t="str">
        <f>IF(OR('Data-Qtr7'!E82="",'Data-Qtr7'!R82),"",COUNTIF('Data-Qtr7'!E82,"Yes"))</f>
        <v/>
      </c>
      <c r="F84" s="53" t="str">
        <f>IF(OR('Data-Qtr7'!F82="",'Data-Qtr7'!R82),"",COUNTIF('Data-Qtr7'!F82,"Yes"))</f>
        <v/>
      </c>
      <c r="G84" s="53"/>
      <c r="H84" s="53" t="str">
        <f>IF(OR('Data-Qtr7'!G82="",'Data-Qtr7'!R82),"",COUNTIF('Data-Qtr7'!G82,"Yes"))</f>
        <v/>
      </c>
      <c r="I84" s="55">
        <f>COUNTIF('Data-Qtr7'!C82:G82,"")</f>
        <v>5</v>
      </c>
      <c r="J84" s="125">
        <f>IF('Data-Qtr7'!R82,0,IF((COUNTBLANK(C84)+COUNTBLANK(E84)+COUNTBLANK(F84)+COUNTBLANK(H84))=4,0,1))</f>
        <v>0</v>
      </c>
      <c r="K84" s="125">
        <f t="shared" si="12"/>
        <v>0</v>
      </c>
      <c r="L84" s="125">
        <f t="shared" si="13"/>
        <v>0</v>
      </c>
      <c r="M84" s="1">
        <f t="shared" si="14"/>
        <v>0</v>
      </c>
      <c r="N84" s="125">
        <f t="shared" si="15"/>
        <v>0</v>
      </c>
      <c r="O84" s="126">
        <f t="shared" si="16"/>
        <v>0</v>
      </c>
      <c r="P84" s="125">
        <f t="shared" si="17"/>
        <v>0</v>
      </c>
      <c r="Q84" s="1">
        <f t="shared" si="18"/>
        <v>0</v>
      </c>
      <c r="R84" s="1">
        <f t="shared" si="11"/>
        <v>0</v>
      </c>
      <c r="S84" s="1">
        <f t="shared" si="19"/>
        <v>0</v>
      </c>
      <c r="T84" s="1">
        <f t="shared" si="20"/>
        <v>0</v>
      </c>
      <c r="U84" s="126">
        <f t="shared" si="21"/>
        <v>0</v>
      </c>
    </row>
    <row r="85" spans="2:21" ht="15" thickBot="1" x14ac:dyDescent="0.35">
      <c r="B85" s="127">
        <v>70</v>
      </c>
      <c r="C85" s="35" t="str">
        <f>IF(OR('Data-Qtr7'!C83="",'Data-Qtr7'!R83),"",(COUNTIF('Data-Qtr7'!C83,"Yes")))</f>
        <v/>
      </c>
      <c r="D85" s="271" t="str">
        <f>IF('Data-Qtr7'!D83="","",IF(C85=1,'Data-Qtr7'!D83,""))</f>
        <v/>
      </c>
      <c r="E85" s="36" t="str">
        <f>IF(OR('Data-Qtr7'!E83="",'Data-Qtr7'!R83),"",COUNTIF('Data-Qtr7'!E83,"Yes"))</f>
        <v/>
      </c>
      <c r="F85" s="36" t="str">
        <f>IF(OR('Data-Qtr7'!F83="",'Data-Qtr7'!R83),"",COUNTIF('Data-Qtr7'!F83,"Yes"))</f>
        <v/>
      </c>
      <c r="G85" s="36"/>
      <c r="H85" s="36" t="str">
        <f>IF(OR('Data-Qtr7'!G83="",'Data-Qtr7'!R83),"",COUNTIF('Data-Qtr7'!G83,"Yes"))</f>
        <v/>
      </c>
      <c r="I85" s="56">
        <f>COUNTIF('Data-Qtr7'!C83:G83,"")</f>
        <v>5</v>
      </c>
      <c r="J85" s="125">
        <f>IF('Data-Qtr7'!R83,0,IF((COUNTBLANK(C85)+COUNTBLANK(E85)+COUNTBLANK(F85)+COUNTBLANK(H85))=4,0,1))</f>
        <v>0</v>
      </c>
      <c r="K85" s="125">
        <f t="shared" si="12"/>
        <v>0</v>
      </c>
      <c r="L85" s="125">
        <f t="shared" si="13"/>
        <v>0</v>
      </c>
      <c r="M85" s="1">
        <f t="shared" si="14"/>
        <v>0</v>
      </c>
      <c r="N85" s="125">
        <f t="shared" si="15"/>
        <v>0</v>
      </c>
      <c r="O85" s="126">
        <f t="shared" si="16"/>
        <v>0</v>
      </c>
      <c r="P85" s="125">
        <f t="shared" si="17"/>
        <v>0</v>
      </c>
      <c r="Q85" s="1">
        <f t="shared" si="18"/>
        <v>0</v>
      </c>
      <c r="R85" s="1">
        <f t="shared" si="11"/>
        <v>0</v>
      </c>
      <c r="S85" s="1">
        <f t="shared" si="19"/>
        <v>0</v>
      </c>
      <c r="T85" s="1">
        <f t="shared" si="20"/>
        <v>0</v>
      </c>
      <c r="U85" s="126">
        <f t="shared" si="21"/>
        <v>0</v>
      </c>
    </row>
    <row r="86" spans="2:21" x14ac:dyDescent="0.3">
      <c r="B86" s="125">
        <v>71</v>
      </c>
      <c r="C86" s="32" t="str">
        <f>IF(OR('Data-Qtr7'!C84="",'Data-Qtr7'!R84),"",(COUNTIF('Data-Qtr7'!C84,"Yes")))</f>
        <v/>
      </c>
      <c r="D86" s="268" t="str">
        <f>IF('Data-Qtr7'!D84="","",IF(C86=1,'Data-Qtr7'!D84,""))</f>
        <v/>
      </c>
      <c r="E86" s="33" t="str">
        <f>IF(OR('Data-Qtr7'!E84="",'Data-Qtr7'!R84),"",COUNTIF('Data-Qtr7'!E84,"Yes"))</f>
        <v/>
      </c>
      <c r="F86" s="33" t="str">
        <f>IF(OR('Data-Qtr7'!F84="",'Data-Qtr7'!R84),"",COUNTIF('Data-Qtr7'!F84,"Yes"))</f>
        <v/>
      </c>
      <c r="G86" s="33"/>
      <c r="H86" s="33" t="str">
        <f>IF(OR('Data-Qtr7'!G84="",'Data-Qtr7'!R84),"",COUNTIF('Data-Qtr7'!G84,"Yes"))</f>
        <v/>
      </c>
      <c r="I86" s="55">
        <f>COUNTIF('Data-Qtr7'!C84:G84,"")</f>
        <v>5</v>
      </c>
      <c r="J86" s="125">
        <f>IF('Data-Qtr7'!R84,0,IF((COUNTBLANK(C86)+COUNTBLANK(E86)+COUNTBLANK(F86)+COUNTBLANK(H86))=4,0,1))</f>
        <v>0</v>
      </c>
      <c r="K86" s="125">
        <f t="shared" si="12"/>
        <v>0</v>
      </c>
      <c r="L86" s="125">
        <f t="shared" si="13"/>
        <v>0</v>
      </c>
      <c r="M86" s="1">
        <f t="shared" si="14"/>
        <v>0</v>
      </c>
      <c r="N86" s="125">
        <f t="shared" si="15"/>
        <v>0</v>
      </c>
      <c r="O86" s="126">
        <f t="shared" si="16"/>
        <v>0</v>
      </c>
      <c r="P86" s="125">
        <f t="shared" si="17"/>
        <v>0</v>
      </c>
      <c r="Q86" s="1">
        <f t="shared" si="18"/>
        <v>0</v>
      </c>
      <c r="R86" s="1">
        <f t="shared" si="11"/>
        <v>0</v>
      </c>
      <c r="S86" s="1">
        <f t="shared" si="19"/>
        <v>0</v>
      </c>
      <c r="T86" s="1">
        <f t="shared" si="20"/>
        <v>0</v>
      </c>
      <c r="U86" s="126">
        <f t="shared" si="21"/>
        <v>0</v>
      </c>
    </row>
    <row r="87" spans="2:21" x14ac:dyDescent="0.3">
      <c r="B87" s="125">
        <v>72</v>
      </c>
      <c r="C87" s="34" t="str">
        <f>IF(OR('Data-Qtr7'!C85="",'Data-Qtr7'!R85),"",(COUNTIF('Data-Qtr7'!C85,"Yes")))</f>
        <v/>
      </c>
      <c r="D87" s="267" t="str">
        <f>IF('Data-Qtr7'!D85="","",IF(C87=1,'Data-Qtr7'!D85,""))</f>
        <v/>
      </c>
      <c r="E87" s="53" t="str">
        <f>IF(OR('Data-Qtr7'!E85="",'Data-Qtr7'!R85),"",COUNTIF('Data-Qtr7'!E85,"Yes"))</f>
        <v/>
      </c>
      <c r="F87" s="53" t="str">
        <f>IF(OR('Data-Qtr7'!F85="",'Data-Qtr7'!R85),"",COUNTIF('Data-Qtr7'!F85,"Yes"))</f>
        <v/>
      </c>
      <c r="G87" s="53"/>
      <c r="H87" s="53" t="str">
        <f>IF(OR('Data-Qtr7'!G85="",'Data-Qtr7'!R85),"",COUNTIF('Data-Qtr7'!G85,"Yes"))</f>
        <v/>
      </c>
      <c r="I87" s="55">
        <f>COUNTIF('Data-Qtr7'!C85:G85,"")</f>
        <v>5</v>
      </c>
      <c r="J87" s="125">
        <f>IF('Data-Qtr7'!R85,0,IF((COUNTBLANK(C87)+COUNTBLANK(E87)+COUNTBLANK(F87)+COUNTBLANK(H87))=4,0,1))</f>
        <v>0</v>
      </c>
      <c r="K87" s="125">
        <f t="shared" si="12"/>
        <v>0</v>
      </c>
      <c r="L87" s="125">
        <f t="shared" si="13"/>
        <v>0</v>
      </c>
      <c r="M87" s="1">
        <f t="shared" si="14"/>
        <v>0</v>
      </c>
      <c r="N87" s="125">
        <f t="shared" si="15"/>
        <v>0</v>
      </c>
      <c r="O87" s="126">
        <f t="shared" si="16"/>
        <v>0</v>
      </c>
      <c r="P87" s="125">
        <f t="shared" si="17"/>
        <v>0</v>
      </c>
      <c r="Q87" s="1">
        <f t="shared" si="18"/>
        <v>0</v>
      </c>
      <c r="R87" s="1">
        <f t="shared" si="11"/>
        <v>0</v>
      </c>
      <c r="S87" s="1">
        <f t="shared" si="19"/>
        <v>0</v>
      </c>
      <c r="T87" s="1">
        <f t="shared" si="20"/>
        <v>0</v>
      </c>
      <c r="U87" s="126">
        <f t="shared" si="21"/>
        <v>0</v>
      </c>
    </row>
    <row r="88" spans="2:21" x14ac:dyDescent="0.3">
      <c r="B88" s="125">
        <v>73</v>
      </c>
      <c r="C88" s="34" t="str">
        <f>IF(OR('Data-Qtr7'!C86="",'Data-Qtr7'!R86),"",(COUNTIF('Data-Qtr7'!C86,"Yes")))</f>
        <v/>
      </c>
      <c r="D88" s="267" t="str">
        <f>IF('Data-Qtr7'!D86="","",IF(C88=1,'Data-Qtr7'!D86,""))</f>
        <v/>
      </c>
      <c r="E88" s="53" t="str">
        <f>IF(OR('Data-Qtr7'!E86="",'Data-Qtr7'!R86),"",COUNTIF('Data-Qtr7'!E86,"Yes"))</f>
        <v/>
      </c>
      <c r="F88" s="53" t="str">
        <f>IF(OR('Data-Qtr7'!F86="",'Data-Qtr7'!R86),"",COUNTIF('Data-Qtr7'!F86,"Yes"))</f>
        <v/>
      </c>
      <c r="G88" s="53"/>
      <c r="H88" s="53" t="str">
        <f>IF(OR('Data-Qtr7'!G86="",'Data-Qtr7'!R86),"",COUNTIF('Data-Qtr7'!G86,"Yes"))</f>
        <v/>
      </c>
      <c r="I88" s="55">
        <f>COUNTIF('Data-Qtr7'!C86:G86,"")</f>
        <v>5</v>
      </c>
      <c r="J88" s="125">
        <f>IF('Data-Qtr7'!R86,0,IF((COUNTBLANK(C88)+COUNTBLANK(E88)+COUNTBLANK(F88)+COUNTBLANK(H88))=4,0,1))</f>
        <v>0</v>
      </c>
      <c r="K88" s="125">
        <f t="shared" si="12"/>
        <v>0</v>
      </c>
      <c r="L88" s="125">
        <f t="shared" si="13"/>
        <v>0</v>
      </c>
      <c r="M88" s="1">
        <f t="shared" si="14"/>
        <v>0</v>
      </c>
      <c r="N88" s="125">
        <f t="shared" si="15"/>
        <v>0</v>
      </c>
      <c r="O88" s="126">
        <f t="shared" si="16"/>
        <v>0</v>
      </c>
      <c r="P88" s="125">
        <f t="shared" si="17"/>
        <v>0</v>
      </c>
      <c r="Q88" s="1">
        <f t="shared" si="18"/>
        <v>0</v>
      </c>
      <c r="R88" s="1">
        <f t="shared" si="11"/>
        <v>0</v>
      </c>
      <c r="S88" s="1">
        <f t="shared" si="19"/>
        <v>0</v>
      </c>
      <c r="T88" s="1">
        <f t="shared" si="20"/>
        <v>0</v>
      </c>
      <c r="U88" s="126">
        <f t="shared" si="21"/>
        <v>0</v>
      </c>
    </row>
    <row r="89" spans="2:21" x14ac:dyDescent="0.3">
      <c r="B89" s="125">
        <v>74</v>
      </c>
      <c r="C89" s="34" t="str">
        <f>IF(OR('Data-Qtr7'!C87="",'Data-Qtr7'!R87),"",(COUNTIF('Data-Qtr7'!C87,"Yes")))</f>
        <v/>
      </c>
      <c r="D89" s="267" t="str">
        <f>IF('Data-Qtr7'!D87="","",IF(C89=1,'Data-Qtr7'!D87,""))</f>
        <v/>
      </c>
      <c r="E89" s="53" t="str">
        <f>IF(OR('Data-Qtr7'!E87="",'Data-Qtr7'!R87),"",COUNTIF('Data-Qtr7'!E87,"Yes"))</f>
        <v/>
      </c>
      <c r="F89" s="53" t="str">
        <f>IF(OR('Data-Qtr7'!F87="",'Data-Qtr7'!R87),"",COUNTIF('Data-Qtr7'!F87,"Yes"))</f>
        <v/>
      </c>
      <c r="G89" s="53"/>
      <c r="H89" s="53" t="str">
        <f>IF(OR('Data-Qtr7'!G87="",'Data-Qtr7'!R87),"",COUNTIF('Data-Qtr7'!G87,"Yes"))</f>
        <v/>
      </c>
      <c r="I89" s="55">
        <f>COUNTIF('Data-Qtr7'!C87:G87,"")</f>
        <v>5</v>
      </c>
      <c r="J89" s="125">
        <f>IF('Data-Qtr7'!R87,0,IF((COUNTBLANK(C89)+COUNTBLANK(E89)+COUNTBLANK(F89)+COUNTBLANK(H89))=4,0,1))</f>
        <v>0</v>
      </c>
      <c r="K89" s="125">
        <f t="shared" si="12"/>
        <v>0</v>
      </c>
      <c r="L89" s="125">
        <f t="shared" si="13"/>
        <v>0</v>
      </c>
      <c r="M89" s="1">
        <f t="shared" si="14"/>
        <v>0</v>
      </c>
      <c r="N89" s="125">
        <f t="shared" si="15"/>
        <v>0</v>
      </c>
      <c r="O89" s="126">
        <f t="shared" si="16"/>
        <v>0</v>
      </c>
      <c r="P89" s="125">
        <f t="shared" si="17"/>
        <v>0</v>
      </c>
      <c r="Q89" s="1">
        <f t="shared" si="18"/>
        <v>0</v>
      </c>
      <c r="R89" s="1">
        <f t="shared" si="11"/>
        <v>0</v>
      </c>
      <c r="S89" s="1">
        <f t="shared" si="19"/>
        <v>0</v>
      </c>
      <c r="T89" s="1">
        <f t="shared" si="20"/>
        <v>0</v>
      </c>
      <c r="U89" s="126">
        <f t="shared" si="21"/>
        <v>0</v>
      </c>
    </row>
    <row r="90" spans="2:21" x14ac:dyDescent="0.3">
      <c r="B90" s="125">
        <v>75</v>
      </c>
      <c r="C90" s="34" t="str">
        <f>IF(OR('Data-Qtr7'!C88="",'Data-Qtr7'!R88),"",(COUNTIF('Data-Qtr7'!C88,"Yes")))</f>
        <v/>
      </c>
      <c r="D90" s="267" t="str">
        <f>IF('Data-Qtr7'!D88="","",IF(C90=1,'Data-Qtr7'!D88,""))</f>
        <v/>
      </c>
      <c r="E90" s="53" t="str">
        <f>IF(OR('Data-Qtr7'!E88="",'Data-Qtr7'!R88),"",COUNTIF('Data-Qtr7'!E88,"Yes"))</f>
        <v/>
      </c>
      <c r="F90" s="53" t="str">
        <f>IF(OR('Data-Qtr7'!F88="",'Data-Qtr7'!R88),"",COUNTIF('Data-Qtr7'!F88,"Yes"))</f>
        <v/>
      </c>
      <c r="G90" s="53"/>
      <c r="H90" s="53" t="str">
        <f>IF(OR('Data-Qtr7'!G88="",'Data-Qtr7'!R88),"",COUNTIF('Data-Qtr7'!G88,"Yes"))</f>
        <v/>
      </c>
      <c r="I90" s="55">
        <f>COUNTIF('Data-Qtr7'!C88:G88,"")</f>
        <v>5</v>
      </c>
      <c r="J90" s="125">
        <f>IF('Data-Qtr7'!R88,0,IF((COUNTBLANK(C90)+COUNTBLANK(E90)+COUNTBLANK(F90)+COUNTBLANK(H90))=4,0,1))</f>
        <v>0</v>
      </c>
      <c r="K90" s="125">
        <f t="shared" si="12"/>
        <v>0</v>
      </c>
      <c r="L90" s="125">
        <f t="shared" si="13"/>
        <v>0</v>
      </c>
      <c r="M90" s="1">
        <f t="shared" si="14"/>
        <v>0</v>
      </c>
      <c r="N90" s="125">
        <f t="shared" si="15"/>
        <v>0</v>
      </c>
      <c r="O90" s="126">
        <f t="shared" si="16"/>
        <v>0</v>
      </c>
      <c r="P90" s="125">
        <f t="shared" si="17"/>
        <v>0</v>
      </c>
      <c r="Q90" s="1">
        <f t="shared" si="18"/>
        <v>0</v>
      </c>
      <c r="R90" s="1">
        <f t="shared" si="11"/>
        <v>0</v>
      </c>
      <c r="S90" s="1">
        <f t="shared" si="19"/>
        <v>0</v>
      </c>
      <c r="T90" s="1">
        <f t="shared" si="20"/>
        <v>0</v>
      </c>
      <c r="U90" s="126">
        <f t="shared" si="21"/>
        <v>0</v>
      </c>
    </row>
    <row r="91" spans="2:21" x14ac:dyDescent="0.3">
      <c r="B91" s="125">
        <v>76</v>
      </c>
      <c r="C91" s="34" t="str">
        <f>IF(OR('Data-Qtr7'!C89="",'Data-Qtr7'!R89),"",(COUNTIF('Data-Qtr7'!C89,"Yes")))</f>
        <v/>
      </c>
      <c r="D91" s="267" t="str">
        <f>IF('Data-Qtr7'!D89="","",IF(C91=1,'Data-Qtr7'!D89,""))</f>
        <v/>
      </c>
      <c r="E91" s="53" t="str">
        <f>IF(OR('Data-Qtr7'!E89="",'Data-Qtr7'!R89),"",COUNTIF('Data-Qtr7'!E89,"Yes"))</f>
        <v/>
      </c>
      <c r="F91" s="53" t="str">
        <f>IF(OR('Data-Qtr7'!F89="",'Data-Qtr7'!R89),"",COUNTIF('Data-Qtr7'!F89,"Yes"))</f>
        <v/>
      </c>
      <c r="G91" s="53"/>
      <c r="H91" s="53" t="str">
        <f>IF(OR('Data-Qtr7'!G89="",'Data-Qtr7'!R89),"",COUNTIF('Data-Qtr7'!G89,"Yes"))</f>
        <v/>
      </c>
      <c r="I91" s="55">
        <f>COUNTIF('Data-Qtr7'!C89:G89,"")</f>
        <v>5</v>
      </c>
      <c r="J91" s="125">
        <f>IF('Data-Qtr7'!R89,0,IF((COUNTBLANK(C91)+COUNTBLANK(E91)+COUNTBLANK(F91)+COUNTBLANK(H91))=4,0,1))</f>
        <v>0</v>
      </c>
      <c r="K91" s="125">
        <f t="shared" si="12"/>
        <v>0</v>
      </c>
      <c r="L91" s="125">
        <f t="shared" si="13"/>
        <v>0</v>
      </c>
      <c r="M91" s="1">
        <f t="shared" si="14"/>
        <v>0</v>
      </c>
      <c r="N91" s="125">
        <f t="shared" si="15"/>
        <v>0</v>
      </c>
      <c r="O91" s="126">
        <f t="shared" si="16"/>
        <v>0</v>
      </c>
      <c r="P91" s="125">
        <f t="shared" si="17"/>
        <v>0</v>
      </c>
      <c r="Q91" s="1">
        <f t="shared" si="18"/>
        <v>0</v>
      </c>
      <c r="R91" s="1">
        <f t="shared" si="11"/>
        <v>0</v>
      </c>
      <c r="S91" s="1">
        <f t="shared" si="19"/>
        <v>0</v>
      </c>
      <c r="T91" s="1">
        <f t="shared" si="20"/>
        <v>0</v>
      </c>
      <c r="U91" s="126">
        <f t="shared" si="21"/>
        <v>0</v>
      </c>
    </row>
    <row r="92" spans="2:21" x14ac:dyDescent="0.3">
      <c r="B92" s="125">
        <v>77</v>
      </c>
      <c r="C92" s="34" t="str">
        <f>IF(OR('Data-Qtr7'!C90="",'Data-Qtr7'!R90),"",(COUNTIF('Data-Qtr7'!C90,"Yes")))</f>
        <v/>
      </c>
      <c r="D92" s="267" t="str">
        <f>IF('Data-Qtr7'!D90="","",IF(C92=1,'Data-Qtr7'!D90,""))</f>
        <v/>
      </c>
      <c r="E92" s="53" t="str">
        <f>IF(OR('Data-Qtr7'!E90="",'Data-Qtr7'!R90),"",COUNTIF('Data-Qtr7'!E90,"Yes"))</f>
        <v/>
      </c>
      <c r="F92" s="53" t="str">
        <f>IF(OR('Data-Qtr7'!F90="",'Data-Qtr7'!R90),"",COUNTIF('Data-Qtr7'!F90,"Yes"))</f>
        <v/>
      </c>
      <c r="G92" s="53"/>
      <c r="H92" s="53" t="str">
        <f>IF(OR('Data-Qtr7'!G90="",'Data-Qtr7'!R90),"",COUNTIF('Data-Qtr7'!G90,"Yes"))</f>
        <v/>
      </c>
      <c r="I92" s="55">
        <f>COUNTIF('Data-Qtr7'!C90:G90,"")</f>
        <v>5</v>
      </c>
      <c r="J92" s="125">
        <f>IF('Data-Qtr7'!R90,0,IF((COUNTBLANK(C92)+COUNTBLANK(E92)+COUNTBLANK(F92)+COUNTBLANK(H92))=4,0,1))</f>
        <v>0</v>
      </c>
      <c r="K92" s="125">
        <f t="shared" si="12"/>
        <v>0</v>
      </c>
      <c r="L92" s="125">
        <f t="shared" si="13"/>
        <v>0</v>
      </c>
      <c r="M92" s="1">
        <f t="shared" si="14"/>
        <v>0</v>
      </c>
      <c r="N92" s="125">
        <f t="shared" si="15"/>
        <v>0</v>
      </c>
      <c r="O92" s="126">
        <f t="shared" si="16"/>
        <v>0</v>
      </c>
      <c r="P92" s="125">
        <f t="shared" si="17"/>
        <v>0</v>
      </c>
      <c r="Q92" s="1">
        <f t="shared" si="18"/>
        <v>0</v>
      </c>
      <c r="R92" s="1">
        <f t="shared" si="11"/>
        <v>0</v>
      </c>
      <c r="S92" s="1">
        <f t="shared" si="19"/>
        <v>0</v>
      </c>
      <c r="T92" s="1">
        <f t="shared" si="20"/>
        <v>0</v>
      </c>
      <c r="U92" s="126">
        <f t="shared" si="21"/>
        <v>0</v>
      </c>
    </row>
    <row r="93" spans="2:21" x14ac:dyDescent="0.3">
      <c r="B93" s="125">
        <v>78</v>
      </c>
      <c r="C93" s="34" t="str">
        <f>IF(OR('Data-Qtr7'!C91="",'Data-Qtr7'!R91),"",(COUNTIF('Data-Qtr7'!C91,"Yes")))</f>
        <v/>
      </c>
      <c r="D93" s="267" t="str">
        <f>IF('Data-Qtr7'!D91="","",IF(C93=1,'Data-Qtr7'!D91,""))</f>
        <v/>
      </c>
      <c r="E93" s="53" t="str">
        <f>IF(OR('Data-Qtr7'!E91="",'Data-Qtr7'!R91),"",COUNTIF('Data-Qtr7'!E91,"Yes"))</f>
        <v/>
      </c>
      <c r="F93" s="53" t="str">
        <f>IF(OR('Data-Qtr7'!F91="",'Data-Qtr7'!R91),"",COUNTIF('Data-Qtr7'!F91,"Yes"))</f>
        <v/>
      </c>
      <c r="G93" s="53"/>
      <c r="H93" s="53" t="str">
        <f>IF(OR('Data-Qtr7'!G91="",'Data-Qtr7'!R91),"",COUNTIF('Data-Qtr7'!G91,"Yes"))</f>
        <v/>
      </c>
      <c r="I93" s="55">
        <f>COUNTIF('Data-Qtr7'!C91:G91,"")</f>
        <v>5</v>
      </c>
      <c r="J93" s="125">
        <f>IF('Data-Qtr7'!R91,0,IF((COUNTBLANK(C93)+COUNTBLANK(E93)+COUNTBLANK(F93)+COUNTBLANK(H93))=4,0,1))</f>
        <v>0</v>
      </c>
      <c r="K93" s="125">
        <f t="shared" si="12"/>
        <v>0</v>
      </c>
      <c r="L93" s="125">
        <f t="shared" si="13"/>
        <v>0</v>
      </c>
      <c r="M93" s="1">
        <f t="shared" si="14"/>
        <v>0</v>
      </c>
      <c r="N93" s="125">
        <f t="shared" si="15"/>
        <v>0</v>
      </c>
      <c r="O93" s="126">
        <f t="shared" si="16"/>
        <v>0</v>
      </c>
      <c r="P93" s="125">
        <f t="shared" si="17"/>
        <v>0</v>
      </c>
      <c r="Q93" s="1">
        <f t="shared" si="18"/>
        <v>0</v>
      </c>
      <c r="R93" s="1">
        <f t="shared" si="11"/>
        <v>0</v>
      </c>
      <c r="S93" s="1">
        <f t="shared" si="19"/>
        <v>0</v>
      </c>
      <c r="T93" s="1">
        <f t="shared" si="20"/>
        <v>0</v>
      </c>
      <c r="U93" s="126">
        <f t="shared" si="21"/>
        <v>0</v>
      </c>
    </row>
    <row r="94" spans="2:21" x14ac:dyDescent="0.3">
      <c r="B94" s="125">
        <v>79</v>
      </c>
      <c r="C94" s="34" t="str">
        <f>IF(OR('Data-Qtr7'!C92="",'Data-Qtr7'!R92),"",(COUNTIF('Data-Qtr7'!C92,"Yes")))</f>
        <v/>
      </c>
      <c r="D94" s="267" t="str">
        <f>IF('Data-Qtr7'!D92="","",IF(C94=1,'Data-Qtr7'!D92,""))</f>
        <v/>
      </c>
      <c r="E94" s="53" t="str">
        <f>IF(OR('Data-Qtr7'!E92="",'Data-Qtr7'!R92),"",COUNTIF('Data-Qtr7'!E92,"Yes"))</f>
        <v/>
      </c>
      <c r="F94" s="53" t="str">
        <f>IF(OR('Data-Qtr7'!F92="",'Data-Qtr7'!R92),"",COUNTIF('Data-Qtr7'!F92,"Yes"))</f>
        <v/>
      </c>
      <c r="G94" s="53"/>
      <c r="H94" s="53" t="str">
        <f>IF(OR('Data-Qtr7'!G92="",'Data-Qtr7'!R92),"",COUNTIF('Data-Qtr7'!G92,"Yes"))</f>
        <v/>
      </c>
      <c r="I94" s="55">
        <f>COUNTIF('Data-Qtr7'!C92:G92,"")</f>
        <v>5</v>
      </c>
      <c r="J94" s="125">
        <f>IF('Data-Qtr7'!R92,0,IF((COUNTBLANK(C94)+COUNTBLANK(E94)+COUNTBLANK(F94)+COUNTBLANK(H94))=4,0,1))</f>
        <v>0</v>
      </c>
      <c r="K94" s="125">
        <f t="shared" si="12"/>
        <v>0</v>
      </c>
      <c r="L94" s="125">
        <f t="shared" si="13"/>
        <v>0</v>
      </c>
      <c r="M94" s="1">
        <f t="shared" si="14"/>
        <v>0</v>
      </c>
      <c r="N94" s="125">
        <f t="shared" si="15"/>
        <v>0</v>
      </c>
      <c r="O94" s="126">
        <f t="shared" si="16"/>
        <v>0</v>
      </c>
      <c r="P94" s="125">
        <f t="shared" si="17"/>
        <v>0</v>
      </c>
      <c r="Q94" s="1">
        <f t="shared" si="18"/>
        <v>0</v>
      </c>
      <c r="R94" s="1">
        <f t="shared" si="11"/>
        <v>0</v>
      </c>
      <c r="S94" s="1">
        <f t="shared" si="19"/>
        <v>0</v>
      </c>
      <c r="T94" s="1">
        <f t="shared" si="20"/>
        <v>0</v>
      </c>
      <c r="U94" s="126">
        <f t="shared" si="21"/>
        <v>0</v>
      </c>
    </row>
    <row r="95" spans="2:21" ht="15" thickBot="1" x14ac:dyDescent="0.35">
      <c r="B95" s="127">
        <v>80</v>
      </c>
      <c r="C95" s="35" t="str">
        <f>IF(OR('Data-Qtr7'!C93="",'Data-Qtr7'!R93),"",(COUNTIF('Data-Qtr7'!C93,"Yes")))</f>
        <v/>
      </c>
      <c r="D95" s="271" t="str">
        <f>IF('Data-Qtr7'!D93="","",IF(C95=1,'Data-Qtr7'!D93,""))</f>
        <v/>
      </c>
      <c r="E95" s="36" t="str">
        <f>IF(OR('Data-Qtr7'!E93="",'Data-Qtr7'!R93),"",COUNTIF('Data-Qtr7'!E93,"Yes"))</f>
        <v/>
      </c>
      <c r="F95" s="36" t="str">
        <f>IF(OR('Data-Qtr7'!F93="",'Data-Qtr7'!R93),"",COUNTIF('Data-Qtr7'!F93,"Yes"))</f>
        <v/>
      </c>
      <c r="G95" s="36"/>
      <c r="H95" s="36" t="str">
        <f>IF(OR('Data-Qtr7'!G93="",'Data-Qtr7'!R93),"",COUNTIF('Data-Qtr7'!G93,"Yes"))</f>
        <v/>
      </c>
      <c r="I95" s="56">
        <f>COUNTIF('Data-Qtr7'!C93:G93,"")</f>
        <v>5</v>
      </c>
      <c r="J95" s="125">
        <f>IF('Data-Qtr7'!R93,0,IF((COUNTBLANK(C95)+COUNTBLANK(E95)+COUNTBLANK(F95)+COUNTBLANK(H95))=4,0,1))</f>
        <v>0</v>
      </c>
      <c r="K95" s="125">
        <f t="shared" si="12"/>
        <v>0</v>
      </c>
      <c r="L95" s="125">
        <f t="shared" si="13"/>
        <v>0</v>
      </c>
      <c r="M95" s="1">
        <f t="shared" si="14"/>
        <v>0</v>
      </c>
      <c r="N95" s="125">
        <f t="shared" si="15"/>
        <v>0</v>
      </c>
      <c r="O95" s="126">
        <f t="shared" si="16"/>
        <v>0</v>
      </c>
      <c r="P95" s="125">
        <f t="shared" si="17"/>
        <v>0</v>
      </c>
      <c r="Q95" s="1">
        <f t="shared" si="18"/>
        <v>0</v>
      </c>
      <c r="R95" s="1">
        <f t="shared" si="11"/>
        <v>0</v>
      </c>
      <c r="S95" s="1">
        <f t="shared" si="19"/>
        <v>0</v>
      </c>
      <c r="T95" s="1">
        <f t="shared" si="20"/>
        <v>0</v>
      </c>
      <c r="U95" s="126">
        <f t="shared" si="21"/>
        <v>0</v>
      </c>
    </row>
    <row r="96" spans="2:21" x14ac:dyDescent="0.3">
      <c r="B96" s="125">
        <v>81</v>
      </c>
      <c r="C96" s="32" t="str">
        <f>IF(OR('Data-Qtr7'!C94="",'Data-Qtr7'!R94),"",(COUNTIF('Data-Qtr7'!C94,"Yes")))</f>
        <v/>
      </c>
      <c r="D96" s="268" t="str">
        <f>IF('Data-Qtr7'!D94="","",IF(C96=1,'Data-Qtr7'!D94,""))</f>
        <v/>
      </c>
      <c r="E96" s="33" t="str">
        <f>IF(OR('Data-Qtr7'!E94="",'Data-Qtr7'!R94),"",COUNTIF('Data-Qtr7'!E94,"Yes"))</f>
        <v/>
      </c>
      <c r="F96" s="33" t="str">
        <f>IF(OR('Data-Qtr7'!F94="",'Data-Qtr7'!R94),"",COUNTIF('Data-Qtr7'!F94,"Yes"))</f>
        <v/>
      </c>
      <c r="G96" s="33"/>
      <c r="H96" s="33" t="str">
        <f>IF(OR('Data-Qtr7'!G94="",'Data-Qtr7'!R94),"",COUNTIF('Data-Qtr7'!G94,"Yes"))</f>
        <v/>
      </c>
      <c r="I96" s="54">
        <f>COUNTIF('Data-Qtr7'!C94:G94,"")</f>
        <v>5</v>
      </c>
      <c r="J96" s="125">
        <f>IF('Data-Qtr7'!R94,0,IF((COUNTBLANK(C96)+COUNTBLANK(E96)+COUNTBLANK(F96)+COUNTBLANK(H96))=4,0,1))</f>
        <v>0</v>
      </c>
      <c r="K96" s="125">
        <f t="shared" si="12"/>
        <v>0</v>
      </c>
      <c r="L96" s="125">
        <f t="shared" si="13"/>
        <v>0</v>
      </c>
      <c r="M96" s="1">
        <f t="shared" si="14"/>
        <v>0</v>
      </c>
      <c r="N96" s="125">
        <f t="shared" si="15"/>
        <v>0</v>
      </c>
      <c r="O96" s="126">
        <f t="shared" si="16"/>
        <v>0</v>
      </c>
      <c r="P96" s="125">
        <f t="shared" si="17"/>
        <v>0</v>
      </c>
      <c r="Q96" s="1">
        <f t="shared" si="18"/>
        <v>0</v>
      </c>
      <c r="R96" s="1">
        <f t="shared" si="11"/>
        <v>0</v>
      </c>
      <c r="S96" s="1">
        <f t="shared" si="19"/>
        <v>0</v>
      </c>
      <c r="T96" s="1">
        <f t="shared" si="20"/>
        <v>0</v>
      </c>
      <c r="U96" s="126">
        <f t="shared" si="21"/>
        <v>0</v>
      </c>
    </row>
    <row r="97" spans="2:21" x14ac:dyDescent="0.3">
      <c r="B97" s="125">
        <v>82</v>
      </c>
      <c r="C97" s="34" t="str">
        <f>IF(OR('Data-Qtr7'!C95="",'Data-Qtr7'!R95),"",(COUNTIF('Data-Qtr7'!C95,"Yes")))</f>
        <v/>
      </c>
      <c r="D97" s="267" t="str">
        <f>IF('Data-Qtr7'!D95="","",IF(C97=1,'Data-Qtr7'!D95,""))</f>
        <v/>
      </c>
      <c r="E97" s="53" t="str">
        <f>IF(OR('Data-Qtr7'!E95="",'Data-Qtr7'!R95),"",COUNTIF('Data-Qtr7'!E95,"Yes"))</f>
        <v/>
      </c>
      <c r="F97" s="53" t="str">
        <f>IF(OR('Data-Qtr7'!F95="",'Data-Qtr7'!R95),"",COUNTIF('Data-Qtr7'!F95,"Yes"))</f>
        <v/>
      </c>
      <c r="G97" s="53"/>
      <c r="H97" s="53" t="str">
        <f>IF(OR('Data-Qtr7'!G95="",'Data-Qtr7'!R95),"",COUNTIF('Data-Qtr7'!G95,"Yes"))</f>
        <v/>
      </c>
      <c r="I97" s="55">
        <f>COUNTIF('Data-Qtr7'!C95:G95,"")</f>
        <v>5</v>
      </c>
      <c r="J97" s="125">
        <f>IF('Data-Qtr7'!R95,0,IF((COUNTBLANK(C97)+COUNTBLANK(E97)+COUNTBLANK(F97)+COUNTBLANK(H97))=4,0,1))</f>
        <v>0</v>
      </c>
      <c r="K97" s="125">
        <f t="shared" si="12"/>
        <v>0</v>
      </c>
      <c r="L97" s="125">
        <f t="shared" si="13"/>
        <v>0</v>
      </c>
      <c r="M97" s="1">
        <f t="shared" si="14"/>
        <v>0</v>
      </c>
      <c r="N97" s="125">
        <f t="shared" si="15"/>
        <v>0</v>
      </c>
      <c r="O97" s="126">
        <f t="shared" si="16"/>
        <v>0</v>
      </c>
      <c r="P97" s="125">
        <f t="shared" si="17"/>
        <v>0</v>
      </c>
      <c r="Q97" s="1">
        <f t="shared" si="18"/>
        <v>0</v>
      </c>
      <c r="R97" s="1">
        <f t="shared" si="11"/>
        <v>0</v>
      </c>
      <c r="S97" s="1">
        <f t="shared" si="19"/>
        <v>0</v>
      </c>
      <c r="T97" s="1">
        <f t="shared" si="20"/>
        <v>0</v>
      </c>
      <c r="U97" s="126">
        <f t="shared" si="21"/>
        <v>0</v>
      </c>
    </row>
    <row r="98" spans="2:21" x14ac:dyDescent="0.3">
      <c r="B98" s="125">
        <v>83</v>
      </c>
      <c r="C98" s="34" t="str">
        <f>IF(OR('Data-Qtr7'!C96="",'Data-Qtr7'!R96),"",(COUNTIF('Data-Qtr7'!C96,"Yes")))</f>
        <v/>
      </c>
      <c r="D98" s="267" t="str">
        <f>IF('Data-Qtr7'!D96="","",IF(C98=1,'Data-Qtr7'!D96,""))</f>
        <v/>
      </c>
      <c r="E98" s="53" t="str">
        <f>IF(OR('Data-Qtr7'!E96="",'Data-Qtr7'!R96),"",COUNTIF('Data-Qtr7'!E96,"Yes"))</f>
        <v/>
      </c>
      <c r="F98" s="53" t="str">
        <f>IF(OR('Data-Qtr7'!F96="",'Data-Qtr7'!R96),"",COUNTIF('Data-Qtr7'!F96,"Yes"))</f>
        <v/>
      </c>
      <c r="G98" s="53"/>
      <c r="H98" s="53" t="str">
        <f>IF(OR('Data-Qtr7'!G96="",'Data-Qtr7'!R96),"",COUNTIF('Data-Qtr7'!G96,"Yes"))</f>
        <v/>
      </c>
      <c r="I98" s="55">
        <f>COUNTIF('Data-Qtr7'!C96:G96,"")</f>
        <v>5</v>
      </c>
      <c r="J98" s="125">
        <f>IF('Data-Qtr7'!R96,0,IF((COUNTBLANK(C98)+COUNTBLANK(E98)+COUNTBLANK(F98)+COUNTBLANK(H98))=4,0,1))</f>
        <v>0</v>
      </c>
      <c r="K98" s="125">
        <f t="shared" si="12"/>
        <v>0</v>
      </c>
      <c r="L98" s="125">
        <f t="shared" si="13"/>
        <v>0</v>
      </c>
      <c r="M98" s="1">
        <f t="shared" si="14"/>
        <v>0</v>
      </c>
      <c r="N98" s="125">
        <f t="shared" si="15"/>
        <v>0</v>
      </c>
      <c r="O98" s="126">
        <f t="shared" si="16"/>
        <v>0</v>
      </c>
      <c r="P98" s="125">
        <f t="shared" si="17"/>
        <v>0</v>
      </c>
      <c r="Q98" s="1">
        <f t="shared" si="18"/>
        <v>0</v>
      </c>
      <c r="R98" s="1">
        <f t="shared" si="11"/>
        <v>0</v>
      </c>
      <c r="S98" s="1">
        <f t="shared" si="19"/>
        <v>0</v>
      </c>
      <c r="T98" s="1">
        <f t="shared" si="20"/>
        <v>0</v>
      </c>
      <c r="U98" s="126">
        <f t="shared" si="21"/>
        <v>0</v>
      </c>
    </row>
    <row r="99" spans="2:21" x14ac:dyDescent="0.3">
      <c r="B99" s="125">
        <v>84</v>
      </c>
      <c r="C99" s="34" t="str">
        <f>IF(OR('Data-Qtr7'!C97="",'Data-Qtr7'!R97),"",(COUNTIF('Data-Qtr7'!C97,"Yes")))</f>
        <v/>
      </c>
      <c r="D99" s="267" t="str">
        <f>IF('Data-Qtr7'!D97="","",IF(C99=1,'Data-Qtr7'!D97,""))</f>
        <v/>
      </c>
      <c r="E99" s="53" t="str">
        <f>IF(OR('Data-Qtr7'!E97="",'Data-Qtr7'!R97),"",COUNTIF('Data-Qtr7'!E97,"Yes"))</f>
        <v/>
      </c>
      <c r="F99" s="53" t="str">
        <f>IF(OR('Data-Qtr7'!F97="",'Data-Qtr7'!R97),"",COUNTIF('Data-Qtr7'!F97,"Yes"))</f>
        <v/>
      </c>
      <c r="G99" s="53"/>
      <c r="H99" s="53" t="str">
        <f>IF(OR('Data-Qtr7'!G97="",'Data-Qtr7'!R97),"",COUNTIF('Data-Qtr7'!G97,"Yes"))</f>
        <v/>
      </c>
      <c r="I99" s="55">
        <f>COUNTIF('Data-Qtr7'!C97:G97,"")</f>
        <v>5</v>
      </c>
      <c r="J99" s="125">
        <f>IF('Data-Qtr7'!R97,0,IF((COUNTBLANK(C99)+COUNTBLANK(E99)+COUNTBLANK(F99)+COUNTBLANK(H99))=4,0,1))</f>
        <v>0</v>
      </c>
      <c r="K99" s="125">
        <f t="shared" si="12"/>
        <v>0</v>
      </c>
      <c r="L99" s="125">
        <f t="shared" si="13"/>
        <v>0</v>
      </c>
      <c r="M99" s="1">
        <f t="shared" si="14"/>
        <v>0</v>
      </c>
      <c r="N99" s="125">
        <f t="shared" si="15"/>
        <v>0</v>
      </c>
      <c r="O99" s="126">
        <f t="shared" si="16"/>
        <v>0</v>
      </c>
      <c r="P99" s="125">
        <f t="shared" si="17"/>
        <v>0</v>
      </c>
      <c r="Q99" s="1">
        <f t="shared" si="18"/>
        <v>0</v>
      </c>
      <c r="R99" s="1">
        <f t="shared" si="11"/>
        <v>0</v>
      </c>
      <c r="S99" s="1">
        <f t="shared" si="19"/>
        <v>0</v>
      </c>
      <c r="T99" s="1">
        <f t="shared" si="20"/>
        <v>0</v>
      </c>
      <c r="U99" s="126">
        <f t="shared" si="21"/>
        <v>0</v>
      </c>
    </row>
    <row r="100" spans="2:21" x14ac:dyDescent="0.3">
      <c r="B100" s="125">
        <v>85</v>
      </c>
      <c r="C100" s="34" t="str">
        <f>IF(OR('Data-Qtr7'!C98="",'Data-Qtr7'!R98),"",(COUNTIF('Data-Qtr7'!C98,"Yes")))</f>
        <v/>
      </c>
      <c r="D100" s="267" t="str">
        <f>IF('Data-Qtr7'!D98="","",IF(C100=1,'Data-Qtr7'!D98,""))</f>
        <v/>
      </c>
      <c r="E100" s="53" t="str">
        <f>IF(OR('Data-Qtr7'!E98="",'Data-Qtr7'!R98),"",COUNTIF('Data-Qtr7'!E98,"Yes"))</f>
        <v/>
      </c>
      <c r="F100" s="53" t="str">
        <f>IF(OR('Data-Qtr7'!F98="",'Data-Qtr7'!R98),"",COUNTIF('Data-Qtr7'!F98,"Yes"))</f>
        <v/>
      </c>
      <c r="G100" s="53"/>
      <c r="H100" s="53" t="str">
        <f>IF(OR('Data-Qtr7'!G98="",'Data-Qtr7'!R98),"",COUNTIF('Data-Qtr7'!G98,"Yes"))</f>
        <v/>
      </c>
      <c r="I100" s="55">
        <f>COUNTIF('Data-Qtr7'!C98:G98,"")</f>
        <v>5</v>
      </c>
      <c r="J100" s="125">
        <f>IF('Data-Qtr7'!R98,0,IF((COUNTBLANK(C100)+COUNTBLANK(E100)+COUNTBLANK(F100)+COUNTBLANK(H100))=4,0,1))</f>
        <v>0</v>
      </c>
      <c r="K100" s="125">
        <f t="shared" si="12"/>
        <v>0</v>
      </c>
      <c r="L100" s="125">
        <f t="shared" si="13"/>
        <v>0</v>
      </c>
      <c r="M100" s="1">
        <f t="shared" si="14"/>
        <v>0</v>
      </c>
      <c r="N100" s="125">
        <f t="shared" si="15"/>
        <v>0</v>
      </c>
      <c r="O100" s="126">
        <f t="shared" si="16"/>
        <v>0</v>
      </c>
      <c r="P100" s="125">
        <f t="shared" si="17"/>
        <v>0</v>
      </c>
      <c r="Q100" s="1">
        <f t="shared" si="18"/>
        <v>0</v>
      </c>
      <c r="R100" s="1">
        <f t="shared" si="11"/>
        <v>0</v>
      </c>
      <c r="S100" s="1">
        <f t="shared" si="19"/>
        <v>0</v>
      </c>
      <c r="T100" s="1">
        <f t="shared" si="20"/>
        <v>0</v>
      </c>
      <c r="U100" s="126">
        <f t="shared" si="21"/>
        <v>0</v>
      </c>
    </row>
    <row r="101" spans="2:21" x14ac:dyDescent="0.3">
      <c r="B101" s="125">
        <v>86</v>
      </c>
      <c r="C101" s="34" t="str">
        <f>IF(OR('Data-Qtr7'!C99="",'Data-Qtr7'!R99),"",(COUNTIF('Data-Qtr7'!C99,"Yes")))</f>
        <v/>
      </c>
      <c r="D101" s="267" t="str">
        <f>IF('Data-Qtr7'!D99="","",IF(C101=1,'Data-Qtr7'!D99,""))</f>
        <v/>
      </c>
      <c r="E101" s="53" t="str">
        <f>IF(OR('Data-Qtr7'!E99="",'Data-Qtr7'!R99),"",COUNTIF('Data-Qtr7'!E99,"Yes"))</f>
        <v/>
      </c>
      <c r="F101" s="53" t="str">
        <f>IF(OR('Data-Qtr7'!F99="",'Data-Qtr7'!R99),"",COUNTIF('Data-Qtr7'!F99,"Yes"))</f>
        <v/>
      </c>
      <c r="G101" s="53"/>
      <c r="H101" s="53" t="str">
        <f>IF(OR('Data-Qtr7'!G99="",'Data-Qtr7'!R99),"",COUNTIF('Data-Qtr7'!G99,"Yes"))</f>
        <v/>
      </c>
      <c r="I101" s="55">
        <f>COUNTIF('Data-Qtr7'!C99:G99,"")</f>
        <v>5</v>
      </c>
      <c r="J101" s="125">
        <f>IF('Data-Qtr7'!R99,0,IF((COUNTBLANK(C101)+COUNTBLANK(E101)+COUNTBLANK(F101)+COUNTBLANK(H101))=4,0,1))</f>
        <v>0</v>
      </c>
      <c r="K101" s="125">
        <f t="shared" si="12"/>
        <v>0</v>
      </c>
      <c r="L101" s="125">
        <f t="shared" si="13"/>
        <v>0</v>
      </c>
      <c r="M101" s="1">
        <f t="shared" si="14"/>
        <v>0</v>
      </c>
      <c r="N101" s="125">
        <f t="shared" si="15"/>
        <v>0</v>
      </c>
      <c r="O101" s="126">
        <f t="shared" si="16"/>
        <v>0</v>
      </c>
      <c r="P101" s="125">
        <f t="shared" si="17"/>
        <v>0</v>
      </c>
      <c r="Q101" s="1">
        <f t="shared" si="18"/>
        <v>0</v>
      </c>
      <c r="R101" s="1">
        <f t="shared" si="11"/>
        <v>0</v>
      </c>
      <c r="S101" s="1">
        <f t="shared" si="19"/>
        <v>0</v>
      </c>
      <c r="T101" s="1">
        <f t="shared" si="20"/>
        <v>0</v>
      </c>
      <c r="U101" s="126">
        <f t="shared" si="21"/>
        <v>0</v>
      </c>
    </row>
    <row r="102" spans="2:21" x14ac:dyDescent="0.3">
      <c r="B102" s="125">
        <v>87</v>
      </c>
      <c r="C102" s="34" t="str">
        <f>IF(OR('Data-Qtr7'!C100="",'Data-Qtr7'!R100),"",(COUNTIF('Data-Qtr7'!C100,"Yes")))</f>
        <v/>
      </c>
      <c r="D102" s="267" t="str">
        <f>IF('Data-Qtr7'!D100="","",IF(C102=1,'Data-Qtr7'!D100,""))</f>
        <v/>
      </c>
      <c r="E102" s="53" t="str">
        <f>IF(OR('Data-Qtr7'!E100="",'Data-Qtr7'!R100),"",COUNTIF('Data-Qtr7'!E100,"Yes"))</f>
        <v/>
      </c>
      <c r="F102" s="53" t="str">
        <f>IF(OR('Data-Qtr7'!F100="",'Data-Qtr7'!R100),"",COUNTIF('Data-Qtr7'!F100,"Yes"))</f>
        <v/>
      </c>
      <c r="G102" s="53"/>
      <c r="H102" s="53" t="str">
        <f>IF(OR('Data-Qtr7'!G100="",'Data-Qtr7'!R100),"",COUNTIF('Data-Qtr7'!G100,"Yes"))</f>
        <v/>
      </c>
      <c r="I102" s="55">
        <f>COUNTIF('Data-Qtr7'!C100:G100,"")</f>
        <v>5</v>
      </c>
      <c r="J102" s="125">
        <f>IF('Data-Qtr7'!R100,0,IF((COUNTBLANK(C102)+COUNTBLANK(E102)+COUNTBLANK(F102)+COUNTBLANK(H102))=4,0,1))</f>
        <v>0</v>
      </c>
      <c r="K102" s="125">
        <f t="shared" si="12"/>
        <v>0</v>
      </c>
      <c r="L102" s="125">
        <f t="shared" si="13"/>
        <v>0</v>
      </c>
      <c r="M102" s="1">
        <f t="shared" si="14"/>
        <v>0</v>
      </c>
      <c r="N102" s="125">
        <f t="shared" si="15"/>
        <v>0</v>
      </c>
      <c r="O102" s="126">
        <f t="shared" si="16"/>
        <v>0</v>
      </c>
      <c r="P102" s="125">
        <f t="shared" si="17"/>
        <v>0</v>
      </c>
      <c r="Q102" s="1">
        <f t="shared" si="18"/>
        <v>0</v>
      </c>
      <c r="R102" s="1">
        <f t="shared" si="11"/>
        <v>0</v>
      </c>
      <c r="S102" s="1">
        <f t="shared" si="19"/>
        <v>0</v>
      </c>
      <c r="T102" s="1">
        <f t="shared" si="20"/>
        <v>0</v>
      </c>
      <c r="U102" s="126">
        <f t="shared" si="21"/>
        <v>0</v>
      </c>
    </row>
    <row r="103" spans="2:21" x14ac:dyDescent="0.3">
      <c r="B103" s="125">
        <v>88</v>
      </c>
      <c r="C103" s="34" t="str">
        <f>IF(OR('Data-Qtr7'!C101="",'Data-Qtr7'!R101),"",(COUNTIF('Data-Qtr7'!C101,"Yes")))</f>
        <v/>
      </c>
      <c r="D103" s="267" t="str">
        <f>IF('Data-Qtr7'!D101="","",IF(C103=1,'Data-Qtr7'!D101,""))</f>
        <v/>
      </c>
      <c r="E103" s="53" t="str">
        <f>IF(OR('Data-Qtr7'!E101="",'Data-Qtr7'!R101),"",COUNTIF('Data-Qtr7'!E101,"Yes"))</f>
        <v/>
      </c>
      <c r="F103" s="53" t="str">
        <f>IF(OR('Data-Qtr7'!F101="",'Data-Qtr7'!R101),"",COUNTIF('Data-Qtr7'!F101,"Yes"))</f>
        <v/>
      </c>
      <c r="G103" s="53"/>
      <c r="H103" s="53" t="str">
        <f>IF(OR('Data-Qtr7'!G101="",'Data-Qtr7'!R101),"",COUNTIF('Data-Qtr7'!G101,"Yes"))</f>
        <v/>
      </c>
      <c r="I103" s="55">
        <f>COUNTIF('Data-Qtr7'!C101:G101,"")</f>
        <v>5</v>
      </c>
      <c r="J103" s="125">
        <f>IF('Data-Qtr7'!R101,0,IF((COUNTBLANK(C103)+COUNTBLANK(E103)+COUNTBLANK(F103)+COUNTBLANK(H103))=4,0,1))</f>
        <v>0</v>
      </c>
      <c r="K103" s="125">
        <f t="shared" si="12"/>
        <v>0</v>
      </c>
      <c r="L103" s="125">
        <f t="shared" si="13"/>
        <v>0</v>
      </c>
      <c r="M103" s="1">
        <f t="shared" si="14"/>
        <v>0</v>
      </c>
      <c r="N103" s="125">
        <f t="shared" si="15"/>
        <v>0</v>
      </c>
      <c r="O103" s="126">
        <f t="shared" si="16"/>
        <v>0</v>
      </c>
      <c r="P103" s="125">
        <f t="shared" si="17"/>
        <v>0</v>
      </c>
      <c r="Q103" s="1">
        <f t="shared" si="18"/>
        <v>0</v>
      </c>
      <c r="R103" s="1">
        <f t="shared" si="11"/>
        <v>0</v>
      </c>
      <c r="S103" s="1">
        <f t="shared" si="19"/>
        <v>0</v>
      </c>
      <c r="T103" s="1">
        <f t="shared" si="20"/>
        <v>0</v>
      </c>
      <c r="U103" s="126">
        <f t="shared" si="21"/>
        <v>0</v>
      </c>
    </row>
    <row r="104" spans="2:21" x14ac:dyDescent="0.3">
      <c r="B104" s="125">
        <v>89</v>
      </c>
      <c r="C104" s="34" t="str">
        <f>IF(OR('Data-Qtr7'!C102="",'Data-Qtr7'!R102),"",(COUNTIF('Data-Qtr7'!C102,"Yes")))</f>
        <v/>
      </c>
      <c r="D104" s="267" t="str">
        <f>IF('Data-Qtr7'!D102="","",IF(C104=1,'Data-Qtr7'!D102,""))</f>
        <v/>
      </c>
      <c r="E104" s="53" t="str">
        <f>IF(OR('Data-Qtr7'!E102="",'Data-Qtr7'!R102),"",COUNTIF('Data-Qtr7'!E102,"Yes"))</f>
        <v/>
      </c>
      <c r="F104" s="53" t="str">
        <f>IF(OR('Data-Qtr7'!F102="",'Data-Qtr7'!R102),"",COUNTIF('Data-Qtr7'!F102,"Yes"))</f>
        <v/>
      </c>
      <c r="G104" s="53"/>
      <c r="H104" s="53" t="str">
        <f>IF(OR('Data-Qtr7'!G102="",'Data-Qtr7'!R102),"",COUNTIF('Data-Qtr7'!G102,"Yes"))</f>
        <v/>
      </c>
      <c r="I104" s="55">
        <f>COUNTIF('Data-Qtr7'!C102:G102,"")</f>
        <v>5</v>
      </c>
      <c r="J104" s="125">
        <f>IF('Data-Qtr7'!R102,0,IF((COUNTBLANK(C104)+COUNTBLANK(E104)+COUNTBLANK(F104)+COUNTBLANK(H104))=4,0,1))</f>
        <v>0</v>
      </c>
      <c r="K104" s="125">
        <f t="shared" si="12"/>
        <v>0</v>
      </c>
      <c r="L104" s="125">
        <f t="shared" si="13"/>
        <v>0</v>
      </c>
      <c r="M104" s="1">
        <f t="shared" si="14"/>
        <v>0</v>
      </c>
      <c r="N104" s="125">
        <f t="shared" si="15"/>
        <v>0</v>
      </c>
      <c r="O104" s="126">
        <f t="shared" si="16"/>
        <v>0</v>
      </c>
      <c r="P104" s="125">
        <f t="shared" si="17"/>
        <v>0</v>
      </c>
      <c r="Q104" s="1">
        <f t="shared" si="18"/>
        <v>0</v>
      </c>
      <c r="R104" s="1">
        <f t="shared" si="11"/>
        <v>0</v>
      </c>
      <c r="S104" s="1">
        <f t="shared" si="19"/>
        <v>0</v>
      </c>
      <c r="T104" s="1">
        <f t="shared" si="20"/>
        <v>0</v>
      </c>
      <c r="U104" s="126">
        <f t="shared" si="21"/>
        <v>0</v>
      </c>
    </row>
    <row r="105" spans="2:21" ht="15" thickBot="1" x14ac:dyDescent="0.35">
      <c r="B105" s="127">
        <v>90</v>
      </c>
      <c r="C105" s="35" t="str">
        <f>IF(OR('Data-Qtr7'!C103="",'Data-Qtr7'!R103),"",(COUNTIF('Data-Qtr7'!C103,"Yes")))</f>
        <v/>
      </c>
      <c r="D105" s="271" t="str">
        <f>IF('Data-Qtr7'!D103="","",IF(C105=1,'Data-Qtr7'!D103,""))</f>
        <v/>
      </c>
      <c r="E105" s="36" t="str">
        <f>IF(OR('Data-Qtr7'!E103="",'Data-Qtr7'!R103),"",COUNTIF('Data-Qtr7'!E103,"Yes"))</f>
        <v/>
      </c>
      <c r="F105" s="36" t="str">
        <f>IF(OR('Data-Qtr7'!F103="",'Data-Qtr7'!R103),"",COUNTIF('Data-Qtr7'!F103,"Yes"))</f>
        <v/>
      </c>
      <c r="G105" s="36"/>
      <c r="H105" s="36" t="str">
        <f>IF(OR('Data-Qtr7'!G103="",'Data-Qtr7'!R103),"",COUNTIF('Data-Qtr7'!G103,"Yes"))</f>
        <v/>
      </c>
      <c r="I105" s="56">
        <f>COUNTIF('Data-Qtr7'!C103:G103,"")</f>
        <v>5</v>
      </c>
      <c r="J105" s="125">
        <f>IF('Data-Qtr7'!R103,0,IF((COUNTBLANK(C105)+COUNTBLANK(E105)+COUNTBLANK(F105)+COUNTBLANK(H105))=4,0,1))</f>
        <v>0</v>
      </c>
      <c r="K105" s="125">
        <f t="shared" si="12"/>
        <v>0</v>
      </c>
      <c r="L105" s="125">
        <f t="shared" si="13"/>
        <v>0</v>
      </c>
      <c r="M105" s="1">
        <f t="shared" si="14"/>
        <v>0</v>
      </c>
      <c r="N105" s="125">
        <f t="shared" si="15"/>
        <v>0</v>
      </c>
      <c r="O105" s="126">
        <f t="shared" si="16"/>
        <v>0</v>
      </c>
      <c r="P105" s="125">
        <f t="shared" si="17"/>
        <v>0</v>
      </c>
      <c r="Q105" s="1">
        <f t="shared" si="18"/>
        <v>0</v>
      </c>
      <c r="R105" s="1">
        <f t="shared" si="11"/>
        <v>0</v>
      </c>
      <c r="S105" s="1">
        <f t="shared" si="19"/>
        <v>0</v>
      </c>
      <c r="T105" s="1">
        <f t="shared" si="20"/>
        <v>0</v>
      </c>
      <c r="U105" s="126">
        <f t="shared" si="21"/>
        <v>0</v>
      </c>
    </row>
    <row r="106" spans="2:21" x14ac:dyDescent="0.3">
      <c r="B106" s="125">
        <v>91</v>
      </c>
      <c r="C106" s="32" t="str">
        <f>IF(OR('Data-Qtr7'!C104="",'Data-Qtr7'!R104),"",(COUNTIF('Data-Qtr7'!C104,"Yes")))</f>
        <v/>
      </c>
      <c r="D106" s="268" t="str">
        <f>IF('Data-Qtr7'!D104="","",IF(C106=1,'Data-Qtr7'!D104,""))</f>
        <v/>
      </c>
      <c r="E106" s="33" t="str">
        <f>IF(OR('Data-Qtr7'!E104="",'Data-Qtr7'!R104),"",COUNTIF('Data-Qtr7'!E104,"Yes"))</f>
        <v/>
      </c>
      <c r="F106" s="33" t="str">
        <f>IF(OR('Data-Qtr7'!F104="",'Data-Qtr7'!R104),"",COUNTIF('Data-Qtr7'!F104,"Yes"))</f>
        <v/>
      </c>
      <c r="G106" s="33"/>
      <c r="H106" s="33" t="str">
        <f>IF(OR('Data-Qtr7'!G104="",'Data-Qtr7'!R104),"",COUNTIF('Data-Qtr7'!G104,"Yes"))</f>
        <v/>
      </c>
      <c r="I106" s="54">
        <f>COUNTIF('Data-Qtr7'!C104:G104,"")</f>
        <v>5</v>
      </c>
      <c r="J106" s="125">
        <f>IF('Data-Qtr7'!R104,0,IF((COUNTBLANK(C106)+COUNTBLANK(E106)+COUNTBLANK(F106)+COUNTBLANK(H106))=4,0,1))</f>
        <v>0</v>
      </c>
      <c r="K106" s="125">
        <f t="shared" si="12"/>
        <v>0</v>
      </c>
      <c r="L106" s="125">
        <f t="shared" si="13"/>
        <v>0</v>
      </c>
      <c r="M106" s="1">
        <f t="shared" si="14"/>
        <v>0</v>
      </c>
      <c r="N106" s="125">
        <f t="shared" si="15"/>
        <v>0</v>
      </c>
      <c r="O106" s="126">
        <f t="shared" si="16"/>
        <v>0</v>
      </c>
      <c r="P106" s="125">
        <f t="shared" si="17"/>
        <v>0</v>
      </c>
      <c r="Q106" s="1">
        <f t="shared" si="18"/>
        <v>0</v>
      </c>
      <c r="R106" s="1">
        <f t="shared" si="11"/>
        <v>0</v>
      </c>
      <c r="S106" s="1">
        <f t="shared" si="19"/>
        <v>0</v>
      </c>
      <c r="T106" s="1">
        <f t="shared" si="20"/>
        <v>0</v>
      </c>
      <c r="U106" s="126">
        <f t="shared" si="21"/>
        <v>0</v>
      </c>
    </row>
    <row r="107" spans="2:21" x14ac:dyDescent="0.3">
      <c r="B107" s="125">
        <v>92</v>
      </c>
      <c r="C107" s="34" t="str">
        <f>IF(OR('Data-Qtr7'!C105="",'Data-Qtr7'!R105),"",(COUNTIF('Data-Qtr7'!C105,"Yes")))</f>
        <v/>
      </c>
      <c r="D107" s="267" t="str">
        <f>IF('Data-Qtr7'!D105="","",IF(C107=1,'Data-Qtr7'!D105,""))</f>
        <v/>
      </c>
      <c r="E107" s="53" t="str">
        <f>IF(OR('Data-Qtr7'!E105="",'Data-Qtr7'!R105),"",COUNTIF('Data-Qtr7'!E105,"Yes"))</f>
        <v/>
      </c>
      <c r="F107" s="53" t="str">
        <f>IF(OR('Data-Qtr7'!F105="",'Data-Qtr7'!R105),"",COUNTIF('Data-Qtr7'!F105,"Yes"))</f>
        <v/>
      </c>
      <c r="G107" s="53"/>
      <c r="H107" s="53" t="str">
        <f>IF(OR('Data-Qtr7'!G105="",'Data-Qtr7'!R105),"",COUNTIF('Data-Qtr7'!G105,"Yes"))</f>
        <v/>
      </c>
      <c r="I107" s="55">
        <f>COUNTIF('Data-Qtr7'!C105:G105,"")</f>
        <v>5</v>
      </c>
      <c r="J107" s="125">
        <f>IF('Data-Qtr7'!R105,0,IF((COUNTBLANK(C107)+COUNTBLANK(E107)+COUNTBLANK(F107)+COUNTBLANK(H107))=4,0,1))</f>
        <v>0</v>
      </c>
      <c r="K107" s="125">
        <f t="shared" si="12"/>
        <v>0</v>
      </c>
      <c r="L107" s="125">
        <f t="shared" si="13"/>
        <v>0</v>
      </c>
      <c r="M107" s="1">
        <f t="shared" si="14"/>
        <v>0</v>
      </c>
      <c r="N107" s="125">
        <f t="shared" si="15"/>
        <v>0</v>
      </c>
      <c r="O107" s="126">
        <f t="shared" si="16"/>
        <v>0</v>
      </c>
      <c r="P107" s="125">
        <f t="shared" si="17"/>
        <v>0</v>
      </c>
      <c r="Q107" s="1">
        <f t="shared" si="18"/>
        <v>0</v>
      </c>
      <c r="R107" s="1">
        <f t="shared" si="11"/>
        <v>0</v>
      </c>
      <c r="S107" s="1">
        <f t="shared" si="19"/>
        <v>0</v>
      </c>
      <c r="T107" s="1">
        <f t="shared" si="20"/>
        <v>0</v>
      </c>
      <c r="U107" s="126">
        <f t="shared" si="21"/>
        <v>0</v>
      </c>
    </row>
    <row r="108" spans="2:21" x14ac:dyDescent="0.3">
      <c r="B108" s="125">
        <v>93</v>
      </c>
      <c r="C108" s="34" t="str">
        <f>IF(OR('Data-Qtr7'!C106="",'Data-Qtr7'!R106),"",(COUNTIF('Data-Qtr7'!C106,"Yes")))</f>
        <v/>
      </c>
      <c r="D108" s="267" t="str">
        <f>IF('Data-Qtr7'!D106="","",IF(C108=1,'Data-Qtr7'!D106,""))</f>
        <v/>
      </c>
      <c r="E108" s="53" t="str">
        <f>IF(OR('Data-Qtr7'!E106="",'Data-Qtr7'!R106),"",COUNTIF('Data-Qtr7'!E106,"Yes"))</f>
        <v/>
      </c>
      <c r="F108" s="53" t="str">
        <f>IF(OR('Data-Qtr7'!F106="",'Data-Qtr7'!R106),"",COUNTIF('Data-Qtr7'!F106,"Yes"))</f>
        <v/>
      </c>
      <c r="G108" s="53"/>
      <c r="H108" s="53" t="str">
        <f>IF(OR('Data-Qtr7'!G106="",'Data-Qtr7'!R106),"",COUNTIF('Data-Qtr7'!G106,"Yes"))</f>
        <v/>
      </c>
      <c r="I108" s="55">
        <f>COUNTIF('Data-Qtr7'!C106:G106,"")</f>
        <v>5</v>
      </c>
      <c r="J108" s="125">
        <f>IF('Data-Qtr7'!R106,0,IF((COUNTBLANK(C108)+COUNTBLANK(E108)+COUNTBLANK(F108)+COUNTBLANK(H108))=4,0,1))</f>
        <v>0</v>
      </c>
      <c r="K108" s="125">
        <f t="shared" si="12"/>
        <v>0</v>
      </c>
      <c r="L108" s="125">
        <f t="shared" si="13"/>
        <v>0</v>
      </c>
      <c r="M108" s="1">
        <f t="shared" si="14"/>
        <v>0</v>
      </c>
      <c r="N108" s="125">
        <f t="shared" si="15"/>
        <v>0</v>
      </c>
      <c r="O108" s="126">
        <f t="shared" si="16"/>
        <v>0</v>
      </c>
      <c r="P108" s="125">
        <f t="shared" si="17"/>
        <v>0</v>
      </c>
      <c r="Q108" s="1">
        <f t="shared" si="18"/>
        <v>0</v>
      </c>
      <c r="R108" s="1">
        <f t="shared" si="11"/>
        <v>0</v>
      </c>
      <c r="S108" s="1">
        <f t="shared" si="19"/>
        <v>0</v>
      </c>
      <c r="T108" s="1">
        <f t="shared" si="20"/>
        <v>0</v>
      </c>
      <c r="U108" s="126">
        <f t="shared" si="21"/>
        <v>0</v>
      </c>
    </row>
    <row r="109" spans="2:21" x14ac:dyDescent="0.3">
      <c r="B109" s="125">
        <v>94</v>
      </c>
      <c r="C109" s="34" t="str">
        <f>IF(OR('Data-Qtr7'!C107="",'Data-Qtr7'!R107),"",(COUNTIF('Data-Qtr7'!C107,"Yes")))</f>
        <v/>
      </c>
      <c r="D109" s="267" t="str">
        <f>IF('Data-Qtr7'!D107="","",IF(C109=1,'Data-Qtr7'!D107,""))</f>
        <v/>
      </c>
      <c r="E109" s="53" t="str">
        <f>IF(OR('Data-Qtr7'!E107="",'Data-Qtr7'!R107),"",COUNTIF('Data-Qtr7'!E107,"Yes"))</f>
        <v/>
      </c>
      <c r="F109" s="53" t="str">
        <f>IF(OR('Data-Qtr7'!F107="",'Data-Qtr7'!R107),"",COUNTIF('Data-Qtr7'!F107,"Yes"))</f>
        <v/>
      </c>
      <c r="G109" s="53"/>
      <c r="H109" s="53" t="str">
        <f>IF(OR('Data-Qtr7'!G107="",'Data-Qtr7'!R107),"",COUNTIF('Data-Qtr7'!G107,"Yes"))</f>
        <v/>
      </c>
      <c r="I109" s="55">
        <f>COUNTIF('Data-Qtr7'!C107:G107,"")</f>
        <v>5</v>
      </c>
      <c r="J109" s="125">
        <f>IF('Data-Qtr7'!R107,0,IF((COUNTBLANK(C109)+COUNTBLANK(E109)+COUNTBLANK(F109)+COUNTBLANK(H109))=4,0,1))</f>
        <v>0</v>
      </c>
      <c r="K109" s="125">
        <f t="shared" si="12"/>
        <v>0</v>
      </c>
      <c r="L109" s="125">
        <f t="shared" si="13"/>
        <v>0</v>
      </c>
      <c r="M109" s="1">
        <f t="shared" si="14"/>
        <v>0</v>
      </c>
      <c r="N109" s="125">
        <f t="shared" si="15"/>
        <v>0</v>
      </c>
      <c r="O109" s="126">
        <f t="shared" si="16"/>
        <v>0</v>
      </c>
      <c r="P109" s="125">
        <f t="shared" si="17"/>
        <v>0</v>
      </c>
      <c r="Q109" s="1">
        <f t="shared" si="18"/>
        <v>0</v>
      </c>
      <c r="R109" s="1">
        <f t="shared" si="11"/>
        <v>0</v>
      </c>
      <c r="S109" s="1">
        <f t="shared" si="19"/>
        <v>0</v>
      </c>
      <c r="T109" s="1">
        <f t="shared" si="20"/>
        <v>0</v>
      </c>
      <c r="U109" s="126">
        <f t="shared" si="21"/>
        <v>0</v>
      </c>
    </row>
    <row r="110" spans="2:21" x14ac:dyDescent="0.3">
      <c r="B110" s="125">
        <v>95</v>
      </c>
      <c r="C110" s="34" t="str">
        <f>IF(OR('Data-Qtr7'!C108="",'Data-Qtr7'!R108),"",(COUNTIF('Data-Qtr7'!C108,"Yes")))</f>
        <v/>
      </c>
      <c r="D110" s="267" t="str">
        <f>IF('Data-Qtr7'!D108="","",IF(C110=1,'Data-Qtr7'!D108,""))</f>
        <v/>
      </c>
      <c r="E110" s="53" t="str">
        <f>IF(OR('Data-Qtr7'!E108="",'Data-Qtr7'!R108),"",COUNTIF('Data-Qtr7'!E108,"Yes"))</f>
        <v/>
      </c>
      <c r="F110" s="53" t="str">
        <f>IF(OR('Data-Qtr7'!F108="",'Data-Qtr7'!R108),"",COUNTIF('Data-Qtr7'!F108,"Yes"))</f>
        <v/>
      </c>
      <c r="G110" s="53"/>
      <c r="H110" s="53" t="str">
        <f>IF(OR('Data-Qtr7'!G108="",'Data-Qtr7'!R108),"",COUNTIF('Data-Qtr7'!G108,"Yes"))</f>
        <v/>
      </c>
      <c r="I110" s="55">
        <f>COUNTIF('Data-Qtr7'!C108:G108,"")</f>
        <v>5</v>
      </c>
      <c r="J110" s="125">
        <f>IF('Data-Qtr7'!R108,0,IF((COUNTBLANK(C110)+COUNTBLANK(E110)+COUNTBLANK(F110)+COUNTBLANK(H110))=4,0,1))</f>
        <v>0</v>
      </c>
      <c r="K110" s="125">
        <f t="shared" si="12"/>
        <v>0</v>
      </c>
      <c r="L110" s="125">
        <f t="shared" si="13"/>
        <v>0</v>
      </c>
      <c r="M110" s="1">
        <f t="shared" si="14"/>
        <v>0</v>
      </c>
      <c r="N110" s="125">
        <f t="shared" si="15"/>
        <v>0</v>
      </c>
      <c r="O110" s="126">
        <f t="shared" si="16"/>
        <v>0</v>
      </c>
      <c r="P110" s="125">
        <f t="shared" si="17"/>
        <v>0</v>
      </c>
      <c r="Q110" s="1">
        <f t="shared" si="18"/>
        <v>0</v>
      </c>
      <c r="R110" s="1">
        <f t="shared" si="11"/>
        <v>0</v>
      </c>
      <c r="S110" s="1">
        <f t="shared" si="19"/>
        <v>0</v>
      </c>
      <c r="T110" s="1">
        <f t="shared" si="20"/>
        <v>0</v>
      </c>
      <c r="U110" s="126">
        <f t="shared" si="21"/>
        <v>0</v>
      </c>
    </row>
    <row r="111" spans="2:21" x14ac:dyDescent="0.3">
      <c r="B111" s="125">
        <v>96</v>
      </c>
      <c r="C111" s="34" t="str">
        <f>IF(OR('Data-Qtr7'!C109="",'Data-Qtr7'!R109),"",(COUNTIF('Data-Qtr7'!C109,"Yes")))</f>
        <v/>
      </c>
      <c r="D111" s="267" t="str">
        <f>IF('Data-Qtr7'!D109="","",IF(C111=1,'Data-Qtr7'!D109,""))</f>
        <v/>
      </c>
      <c r="E111" s="53" t="str">
        <f>IF(OR('Data-Qtr7'!E109="",'Data-Qtr7'!R109),"",COUNTIF('Data-Qtr7'!E109,"Yes"))</f>
        <v/>
      </c>
      <c r="F111" s="53" t="str">
        <f>IF(OR('Data-Qtr7'!F109="",'Data-Qtr7'!R109),"",COUNTIF('Data-Qtr7'!F109,"Yes"))</f>
        <v/>
      </c>
      <c r="G111" s="53"/>
      <c r="H111" s="53" t="str">
        <f>IF(OR('Data-Qtr7'!G109="",'Data-Qtr7'!R109),"",COUNTIF('Data-Qtr7'!G109,"Yes"))</f>
        <v/>
      </c>
      <c r="I111" s="55">
        <f>COUNTIF('Data-Qtr7'!C109:G109,"")</f>
        <v>5</v>
      </c>
      <c r="J111" s="125">
        <f>IF('Data-Qtr7'!R109,0,IF((COUNTBLANK(C111)+COUNTBLANK(E111)+COUNTBLANK(F111)+COUNTBLANK(H111))=4,0,1))</f>
        <v>0</v>
      </c>
      <c r="K111" s="125">
        <f t="shared" si="12"/>
        <v>0</v>
      </c>
      <c r="L111" s="125">
        <f t="shared" si="13"/>
        <v>0</v>
      </c>
      <c r="M111" s="1">
        <f t="shared" si="14"/>
        <v>0</v>
      </c>
      <c r="N111" s="125">
        <f t="shared" si="15"/>
        <v>0</v>
      </c>
      <c r="O111" s="126">
        <f t="shared" si="16"/>
        <v>0</v>
      </c>
      <c r="P111" s="125">
        <f t="shared" si="17"/>
        <v>0</v>
      </c>
      <c r="Q111" s="1">
        <f t="shared" si="18"/>
        <v>0</v>
      </c>
      <c r="R111" s="1">
        <f t="shared" si="11"/>
        <v>0</v>
      </c>
      <c r="S111" s="1">
        <f t="shared" si="19"/>
        <v>0</v>
      </c>
      <c r="T111" s="1">
        <f t="shared" si="20"/>
        <v>0</v>
      </c>
      <c r="U111" s="126">
        <f t="shared" si="21"/>
        <v>0</v>
      </c>
    </row>
    <row r="112" spans="2:21" x14ac:dyDescent="0.3">
      <c r="B112" s="125">
        <v>97</v>
      </c>
      <c r="C112" s="34" t="str">
        <f>IF(OR('Data-Qtr7'!C110="",'Data-Qtr7'!R110),"",(COUNTIF('Data-Qtr7'!C110,"Yes")))</f>
        <v/>
      </c>
      <c r="D112" s="267" t="str">
        <f>IF('Data-Qtr7'!D110="","",IF(C112=1,'Data-Qtr7'!D110,""))</f>
        <v/>
      </c>
      <c r="E112" s="53" t="str">
        <f>IF(OR('Data-Qtr7'!E110="",'Data-Qtr7'!R110),"",COUNTIF('Data-Qtr7'!E110,"Yes"))</f>
        <v/>
      </c>
      <c r="F112" s="53" t="str">
        <f>IF(OR('Data-Qtr7'!F110="",'Data-Qtr7'!R110),"",COUNTIF('Data-Qtr7'!F110,"Yes"))</f>
        <v/>
      </c>
      <c r="G112" s="53"/>
      <c r="H112" s="53" t="str">
        <f>IF(OR('Data-Qtr7'!G110="",'Data-Qtr7'!R110),"",COUNTIF('Data-Qtr7'!G110,"Yes"))</f>
        <v/>
      </c>
      <c r="I112" s="55">
        <f>COUNTIF('Data-Qtr7'!C110:G110,"")</f>
        <v>5</v>
      </c>
      <c r="J112" s="125">
        <f>IF('Data-Qtr7'!R110,0,IF((COUNTBLANK(C112)+COUNTBLANK(E112)+COUNTBLANK(F112)+COUNTBLANK(H112))=4,0,1))</f>
        <v>0</v>
      </c>
      <c r="K112" s="125">
        <f t="shared" si="12"/>
        <v>0</v>
      </c>
      <c r="L112" s="125">
        <f t="shared" si="13"/>
        <v>0</v>
      </c>
      <c r="M112" s="1">
        <f t="shared" si="14"/>
        <v>0</v>
      </c>
      <c r="N112" s="125">
        <f t="shared" si="15"/>
        <v>0</v>
      </c>
      <c r="O112" s="126">
        <f t="shared" si="16"/>
        <v>0</v>
      </c>
      <c r="P112" s="125">
        <f t="shared" si="17"/>
        <v>0</v>
      </c>
      <c r="Q112" s="1">
        <f t="shared" si="18"/>
        <v>0</v>
      </c>
      <c r="R112" s="1">
        <f t="shared" si="11"/>
        <v>0</v>
      </c>
      <c r="S112" s="1">
        <f t="shared" si="19"/>
        <v>0</v>
      </c>
      <c r="T112" s="1">
        <f t="shared" si="20"/>
        <v>0</v>
      </c>
      <c r="U112" s="126">
        <f t="shared" si="21"/>
        <v>0</v>
      </c>
    </row>
    <row r="113" spans="2:21" x14ac:dyDescent="0.3">
      <c r="B113" s="125">
        <v>98</v>
      </c>
      <c r="C113" s="34" t="str">
        <f>IF(OR('Data-Qtr7'!C111="",'Data-Qtr7'!R111),"",(COUNTIF('Data-Qtr7'!C111,"Yes")))</f>
        <v/>
      </c>
      <c r="D113" s="267" t="str">
        <f>IF('Data-Qtr7'!D111="","",IF(C113=1,'Data-Qtr7'!D111,""))</f>
        <v/>
      </c>
      <c r="E113" s="53" t="str">
        <f>IF(OR('Data-Qtr7'!E111="",'Data-Qtr7'!R111),"",COUNTIF('Data-Qtr7'!E111,"Yes"))</f>
        <v/>
      </c>
      <c r="F113" s="53" t="str">
        <f>IF(OR('Data-Qtr7'!F111="",'Data-Qtr7'!R111),"",COUNTIF('Data-Qtr7'!F111,"Yes"))</f>
        <v/>
      </c>
      <c r="G113" s="53"/>
      <c r="H113" s="53" t="str">
        <f>IF(OR('Data-Qtr7'!G111="",'Data-Qtr7'!R111),"",COUNTIF('Data-Qtr7'!G111,"Yes"))</f>
        <v/>
      </c>
      <c r="I113" s="55">
        <f>COUNTIF('Data-Qtr7'!C111:G111,"")</f>
        <v>5</v>
      </c>
      <c r="J113" s="125">
        <f>IF('Data-Qtr7'!R111,0,IF((COUNTBLANK(C113)+COUNTBLANK(E113)+COUNTBLANK(F113)+COUNTBLANK(H113))=4,0,1))</f>
        <v>0</v>
      </c>
      <c r="K113" s="125">
        <f t="shared" si="12"/>
        <v>0</v>
      </c>
      <c r="L113" s="125">
        <f t="shared" si="13"/>
        <v>0</v>
      </c>
      <c r="M113" s="1">
        <f t="shared" si="14"/>
        <v>0</v>
      </c>
      <c r="N113" s="125">
        <f t="shared" si="15"/>
        <v>0</v>
      </c>
      <c r="O113" s="126">
        <f t="shared" si="16"/>
        <v>0</v>
      </c>
      <c r="P113" s="125">
        <f t="shared" si="17"/>
        <v>0</v>
      </c>
      <c r="Q113" s="1">
        <f t="shared" si="18"/>
        <v>0</v>
      </c>
      <c r="R113" s="1">
        <f t="shared" si="11"/>
        <v>0</v>
      </c>
      <c r="S113" s="1">
        <f t="shared" si="19"/>
        <v>0</v>
      </c>
      <c r="T113" s="1">
        <f t="shared" si="20"/>
        <v>0</v>
      </c>
      <c r="U113" s="126">
        <f t="shared" si="21"/>
        <v>0</v>
      </c>
    </row>
    <row r="114" spans="2:21" x14ac:dyDescent="0.3">
      <c r="B114" s="125">
        <v>99</v>
      </c>
      <c r="C114" s="34" t="str">
        <f>IF(OR('Data-Qtr7'!C112="",'Data-Qtr7'!R112),"",(COUNTIF('Data-Qtr7'!C112,"Yes")))</f>
        <v/>
      </c>
      <c r="D114" s="267" t="str">
        <f>IF('Data-Qtr7'!D112="","",IF(C114=1,'Data-Qtr7'!D112,""))</f>
        <v/>
      </c>
      <c r="E114" s="53" t="str">
        <f>IF(OR('Data-Qtr7'!E112="",'Data-Qtr7'!R112),"",COUNTIF('Data-Qtr7'!E112,"Yes"))</f>
        <v/>
      </c>
      <c r="F114" s="53" t="str">
        <f>IF(OR('Data-Qtr7'!F112="",'Data-Qtr7'!R112),"",COUNTIF('Data-Qtr7'!F112,"Yes"))</f>
        <v/>
      </c>
      <c r="G114" s="53"/>
      <c r="H114" s="53" t="str">
        <f>IF(OR('Data-Qtr7'!G112="",'Data-Qtr7'!R112),"",COUNTIF('Data-Qtr7'!G112,"Yes"))</f>
        <v/>
      </c>
      <c r="I114" s="55">
        <f>COUNTIF('Data-Qtr7'!C112:G112,"")</f>
        <v>5</v>
      </c>
      <c r="J114" s="125">
        <f>IF('Data-Qtr7'!R112,0,IF((COUNTBLANK(C114)+COUNTBLANK(E114)+COUNTBLANK(F114)+COUNTBLANK(H114))=4,0,1))</f>
        <v>0</v>
      </c>
      <c r="K114" s="125">
        <f t="shared" si="12"/>
        <v>0</v>
      </c>
      <c r="L114" s="125">
        <f t="shared" si="13"/>
        <v>0</v>
      </c>
      <c r="M114" s="1">
        <f t="shared" si="14"/>
        <v>0</v>
      </c>
      <c r="N114" s="125">
        <f t="shared" si="15"/>
        <v>0</v>
      </c>
      <c r="O114" s="126">
        <f t="shared" si="16"/>
        <v>0</v>
      </c>
      <c r="P114" s="125">
        <f t="shared" si="17"/>
        <v>0</v>
      </c>
      <c r="Q114" s="1">
        <f t="shared" si="18"/>
        <v>0</v>
      </c>
      <c r="R114" s="1">
        <f t="shared" si="11"/>
        <v>0</v>
      </c>
      <c r="S114" s="1">
        <f t="shared" si="19"/>
        <v>0</v>
      </c>
      <c r="T114" s="1">
        <f t="shared" si="20"/>
        <v>0</v>
      </c>
      <c r="U114" s="126">
        <f t="shared" si="21"/>
        <v>0</v>
      </c>
    </row>
    <row r="115" spans="2:21" ht="15" thickBot="1" x14ac:dyDescent="0.35">
      <c r="B115" s="125">
        <v>100</v>
      </c>
      <c r="C115" s="35" t="str">
        <f>IF(OR('Data-Qtr7'!C113="",'Data-Qtr7'!R113),"",(COUNTIF('Data-Qtr7'!C113,"Yes")))</f>
        <v/>
      </c>
      <c r="D115" s="271" t="str">
        <f>IF('Data-Qtr7'!D113="","",IF(C115=1,'Data-Qtr7'!D113,""))</f>
        <v/>
      </c>
      <c r="E115" s="36" t="str">
        <f>IF(OR('Data-Qtr7'!E113="",'Data-Qtr7'!R113),"",COUNTIF('Data-Qtr7'!E113,"Yes"))</f>
        <v/>
      </c>
      <c r="F115" s="36" t="str">
        <f>IF(OR('Data-Qtr7'!F113="",'Data-Qtr7'!R113),"",COUNTIF('Data-Qtr7'!F113,"Yes"))</f>
        <v/>
      </c>
      <c r="G115" s="36"/>
      <c r="H115" s="36" t="str">
        <f>IF(OR('Data-Qtr7'!G113="",'Data-Qtr7'!R113),"",COUNTIF('Data-Qtr7'!G113,"Yes"))</f>
        <v/>
      </c>
      <c r="I115" s="55">
        <f>COUNTIF('Data-Qtr7'!C113:G113,"")</f>
        <v>5</v>
      </c>
      <c r="J115" s="125">
        <f>IF('Data-Qtr7'!R113,0,IF((COUNTBLANK(C115)+COUNTBLANK(E115)+COUNTBLANK(F115)+COUNTBLANK(H115))=4,0,1))</f>
        <v>0</v>
      </c>
      <c r="K115" s="125">
        <f t="shared" si="12"/>
        <v>0</v>
      </c>
      <c r="L115" s="125">
        <f t="shared" si="13"/>
        <v>0</v>
      </c>
      <c r="M115" s="1">
        <f t="shared" si="14"/>
        <v>0</v>
      </c>
      <c r="N115" s="125">
        <f t="shared" si="15"/>
        <v>0</v>
      </c>
      <c r="O115" s="126">
        <f t="shared" si="16"/>
        <v>0</v>
      </c>
      <c r="P115" s="125">
        <f t="shared" si="17"/>
        <v>0</v>
      </c>
      <c r="Q115" s="1">
        <f t="shared" si="18"/>
        <v>0</v>
      </c>
      <c r="R115" s="1">
        <f t="shared" si="11"/>
        <v>0</v>
      </c>
      <c r="S115" s="1">
        <f t="shared" si="19"/>
        <v>0</v>
      </c>
      <c r="T115" s="1">
        <f t="shared" si="20"/>
        <v>0</v>
      </c>
      <c r="U115" s="126">
        <f t="shared" si="21"/>
        <v>0</v>
      </c>
    </row>
    <row r="116" spans="2:21" x14ac:dyDescent="0.3">
      <c r="B116" s="125">
        <v>101</v>
      </c>
      <c r="C116" s="32" t="str">
        <f>IF(OR('Data-Qtr7'!C114="",'Data-Qtr7'!R114),"",(COUNTIF('Data-Qtr7'!C114,"Yes")))</f>
        <v/>
      </c>
      <c r="D116" s="268" t="str">
        <f>IF('Data-Qtr7'!D114="","",IF(C116=1,'Data-Qtr7'!D114,""))</f>
        <v/>
      </c>
      <c r="E116" s="33" t="str">
        <f>IF(OR('Data-Qtr7'!E114="",'Data-Qtr7'!R114),"",COUNTIF('Data-Qtr7'!E114,"Yes"))</f>
        <v/>
      </c>
      <c r="F116" s="33" t="str">
        <f>IF(OR('Data-Qtr7'!F114="",'Data-Qtr7'!R114),"",COUNTIF('Data-Qtr7'!F114,"Yes"))</f>
        <v/>
      </c>
      <c r="G116" s="33"/>
      <c r="H116" s="33" t="str">
        <f>IF(OR('Data-Qtr7'!G114="",'Data-Qtr7'!R114),"",COUNTIF('Data-Qtr7'!G114,"Yes"))</f>
        <v/>
      </c>
      <c r="I116" s="54">
        <f>COUNTIF('Data-Qtr7'!C114:G114,"")</f>
        <v>5</v>
      </c>
      <c r="J116" s="125">
        <f>IF('Data-Qtr7'!R114,0,IF((COUNTBLANK(C116)+COUNTBLANK(E116)+COUNTBLANK(F116)+COUNTBLANK(H116))=4,0,1))</f>
        <v>0</v>
      </c>
      <c r="K116" s="125">
        <f t="shared" ref="K116:K179" si="22">IF(J116=1,C116,0)</f>
        <v>0</v>
      </c>
      <c r="L116" s="125">
        <f t="shared" ref="L116:L179" si="23">IF(J116=1,IF((COUNTIF(C116,1)+COUNTIF(E116,1))=2,1,0),0)</f>
        <v>0</v>
      </c>
      <c r="M116" s="1">
        <f t="shared" ref="M116:M179" si="24">IF(J116=1,COUNTIF(E116,1),0)</f>
        <v>0</v>
      </c>
      <c r="N116" s="125">
        <f t="shared" ref="N116:N179" si="25">IF(J116=1,IF((COUNTIF(C116,1)+COUNTIF(F116,1))=2,1,0),0)</f>
        <v>0</v>
      </c>
      <c r="O116" s="126">
        <f t="shared" ref="O116:O179" si="26">IF(J116=1,COUNTIF(F116,1),0)</f>
        <v>0</v>
      </c>
      <c r="P116" s="125">
        <f t="shared" ref="P116:P179" si="27">IF(J116=1,IF((COUNTIF(C116,1)+COUNTIF(H116,1))=2,1,0),0)</f>
        <v>0</v>
      </c>
      <c r="Q116" s="1">
        <f t="shared" ref="Q116:Q179" si="28">IF(J116=1,COUNTIF(H116,1),0)</f>
        <v>0</v>
      </c>
      <c r="R116" s="1">
        <f t="shared" si="11"/>
        <v>0</v>
      </c>
      <c r="S116" s="1">
        <f t="shared" ref="S116:S179" si="29">IF(J116=1,COUNTIF(C116,1),0)</f>
        <v>0</v>
      </c>
      <c r="T116" s="1">
        <f t="shared" ref="T116:T179" si="30">IF(AND(C116=1,F116=1),1,0)</f>
        <v>0</v>
      </c>
      <c r="U116" s="126">
        <f t="shared" ref="U116:U179" si="31">IF(AND(C116=1,H116=1),1,0)</f>
        <v>0</v>
      </c>
    </row>
    <row r="117" spans="2:21" x14ac:dyDescent="0.3">
      <c r="B117" s="125">
        <v>102</v>
      </c>
      <c r="C117" s="34" t="str">
        <f>IF(OR('Data-Qtr7'!C115="",'Data-Qtr7'!R115),"",(COUNTIF('Data-Qtr7'!C115,"Yes")))</f>
        <v/>
      </c>
      <c r="D117" s="267" t="str">
        <f>IF('Data-Qtr7'!D115="","",IF(C117=1,'Data-Qtr7'!D115,""))</f>
        <v/>
      </c>
      <c r="E117" s="53" t="str">
        <f>IF(OR('Data-Qtr7'!E115="",'Data-Qtr7'!R115),"",COUNTIF('Data-Qtr7'!E115,"Yes"))</f>
        <v/>
      </c>
      <c r="F117" s="53" t="str">
        <f>IF(OR('Data-Qtr7'!F115="",'Data-Qtr7'!R115),"",COUNTIF('Data-Qtr7'!F115,"Yes"))</f>
        <v/>
      </c>
      <c r="G117" s="53"/>
      <c r="H117" s="53" t="str">
        <f>IF(OR('Data-Qtr7'!G115="",'Data-Qtr7'!R115),"",COUNTIF('Data-Qtr7'!G115,"Yes"))</f>
        <v/>
      </c>
      <c r="I117" s="55">
        <f>COUNTIF('Data-Qtr7'!C115:G115,"")</f>
        <v>5</v>
      </c>
      <c r="J117" s="125">
        <f>IF('Data-Qtr7'!R115,0,IF((COUNTBLANK(C117)+COUNTBLANK(E117)+COUNTBLANK(F117)+COUNTBLANK(H117))=4,0,1))</f>
        <v>0</v>
      </c>
      <c r="K117" s="125">
        <f t="shared" si="22"/>
        <v>0</v>
      </c>
      <c r="L117" s="125">
        <f t="shared" si="23"/>
        <v>0</v>
      </c>
      <c r="M117" s="1">
        <f t="shared" si="24"/>
        <v>0</v>
      </c>
      <c r="N117" s="125">
        <f t="shared" si="25"/>
        <v>0</v>
      </c>
      <c r="O117" s="126">
        <f t="shared" si="26"/>
        <v>0</v>
      </c>
      <c r="P117" s="125">
        <f t="shared" si="27"/>
        <v>0</v>
      </c>
      <c r="Q117" s="1">
        <f t="shared" si="28"/>
        <v>0</v>
      </c>
      <c r="R117" s="1">
        <f t="shared" si="11"/>
        <v>0</v>
      </c>
      <c r="S117" s="1">
        <f t="shared" si="29"/>
        <v>0</v>
      </c>
      <c r="T117" s="1">
        <f t="shared" si="30"/>
        <v>0</v>
      </c>
      <c r="U117" s="126">
        <f t="shared" si="31"/>
        <v>0</v>
      </c>
    </row>
    <row r="118" spans="2:21" x14ac:dyDescent="0.3">
      <c r="B118" s="125">
        <v>103</v>
      </c>
      <c r="C118" s="34" t="str">
        <f>IF(OR('Data-Qtr7'!C116="",'Data-Qtr7'!R116),"",(COUNTIF('Data-Qtr7'!C116,"Yes")))</f>
        <v/>
      </c>
      <c r="D118" s="267" t="str">
        <f>IF('Data-Qtr7'!D116="","",IF(C118=1,'Data-Qtr7'!D116,""))</f>
        <v/>
      </c>
      <c r="E118" s="53" t="str">
        <f>IF(OR('Data-Qtr7'!E116="",'Data-Qtr7'!R116),"",COUNTIF('Data-Qtr7'!E116,"Yes"))</f>
        <v/>
      </c>
      <c r="F118" s="53" t="str">
        <f>IF(OR('Data-Qtr7'!F116="",'Data-Qtr7'!R116),"",COUNTIF('Data-Qtr7'!F116,"Yes"))</f>
        <v/>
      </c>
      <c r="G118" s="53"/>
      <c r="H118" s="53" t="str">
        <f>IF(OR('Data-Qtr7'!G116="",'Data-Qtr7'!R116),"",COUNTIF('Data-Qtr7'!G116,"Yes"))</f>
        <v/>
      </c>
      <c r="I118" s="55">
        <f>COUNTIF('Data-Qtr7'!C116:G116,"")</f>
        <v>5</v>
      </c>
      <c r="J118" s="125">
        <f>IF('Data-Qtr7'!R116,0,IF((COUNTBLANK(C118)+COUNTBLANK(E118)+COUNTBLANK(F118)+COUNTBLANK(H118))=4,0,1))</f>
        <v>0</v>
      </c>
      <c r="K118" s="125">
        <f t="shared" si="22"/>
        <v>0</v>
      </c>
      <c r="L118" s="125">
        <f t="shared" si="23"/>
        <v>0</v>
      </c>
      <c r="M118" s="1">
        <f t="shared" si="24"/>
        <v>0</v>
      </c>
      <c r="N118" s="125">
        <f t="shared" si="25"/>
        <v>0</v>
      </c>
      <c r="O118" s="126">
        <f t="shared" si="26"/>
        <v>0</v>
      </c>
      <c r="P118" s="125">
        <f t="shared" si="27"/>
        <v>0</v>
      </c>
      <c r="Q118" s="1">
        <f t="shared" si="28"/>
        <v>0</v>
      </c>
      <c r="R118" s="1">
        <f t="shared" si="11"/>
        <v>0</v>
      </c>
      <c r="S118" s="1">
        <f t="shared" si="29"/>
        <v>0</v>
      </c>
      <c r="T118" s="1">
        <f t="shared" si="30"/>
        <v>0</v>
      </c>
      <c r="U118" s="126">
        <f t="shared" si="31"/>
        <v>0</v>
      </c>
    </row>
    <row r="119" spans="2:21" x14ac:dyDescent="0.3">
      <c r="B119" s="125">
        <v>104</v>
      </c>
      <c r="C119" s="34" t="str">
        <f>IF(OR('Data-Qtr7'!C117="",'Data-Qtr7'!R117),"",(COUNTIF('Data-Qtr7'!C117,"Yes")))</f>
        <v/>
      </c>
      <c r="D119" s="267" t="str">
        <f>IF('Data-Qtr7'!D117="","",IF(C119=1,'Data-Qtr7'!D117,""))</f>
        <v/>
      </c>
      <c r="E119" s="53" t="str">
        <f>IF(OR('Data-Qtr7'!E117="",'Data-Qtr7'!R117),"",COUNTIF('Data-Qtr7'!E117,"Yes"))</f>
        <v/>
      </c>
      <c r="F119" s="53" t="str">
        <f>IF(OR('Data-Qtr7'!F117="",'Data-Qtr7'!R117),"",COUNTIF('Data-Qtr7'!F117,"Yes"))</f>
        <v/>
      </c>
      <c r="G119" s="53"/>
      <c r="H119" s="53" t="str">
        <f>IF(OR('Data-Qtr7'!G117="",'Data-Qtr7'!R117),"",COUNTIF('Data-Qtr7'!G117,"Yes"))</f>
        <v/>
      </c>
      <c r="I119" s="55">
        <f>COUNTIF('Data-Qtr7'!C117:G117,"")</f>
        <v>5</v>
      </c>
      <c r="J119" s="125">
        <f>IF('Data-Qtr7'!R117,0,IF((COUNTBLANK(C119)+COUNTBLANK(E119)+COUNTBLANK(F119)+COUNTBLANK(H119))=4,0,1))</f>
        <v>0</v>
      </c>
      <c r="K119" s="125">
        <f t="shared" si="22"/>
        <v>0</v>
      </c>
      <c r="L119" s="125">
        <f t="shared" si="23"/>
        <v>0</v>
      </c>
      <c r="M119" s="1">
        <f t="shared" si="24"/>
        <v>0</v>
      </c>
      <c r="N119" s="125">
        <f t="shared" si="25"/>
        <v>0</v>
      </c>
      <c r="O119" s="126">
        <f t="shared" si="26"/>
        <v>0</v>
      </c>
      <c r="P119" s="125">
        <f t="shared" si="27"/>
        <v>0</v>
      </c>
      <c r="Q119" s="1">
        <f t="shared" si="28"/>
        <v>0</v>
      </c>
      <c r="R119" s="1">
        <f t="shared" si="11"/>
        <v>0</v>
      </c>
      <c r="S119" s="1">
        <f t="shared" si="29"/>
        <v>0</v>
      </c>
      <c r="T119" s="1">
        <f t="shared" si="30"/>
        <v>0</v>
      </c>
      <c r="U119" s="126">
        <f t="shared" si="31"/>
        <v>0</v>
      </c>
    </row>
    <row r="120" spans="2:21" x14ac:dyDescent="0.3">
      <c r="B120" s="125">
        <v>105</v>
      </c>
      <c r="C120" s="34" t="str">
        <f>IF(OR('Data-Qtr7'!C118="",'Data-Qtr7'!R118),"",(COUNTIF('Data-Qtr7'!C118,"Yes")))</f>
        <v/>
      </c>
      <c r="D120" s="267" t="str">
        <f>IF('Data-Qtr7'!D118="","",IF(C120=1,'Data-Qtr7'!D118,""))</f>
        <v/>
      </c>
      <c r="E120" s="53" t="str">
        <f>IF(OR('Data-Qtr7'!E118="",'Data-Qtr7'!R118),"",COUNTIF('Data-Qtr7'!E118,"Yes"))</f>
        <v/>
      </c>
      <c r="F120" s="53" t="str">
        <f>IF(OR('Data-Qtr7'!F118="",'Data-Qtr7'!R118),"",COUNTIF('Data-Qtr7'!F118,"Yes"))</f>
        <v/>
      </c>
      <c r="G120" s="53"/>
      <c r="H120" s="53" t="str">
        <f>IF(OR('Data-Qtr7'!G118="",'Data-Qtr7'!R118),"",COUNTIF('Data-Qtr7'!G118,"Yes"))</f>
        <v/>
      </c>
      <c r="I120" s="55">
        <f>COUNTIF('Data-Qtr7'!C118:G118,"")</f>
        <v>5</v>
      </c>
      <c r="J120" s="125">
        <f>IF('Data-Qtr7'!R118,0,IF((COUNTBLANK(C120)+COUNTBLANK(E120)+COUNTBLANK(F120)+COUNTBLANK(H120))=4,0,1))</f>
        <v>0</v>
      </c>
      <c r="K120" s="125">
        <f t="shared" si="22"/>
        <v>0</v>
      </c>
      <c r="L120" s="125">
        <f t="shared" si="23"/>
        <v>0</v>
      </c>
      <c r="M120" s="1">
        <f t="shared" si="24"/>
        <v>0</v>
      </c>
      <c r="N120" s="125">
        <f t="shared" si="25"/>
        <v>0</v>
      </c>
      <c r="O120" s="126">
        <f t="shared" si="26"/>
        <v>0</v>
      </c>
      <c r="P120" s="125">
        <f t="shared" si="27"/>
        <v>0</v>
      </c>
      <c r="Q120" s="1">
        <f t="shared" si="28"/>
        <v>0</v>
      </c>
      <c r="R120" s="1">
        <f t="shared" si="11"/>
        <v>0</v>
      </c>
      <c r="S120" s="1">
        <f t="shared" si="29"/>
        <v>0</v>
      </c>
      <c r="T120" s="1">
        <f t="shared" si="30"/>
        <v>0</v>
      </c>
      <c r="U120" s="126">
        <f t="shared" si="31"/>
        <v>0</v>
      </c>
    </row>
    <row r="121" spans="2:21" x14ac:dyDescent="0.3">
      <c r="B121" s="125">
        <v>106</v>
      </c>
      <c r="C121" s="34" t="str">
        <f>IF(OR('Data-Qtr7'!C119="",'Data-Qtr7'!R119),"",(COUNTIF('Data-Qtr7'!C119,"Yes")))</f>
        <v/>
      </c>
      <c r="D121" s="267" t="str">
        <f>IF('Data-Qtr7'!D119="","",IF(C121=1,'Data-Qtr7'!D119,""))</f>
        <v/>
      </c>
      <c r="E121" s="53" t="str">
        <f>IF(OR('Data-Qtr7'!E119="",'Data-Qtr7'!R119),"",COUNTIF('Data-Qtr7'!E119,"Yes"))</f>
        <v/>
      </c>
      <c r="F121" s="53" t="str">
        <f>IF(OR('Data-Qtr7'!F119="",'Data-Qtr7'!R119),"",COUNTIF('Data-Qtr7'!F119,"Yes"))</f>
        <v/>
      </c>
      <c r="G121" s="53"/>
      <c r="H121" s="53" t="str">
        <f>IF(OR('Data-Qtr7'!G119="",'Data-Qtr7'!R119),"",COUNTIF('Data-Qtr7'!G119,"Yes"))</f>
        <v/>
      </c>
      <c r="I121" s="55">
        <f>COUNTIF('Data-Qtr7'!C119:G119,"")</f>
        <v>5</v>
      </c>
      <c r="J121" s="125">
        <f>IF('Data-Qtr7'!R119,0,IF((COUNTBLANK(C121)+COUNTBLANK(E121)+COUNTBLANK(F121)+COUNTBLANK(H121))=4,0,1))</f>
        <v>0</v>
      </c>
      <c r="K121" s="125">
        <f t="shared" si="22"/>
        <v>0</v>
      </c>
      <c r="L121" s="125">
        <f t="shared" si="23"/>
        <v>0</v>
      </c>
      <c r="M121" s="1">
        <f t="shared" si="24"/>
        <v>0</v>
      </c>
      <c r="N121" s="125">
        <f t="shared" si="25"/>
        <v>0</v>
      </c>
      <c r="O121" s="126">
        <f t="shared" si="26"/>
        <v>0</v>
      </c>
      <c r="P121" s="125">
        <f t="shared" si="27"/>
        <v>0</v>
      </c>
      <c r="Q121" s="1">
        <f t="shared" si="28"/>
        <v>0</v>
      </c>
      <c r="R121" s="1">
        <f t="shared" si="11"/>
        <v>0</v>
      </c>
      <c r="S121" s="1">
        <f t="shared" si="29"/>
        <v>0</v>
      </c>
      <c r="T121" s="1">
        <f t="shared" si="30"/>
        <v>0</v>
      </c>
      <c r="U121" s="126">
        <f t="shared" si="31"/>
        <v>0</v>
      </c>
    </row>
    <row r="122" spans="2:21" x14ac:dyDescent="0.3">
      <c r="B122" s="125">
        <v>107</v>
      </c>
      <c r="C122" s="34" t="str">
        <f>IF(OR('Data-Qtr7'!C120="",'Data-Qtr7'!R120),"",(COUNTIF('Data-Qtr7'!C120,"Yes")))</f>
        <v/>
      </c>
      <c r="D122" s="267" t="str">
        <f>IF('Data-Qtr7'!D120="","",IF(C122=1,'Data-Qtr7'!D120,""))</f>
        <v/>
      </c>
      <c r="E122" s="53" t="str">
        <f>IF(OR('Data-Qtr7'!E120="",'Data-Qtr7'!R120),"",COUNTIF('Data-Qtr7'!E120,"Yes"))</f>
        <v/>
      </c>
      <c r="F122" s="53" t="str">
        <f>IF(OR('Data-Qtr7'!F120="",'Data-Qtr7'!R120),"",COUNTIF('Data-Qtr7'!F120,"Yes"))</f>
        <v/>
      </c>
      <c r="G122" s="53"/>
      <c r="H122" s="53" t="str">
        <f>IF(OR('Data-Qtr7'!G120="",'Data-Qtr7'!R120),"",COUNTIF('Data-Qtr7'!G120,"Yes"))</f>
        <v/>
      </c>
      <c r="I122" s="55">
        <f>COUNTIF('Data-Qtr7'!C120:G120,"")</f>
        <v>5</v>
      </c>
      <c r="J122" s="125">
        <f>IF('Data-Qtr7'!R120,0,IF((COUNTBLANK(C122)+COUNTBLANK(E122)+COUNTBLANK(F122)+COUNTBLANK(H122))=4,0,1))</f>
        <v>0</v>
      </c>
      <c r="K122" s="125">
        <f t="shared" si="22"/>
        <v>0</v>
      </c>
      <c r="L122" s="125">
        <f t="shared" si="23"/>
        <v>0</v>
      </c>
      <c r="M122" s="1">
        <f t="shared" si="24"/>
        <v>0</v>
      </c>
      <c r="N122" s="125">
        <f t="shared" si="25"/>
        <v>0</v>
      </c>
      <c r="O122" s="126">
        <f t="shared" si="26"/>
        <v>0</v>
      </c>
      <c r="P122" s="125">
        <f t="shared" si="27"/>
        <v>0</v>
      </c>
      <c r="Q122" s="1">
        <f t="shared" si="28"/>
        <v>0</v>
      </c>
      <c r="R122" s="1">
        <f t="shared" si="11"/>
        <v>0</v>
      </c>
      <c r="S122" s="1">
        <f t="shared" si="29"/>
        <v>0</v>
      </c>
      <c r="T122" s="1">
        <f t="shared" si="30"/>
        <v>0</v>
      </c>
      <c r="U122" s="126">
        <f t="shared" si="31"/>
        <v>0</v>
      </c>
    </row>
    <row r="123" spans="2:21" x14ac:dyDescent="0.3">
      <c r="B123" s="125">
        <v>108</v>
      </c>
      <c r="C123" s="34" t="str">
        <f>IF(OR('Data-Qtr7'!C121="",'Data-Qtr7'!R121),"",(COUNTIF('Data-Qtr7'!C121,"Yes")))</f>
        <v/>
      </c>
      <c r="D123" s="267" t="str">
        <f>IF('Data-Qtr7'!D121="","",IF(C123=1,'Data-Qtr7'!D121,""))</f>
        <v/>
      </c>
      <c r="E123" s="53" t="str">
        <f>IF(OR('Data-Qtr7'!E121="",'Data-Qtr7'!R121),"",COUNTIF('Data-Qtr7'!E121,"Yes"))</f>
        <v/>
      </c>
      <c r="F123" s="53" t="str">
        <f>IF(OR('Data-Qtr7'!F121="",'Data-Qtr7'!R121),"",COUNTIF('Data-Qtr7'!F121,"Yes"))</f>
        <v/>
      </c>
      <c r="G123" s="53"/>
      <c r="H123" s="53" t="str">
        <f>IF(OR('Data-Qtr7'!G121="",'Data-Qtr7'!R121),"",COUNTIF('Data-Qtr7'!G121,"Yes"))</f>
        <v/>
      </c>
      <c r="I123" s="55">
        <f>COUNTIF('Data-Qtr7'!C121:G121,"")</f>
        <v>5</v>
      </c>
      <c r="J123" s="125">
        <f>IF('Data-Qtr7'!R121,0,IF((COUNTBLANK(C123)+COUNTBLANK(E123)+COUNTBLANK(F123)+COUNTBLANK(H123))=4,0,1))</f>
        <v>0</v>
      </c>
      <c r="K123" s="125">
        <f t="shared" si="22"/>
        <v>0</v>
      </c>
      <c r="L123" s="125">
        <f t="shared" si="23"/>
        <v>0</v>
      </c>
      <c r="M123" s="1">
        <f t="shared" si="24"/>
        <v>0</v>
      </c>
      <c r="N123" s="125">
        <f t="shared" si="25"/>
        <v>0</v>
      </c>
      <c r="O123" s="126">
        <f t="shared" si="26"/>
        <v>0</v>
      </c>
      <c r="P123" s="125">
        <f t="shared" si="27"/>
        <v>0</v>
      </c>
      <c r="Q123" s="1">
        <f t="shared" si="28"/>
        <v>0</v>
      </c>
      <c r="R123" s="1">
        <f t="shared" si="11"/>
        <v>0</v>
      </c>
      <c r="S123" s="1">
        <f t="shared" si="29"/>
        <v>0</v>
      </c>
      <c r="T123" s="1">
        <f t="shared" si="30"/>
        <v>0</v>
      </c>
      <c r="U123" s="126">
        <f t="shared" si="31"/>
        <v>0</v>
      </c>
    </row>
    <row r="124" spans="2:21" x14ac:dyDescent="0.3">
      <c r="B124" s="125">
        <v>109</v>
      </c>
      <c r="C124" s="34" t="str">
        <f>IF(OR('Data-Qtr7'!C122="",'Data-Qtr7'!R122),"",(COUNTIF('Data-Qtr7'!C122,"Yes")))</f>
        <v/>
      </c>
      <c r="D124" s="267" t="str">
        <f>IF('Data-Qtr7'!D122="","",IF(C124=1,'Data-Qtr7'!D122,""))</f>
        <v/>
      </c>
      <c r="E124" s="53" t="str">
        <f>IF(OR('Data-Qtr7'!E122="",'Data-Qtr7'!R122),"",COUNTIF('Data-Qtr7'!E122,"Yes"))</f>
        <v/>
      </c>
      <c r="F124" s="53" t="str">
        <f>IF(OR('Data-Qtr7'!F122="",'Data-Qtr7'!R122),"",COUNTIF('Data-Qtr7'!F122,"Yes"))</f>
        <v/>
      </c>
      <c r="G124" s="53"/>
      <c r="H124" s="53" t="str">
        <f>IF(OR('Data-Qtr7'!G122="",'Data-Qtr7'!R122),"",COUNTIF('Data-Qtr7'!G122,"Yes"))</f>
        <v/>
      </c>
      <c r="I124" s="55">
        <f>COUNTIF('Data-Qtr7'!C122:G122,"")</f>
        <v>5</v>
      </c>
      <c r="J124" s="125">
        <f>IF('Data-Qtr7'!R122,0,IF((COUNTBLANK(C124)+COUNTBLANK(E124)+COUNTBLANK(F124)+COUNTBLANK(H124))=4,0,1))</f>
        <v>0</v>
      </c>
      <c r="K124" s="125">
        <f t="shared" si="22"/>
        <v>0</v>
      </c>
      <c r="L124" s="125">
        <f t="shared" si="23"/>
        <v>0</v>
      </c>
      <c r="M124" s="1">
        <f t="shared" si="24"/>
        <v>0</v>
      </c>
      <c r="N124" s="125">
        <f t="shared" si="25"/>
        <v>0</v>
      </c>
      <c r="O124" s="126">
        <f t="shared" si="26"/>
        <v>0</v>
      </c>
      <c r="P124" s="125">
        <f t="shared" si="27"/>
        <v>0</v>
      </c>
      <c r="Q124" s="1">
        <f t="shared" si="28"/>
        <v>0</v>
      </c>
      <c r="R124" s="1">
        <f t="shared" si="11"/>
        <v>0</v>
      </c>
      <c r="S124" s="1">
        <f t="shared" si="29"/>
        <v>0</v>
      </c>
      <c r="T124" s="1">
        <f t="shared" si="30"/>
        <v>0</v>
      </c>
      <c r="U124" s="126">
        <f t="shared" si="31"/>
        <v>0</v>
      </c>
    </row>
    <row r="125" spans="2:21" ht="15" thickBot="1" x14ac:dyDescent="0.35">
      <c r="B125" s="127">
        <v>110</v>
      </c>
      <c r="C125" s="35" t="str">
        <f>IF(OR('Data-Qtr7'!C123="",'Data-Qtr7'!R123),"",(COUNTIF('Data-Qtr7'!C123,"Yes")))</f>
        <v/>
      </c>
      <c r="D125" s="271" t="str">
        <f>IF('Data-Qtr7'!D123="","",IF(C125=1,'Data-Qtr7'!D123,""))</f>
        <v/>
      </c>
      <c r="E125" s="36" t="str">
        <f>IF(OR('Data-Qtr7'!E123="",'Data-Qtr7'!R123),"",COUNTIF('Data-Qtr7'!E123,"Yes"))</f>
        <v/>
      </c>
      <c r="F125" s="36" t="str">
        <f>IF(OR('Data-Qtr7'!F123="",'Data-Qtr7'!R123),"",COUNTIF('Data-Qtr7'!F123,"Yes"))</f>
        <v/>
      </c>
      <c r="G125" s="36"/>
      <c r="H125" s="36" t="str">
        <f>IF(OR('Data-Qtr7'!G123="",'Data-Qtr7'!R123),"",COUNTIF('Data-Qtr7'!G123,"Yes"))</f>
        <v/>
      </c>
      <c r="I125" s="56">
        <f>COUNTIF('Data-Qtr7'!C123:G123,"")</f>
        <v>5</v>
      </c>
      <c r="J125" s="125">
        <f>IF('Data-Qtr7'!R123,0,IF((COUNTBLANK(C125)+COUNTBLANK(E125)+COUNTBLANK(F125)+COUNTBLANK(H125))=4,0,1))</f>
        <v>0</v>
      </c>
      <c r="K125" s="125">
        <f t="shared" si="22"/>
        <v>0</v>
      </c>
      <c r="L125" s="125">
        <f t="shared" si="23"/>
        <v>0</v>
      </c>
      <c r="M125" s="1">
        <f t="shared" si="24"/>
        <v>0</v>
      </c>
      <c r="N125" s="125">
        <f t="shared" si="25"/>
        <v>0</v>
      </c>
      <c r="O125" s="126">
        <f t="shared" si="26"/>
        <v>0</v>
      </c>
      <c r="P125" s="125">
        <f t="shared" si="27"/>
        <v>0</v>
      </c>
      <c r="Q125" s="1">
        <f t="shared" si="28"/>
        <v>0</v>
      </c>
      <c r="R125" s="1">
        <f t="shared" si="11"/>
        <v>0</v>
      </c>
      <c r="S125" s="1">
        <f t="shared" si="29"/>
        <v>0</v>
      </c>
      <c r="T125" s="1">
        <f t="shared" si="30"/>
        <v>0</v>
      </c>
      <c r="U125" s="126">
        <f t="shared" si="31"/>
        <v>0</v>
      </c>
    </row>
    <row r="126" spans="2:21" x14ac:dyDescent="0.3">
      <c r="B126" s="125">
        <v>111</v>
      </c>
      <c r="C126" s="32" t="str">
        <f>IF(OR('Data-Qtr7'!C124="",'Data-Qtr7'!R124),"",(COUNTIF('Data-Qtr7'!C124,"Yes")))</f>
        <v/>
      </c>
      <c r="D126" s="268" t="str">
        <f>IF('Data-Qtr7'!D124="","",IF(C126=1,'Data-Qtr7'!D124,""))</f>
        <v/>
      </c>
      <c r="E126" s="33" t="str">
        <f>IF(OR('Data-Qtr7'!E124="",'Data-Qtr7'!R124),"",COUNTIF('Data-Qtr7'!E124,"Yes"))</f>
        <v/>
      </c>
      <c r="F126" s="33" t="str">
        <f>IF(OR('Data-Qtr7'!F124="",'Data-Qtr7'!R124),"",COUNTIF('Data-Qtr7'!F124,"Yes"))</f>
        <v/>
      </c>
      <c r="G126" s="33"/>
      <c r="H126" s="33" t="str">
        <f>IF(OR('Data-Qtr7'!G124="",'Data-Qtr7'!R124),"",COUNTIF('Data-Qtr7'!G124,"Yes"))</f>
        <v/>
      </c>
      <c r="I126" s="54">
        <f>COUNTIF('Data-Qtr7'!C124:G124,"")</f>
        <v>5</v>
      </c>
      <c r="J126" s="125">
        <f>IF('Data-Qtr7'!R124,0,IF((COUNTBLANK(C126)+COUNTBLANK(E126)+COUNTBLANK(F126)+COUNTBLANK(H126))=4,0,1))</f>
        <v>0</v>
      </c>
      <c r="K126" s="125">
        <f t="shared" si="22"/>
        <v>0</v>
      </c>
      <c r="L126" s="125">
        <f t="shared" si="23"/>
        <v>0</v>
      </c>
      <c r="M126" s="1">
        <f t="shared" si="24"/>
        <v>0</v>
      </c>
      <c r="N126" s="125">
        <f t="shared" si="25"/>
        <v>0</v>
      </c>
      <c r="O126" s="126">
        <f t="shared" si="26"/>
        <v>0</v>
      </c>
      <c r="P126" s="125">
        <f t="shared" si="27"/>
        <v>0</v>
      </c>
      <c r="Q126" s="1">
        <f t="shared" si="28"/>
        <v>0</v>
      </c>
      <c r="R126" s="1">
        <f t="shared" si="11"/>
        <v>0</v>
      </c>
      <c r="S126" s="1">
        <f t="shared" si="29"/>
        <v>0</v>
      </c>
      <c r="T126" s="1">
        <f t="shared" si="30"/>
        <v>0</v>
      </c>
      <c r="U126" s="126">
        <f t="shared" si="31"/>
        <v>0</v>
      </c>
    </row>
    <row r="127" spans="2:21" x14ac:dyDescent="0.3">
      <c r="B127" s="125">
        <v>112</v>
      </c>
      <c r="C127" s="34" t="str">
        <f>IF(OR('Data-Qtr7'!C125="",'Data-Qtr7'!R125),"",(COUNTIF('Data-Qtr7'!C125,"Yes")))</f>
        <v/>
      </c>
      <c r="D127" s="267" t="str">
        <f>IF('Data-Qtr7'!D125="","",IF(C127=1,'Data-Qtr7'!D125,""))</f>
        <v/>
      </c>
      <c r="E127" s="53" t="str">
        <f>IF(OR('Data-Qtr7'!E125="",'Data-Qtr7'!R125),"",COUNTIF('Data-Qtr7'!E125,"Yes"))</f>
        <v/>
      </c>
      <c r="F127" s="53" t="str">
        <f>IF(OR('Data-Qtr7'!F125="",'Data-Qtr7'!R125),"",COUNTIF('Data-Qtr7'!F125,"Yes"))</f>
        <v/>
      </c>
      <c r="G127" s="53"/>
      <c r="H127" s="53" t="str">
        <f>IF(OR('Data-Qtr7'!G125="",'Data-Qtr7'!R125),"",COUNTIF('Data-Qtr7'!G125,"Yes"))</f>
        <v/>
      </c>
      <c r="I127" s="55">
        <f>COUNTIF('Data-Qtr7'!C125:G125,"")</f>
        <v>5</v>
      </c>
      <c r="J127" s="125">
        <f>IF('Data-Qtr7'!R125,0,IF((COUNTBLANK(C127)+COUNTBLANK(E127)+COUNTBLANK(F127)+COUNTBLANK(H127))=4,0,1))</f>
        <v>0</v>
      </c>
      <c r="K127" s="125">
        <f t="shared" si="22"/>
        <v>0</v>
      </c>
      <c r="L127" s="125">
        <f t="shared" si="23"/>
        <v>0</v>
      </c>
      <c r="M127" s="1">
        <f t="shared" si="24"/>
        <v>0</v>
      </c>
      <c r="N127" s="125">
        <f t="shared" si="25"/>
        <v>0</v>
      </c>
      <c r="O127" s="126">
        <f t="shared" si="26"/>
        <v>0</v>
      </c>
      <c r="P127" s="125">
        <f t="shared" si="27"/>
        <v>0</v>
      </c>
      <c r="Q127" s="1">
        <f t="shared" si="28"/>
        <v>0</v>
      </c>
      <c r="R127" s="1">
        <f t="shared" si="11"/>
        <v>0</v>
      </c>
      <c r="S127" s="1">
        <f t="shared" si="29"/>
        <v>0</v>
      </c>
      <c r="T127" s="1">
        <f t="shared" si="30"/>
        <v>0</v>
      </c>
      <c r="U127" s="126">
        <f t="shared" si="31"/>
        <v>0</v>
      </c>
    </row>
    <row r="128" spans="2:21" x14ac:dyDescent="0.3">
      <c r="B128" s="125">
        <v>113</v>
      </c>
      <c r="C128" s="34" t="str">
        <f>IF(OR('Data-Qtr7'!C126="",'Data-Qtr7'!R126),"",(COUNTIF('Data-Qtr7'!C126,"Yes")))</f>
        <v/>
      </c>
      <c r="D128" s="267" t="str">
        <f>IF('Data-Qtr7'!D126="","",IF(C128=1,'Data-Qtr7'!D126,""))</f>
        <v/>
      </c>
      <c r="E128" s="53" t="str">
        <f>IF(OR('Data-Qtr7'!E126="",'Data-Qtr7'!R126),"",COUNTIF('Data-Qtr7'!E126,"Yes"))</f>
        <v/>
      </c>
      <c r="F128" s="53" t="str">
        <f>IF(OR('Data-Qtr7'!F126="",'Data-Qtr7'!R126),"",COUNTIF('Data-Qtr7'!F126,"Yes"))</f>
        <v/>
      </c>
      <c r="G128" s="53"/>
      <c r="H128" s="53" t="str">
        <f>IF(OR('Data-Qtr7'!G126="",'Data-Qtr7'!R126),"",COUNTIF('Data-Qtr7'!G126,"Yes"))</f>
        <v/>
      </c>
      <c r="I128" s="55">
        <f>COUNTIF('Data-Qtr7'!C126:G126,"")</f>
        <v>5</v>
      </c>
      <c r="J128" s="125">
        <f>IF('Data-Qtr7'!R126,0,IF((COUNTBLANK(C128)+COUNTBLANK(E128)+COUNTBLANK(F128)+COUNTBLANK(H128))=4,0,1))</f>
        <v>0</v>
      </c>
      <c r="K128" s="125">
        <f t="shared" si="22"/>
        <v>0</v>
      </c>
      <c r="L128" s="125">
        <f t="shared" si="23"/>
        <v>0</v>
      </c>
      <c r="M128" s="1">
        <f t="shared" si="24"/>
        <v>0</v>
      </c>
      <c r="N128" s="125">
        <f t="shared" si="25"/>
        <v>0</v>
      </c>
      <c r="O128" s="126">
        <f t="shared" si="26"/>
        <v>0</v>
      </c>
      <c r="P128" s="125">
        <f t="shared" si="27"/>
        <v>0</v>
      </c>
      <c r="Q128" s="1">
        <f t="shared" si="28"/>
        <v>0</v>
      </c>
      <c r="R128" s="1">
        <f t="shared" si="11"/>
        <v>0</v>
      </c>
      <c r="S128" s="1">
        <f t="shared" si="29"/>
        <v>0</v>
      </c>
      <c r="T128" s="1">
        <f t="shared" si="30"/>
        <v>0</v>
      </c>
      <c r="U128" s="126">
        <f t="shared" si="31"/>
        <v>0</v>
      </c>
    </row>
    <row r="129" spans="2:21" x14ac:dyDescent="0.3">
      <c r="B129" s="125">
        <v>114</v>
      </c>
      <c r="C129" s="34" t="str">
        <f>IF(OR('Data-Qtr7'!C127="",'Data-Qtr7'!R127),"",(COUNTIF('Data-Qtr7'!C127,"Yes")))</f>
        <v/>
      </c>
      <c r="D129" s="267" t="str">
        <f>IF('Data-Qtr7'!D127="","",IF(C129=1,'Data-Qtr7'!D127,""))</f>
        <v/>
      </c>
      <c r="E129" s="53" t="str">
        <f>IF(OR('Data-Qtr7'!E127="",'Data-Qtr7'!R127),"",COUNTIF('Data-Qtr7'!E127,"Yes"))</f>
        <v/>
      </c>
      <c r="F129" s="53" t="str">
        <f>IF(OR('Data-Qtr7'!F127="",'Data-Qtr7'!R127),"",COUNTIF('Data-Qtr7'!F127,"Yes"))</f>
        <v/>
      </c>
      <c r="G129" s="53"/>
      <c r="H129" s="53" t="str">
        <f>IF(OR('Data-Qtr7'!G127="",'Data-Qtr7'!R127),"",COUNTIF('Data-Qtr7'!G127,"Yes"))</f>
        <v/>
      </c>
      <c r="I129" s="55">
        <f>COUNTIF('Data-Qtr7'!C127:G127,"")</f>
        <v>5</v>
      </c>
      <c r="J129" s="125">
        <f>IF('Data-Qtr7'!R127,0,IF((COUNTBLANK(C129)+COUNTBLANK(E129)+COUNTBLANK(F129)+COUNTBLANK(H129))=4,0,1))</f>
        <v>0</v>
      </c>
      <c r="K129" s="125">
        <f t="shared" si="22"/>
        <v>0</v>
      </c>
      <c r="L129" s="125">
        <f t="shared" si="23"/>
        <v>0</v>
      </c>
      <c r="M129" s="1">
        <f t="shared" si="24"/>
        <v>0</v>
      </c>
      <c r="N129" s="125">
        <f t="shared" si="25"/>
        <v>0</v>
      </c>
      <c r="O129" s="126">
        <f t="shared" si="26"/>
        <v>0</v>
      </c>
      <c r="P129" s="125">
        <f t="shared" si="27"/>
        <v>0</v>
      </c>
      <c r="Q129" s="1">
        <f t="shared" si="28"/>
        <v>0</v>
      </c>
      <c r="R129" s="1">
        <f t="shared" si="11"/>
        <v>0</v>
      </c>
      <c r="S129" s="1">
        <f t="shared" si="29"/>
        <v>0</v>
      </c>
      <c r="T129" s="1">
        <f t="shared" si="30"/>
        <v>0</v>
      </c>
      <c r="U129" s="126">
        <f t="shared" si="31"/>
        <v>0</v>
      </c>
    </row>
    <row r="130" spans="2:21" x14ac:dyDescent="0.3">
      <c r="B130" s="125">
        <v>115</v>
      </c>
      <c r="C130" s="34" t="str">
        <f>IF(OR('Data-Qtr7'!C128="",'Data-Qtr7'!R128),"",(COUNTIF('Data-Qtr7'!C128,"Yes")))</f>
        <v/>
      </c>
      <c r="D130" s="267" t="str">
        <f>IF('Data-Qtr7'!D128="","",IF(C130=1,'Data-Qtr7'!D128,""))</f>
        <v/>
      </c>
      <c r="E130" s="53" t="str">
        <f>IF(OR('Data-Qtr7'!E128="",'Data-Qtr7'!R128),"",COUNTIF('Data-Qtr7'!E128,"Yes"))</f>
        <v/>
      </c>
      <c r="F130" s="53" t="str">
        <f>IF(OR('Data-Qtr7'!F128="",'Data-Qtr7'!R128),"",COUNTIF('Data-Qtr7'!F128,"Yes"))</f>
        <v/>
      </c>
      <c r="G130" s="53"/>
      <c r="H130" s="53" t="str">
        <f>IF(OR('Data-Qtr7'!G128="",'Data-Qtr7'!R128),"",COUNTIF('Data-Qtr7'!G128,"Yes"))</f>
        <v/>
      </c>
      <c r="I130" s="55">
        <f>COUNTIF('Data-Qtr7'!C128:G128,"")</f>
        <v>5</v>
      </c>
      <c r="J130" s="125">
        <f>IF('Data-Qtr7'!R128,0,IF((COUNTBLANK(C130)+COUNTBLANK(E130)+COUNTBLANK(F130)+COUNTBLANK(H130))=4,0,1))</f>
        <v>0</v>
      </c>
      <c r="K130" s="125">
        <f t="shared" si="22"/>
        <v>0</v>
      </c>
      <c r="L130" s="125">
        <f t="shared" si="23"/>
        <v>0</v>
      </c>
      <c r="M130" s="1">
        <f t="shared" si="24"/>
        <v>0</v>
      </c>
      <c r="N130" s="125">
        <f t="shared" si="25"/>
        <v>0</v>
      </c>
      <c r="O130" s="126">
        <f t="shared" si="26"/>
        <v>0</v>
      </c>
      <c r="P130" s="125">
        <f t="shared" si="27"/>
        <v>0</v>
      </c>
      <c r="Q130" s="1">
        <f t="shared" si="28"/>
        <v>0</v>
      </c>
      <c r="R130" s="1">
        <f t="shared" si="11"/>
        <v>0</v>
      </c>
      <c r="S130" s="1">
        <f t="shared" si="29"/>
        <v>0</v>
      </c>
      <c r="T130" s="1">
        <f t="shared" si="30"/>
        <v>0</v>
      </c>
      <c r="U130" s="126">
        <f t="shared" si="31"/>
        <v>0</v>
      </c>
    </row>
    <row r="131" spans="2:21" x14ac:dyDescent="0.3">
      <c r="B131" s="125">
        <v>116</v>
      </c>
      <c r="C131" s="34" t="str">
        <f>IF(OR('Data-Qtr7'!C129="",'Data-Qtr7'!R129),"",(COUNTIF('Data-Qtr7'!C129,"Yes")))</f>
        <v/>
      </c>
      <c r="D131" s="267" t="str">
        <f>IF('Data-Qtr7'!D129="","",IF(C131=1,'Data-Qtr7'!D129,""))</f>
        <v/>
      </c>
      <c r="E131" s="53" t="str">
        <f>IF(OR('Data-Qtr7'!E129="",'Data-Qtr7'!R129),"",COUNTIF('Data-Qtr7'!E129,"Yes"))</f>
        <v/>
      </c>
      <c r="F131" s="53" t="str">
        <f>IF(OR('Data-Qtr7'!F129="",'Data-Qtr7'!R129),"",COUNTIF('Data-Qtr7'!F129,"Yes"))</f>
        <v/>
      </c>
      <c r="G131" s="53"/>
      <c r="H131" s="53" t="str">
        <f>IF(OR('Data-Qtr7'!G129="",'Data-Qtr7'!R129),"",COUNTIF('Data-Qtr7'!G129,"Yes"))</f>
        <v/>
      </c>
      <c r="I131" s="55">
        <f>COUNTIF('Data-Qtr7'!C129:G129,"")</f>
        <v>5</v>
      </c>
      <c r="J131" s="125">
        <f>IF('Data-Qtr7'!R129,0,IF((COUNTBLANK(C131)+COUNTBLANK(E131)+COUNTBLANK(F131)+COUNTBLANK(H131))=4,0,1))</f>
        <v>0</v>
      </c>
      <c r="K131" s="125">
        <f t="shared" si="22"/>
        <v>0</v>
      </c>
      <c r="L131" s="125">
        <f t="shared" si="23"/>
        <v>0</v>
      </c>
      <c r="M131" s="1">
        <f t="shared" si="24"/>
        <v>0</v>
      </c>
      <c r="N131" s="125">
        <f t="shared" si="25"/>
        <v>0</v>
      </c>
      <c r="O131" s="126">
        <f t="shared" si="26"/>
        <v>0</v>
      </c>
      <c r="P131" s="125">
        <f t="shared" si="27"/>
        <v>0</v>
      </c>
      <c r="Q131" s="1">
        <f t="shared" si="28"/>
        <v>0</v>
      </c>
      <c r="R131" s="1">
        <f t="shared" si="11"/>
        <v>0</v>
      </c>
      <c r="S131" s="1">
        <f t="shared" si="29"/>
        <v>0</v>
      </c>
      <c r="T131" s="1">
        <f t="shared" si="30"/>
        <v>0</v>
      </c>
      <c r="U131" s="126">
        <f t="shared" si="31"/>
        <v>0</v>
      </c>
    </row>
    <row r="132" spans="2:21" x14ac:dyDescent="0.3">
      <c r="B132" s="125">
        <v>117</v>
      </c>
      <c r="C132" s="34" t="str">
        <f>IF(OR('Data-Qtr7'!C130="",'Data-Qtr7'!R130),"",(COUNTIF('Data-Qtr7'!C130,"Yes")))</f>
        <v/>
      </c>
      <c r="D132" s="267" t="str">
        <f>IF('Data-Qtr7'!D130="","",IF(C132=1,'Data-Qtr7'!D130,""))</f>
        <v/>
      </c>
      <c r="E132" s="53" t="str">
        <f>IF(OR('Data-Qtr7'!E130="",'Data-Qtr7'!R130),"",COUNTIF('Data-Qtr7'!E130,"Yes"))</f>
        <v/>
      </c>
      <c r="F132" s="53" t="str">
        <f>IF(OR('Data-Qtr7'!F130="",'Data-Qtr7'!R130),"",COUNTIF('Data-Qtr7'!F130,"Yes"))</f>
        <v/>
      </c>
      <c r="G132" s="53"/>
      <c r="H132" s="53" t="str">
        <f>IF(OR('Data-Qtr7'!G130="",'Data-Qtr7'!R130),"",COUNTIF('Data-Qtr7'!G130,"Yes"))</f>
        <v/>
      </c>
      <c r="I132" s="55">
        <f>COUNTIF('Data-Qtr7'!C130:G130,"")</f>
        <v>5</v>
      </c>
      <c r="J132" s="125">
        <f>IF('Data-Qtr7'!R130,0,IF((COUNTBLANK(C132)+COUNTBLANK(E132)+COUNTBLANK(F132)+COUNTBLANK(H132))=4,0,1))</f>
        <v>0</v>
      </c>
      <c r="K132" s="125">
        <f t="shared" si="22"/>
        <v>0</v>
      </c>
      <c r="L132" s="125">
        <f t="shared" si="23"/>
        <v>0</v>
      </c>
      <c r="M132" s="1">
        <f t="shared" si="24"/>
        <v>0</v>
      </c>
      <c r="N132" s="125">
        <f t="shared" si="25"/>
        <v>0</v>
      </c>
      <c r="O132" s="126">
        <f t="shared" si="26"/>
        <v>0</v>
      </c>
      <c r="P132" s="125">
        <f t="shared" si="27"/>
        <v>0</v>
      </c>
      <c r="Q132" s="1">
        <f t="shared" si="28"/>
        <v>0</v>
      </c>
      <c r="R132" s="1">
        <f t="shared" si="11"/>
        <v>0</v>
      </c>
      <c r="S132" s="1">
        <f t="shared" si="29"/>
        <v>0</v>
      </c>
      <c r="T132" s="1">
        <f t="shared" si="30"/>
        <v>0</v>
      </c>
      <c r="U132" s="126">
        <f t="shared" si="31"/>
        <v>0</v>
      </c>
    </row>
    <row r="133" spans="2:21" x14ac:dyDescent="0.3">
      <c r="B133" s="125">
        <v>118</v>
      </c>
      <c r="C133" s="34" t="str">
        <f>IF(OR('Data-Qtr7'!C131="",'Data-Qtr7'!R131),"",(COUNTIF('Data-Qtr7'!C131,"Yes")))</f>
        <v/>
      </c>
      <c r="D133" s="267" t="str">
        <f>IF('Data-Qtr7'!D131="","",IF(C133=1,'Data-Qtr7'!D131,""))</f>
        <v/>
      </c>
      <c r="E133" s="53" t="str">
        <f>IF(OR('Data-Qtr7'!E131="",'Data-Qtr7'!R131),"",COUNTIF('Data-Qtr7'!E131,"Yes"))</f>
        <v/>
      </c>
      <c r="F133" s="53" t="str">
        <f>IF(OR('Data-Qtr7'!F131="",'Data-Qtr7'!R131),"",COUNTIF('Data-Qtr7'!F131,"Yes"))</f>
        <v/>
      </c>
      <c r="G133" s="53"/>
      <c r="H133" s="53" t="str">
        <f>IF(OR('Data-Qtr7'!G131="",'Data-Qtr7'!R131),"",COUNTIF('Data-Qtr7'!G131,"Yes"))</f>
        <v/>
      </c>
      <c r="I133" s="55">
        <f>COUNTIF('Data-Qtr7'!C131:G131,"")</f>
        <v>5</v>
      </c>
      <c r="J133" s="125">
        <f>IF('Data-Qtr7'!R131,0,IF((COUNTBLANK(C133)+COUNTBLANK(E133)+COUNTBLANK(F133)+COUNTBLANK(H133))=4,0,1))</f>
        <v>0</v>
      </c>
      <c r="K133" s="125">
        <f t="shared" si="22"/>
        <v>0</v>
      </c>
      <c r="L133" s="125">
        <f t="shared" si="23"/>
        <v>0</v>
      </c>
      <c r="M133" s="1">
        <f t="shared" si="24"/>
        <v>0</v>
      </c>
      <c r="N133" s="125">
        <f t="shared" si="25"/>
        <v>0</v>
      </c>
      <c r="O133" s="126">
        <f t="shared" si="26"/>
        <v>0</v>
      </c>
      <c r="P133" s="125">
        <f t="shared" si="27"/>
        <v>0</v>
      </c>
      <c r="Q133" s="1">
        <f t="shared" si="28"/>
        <v>0</v>
      </c>
      <c r="R133" s="1">
        <f t="shared" si="11"/>
        <v>0</v>
      </c>
      <c r="S133" s="1">
        <f t="shared" si="29"/>
        <v>0</v>
      </c>
      <c r="T133" s="1">
        <f t="shared" si="30"/>
        <v>0</v>
      </c>
      <c r="U133" s="126">
        <f t="shared" si="31"/>
        <v>0</v>
      </c>
    </row>
    <row r="134" spans="2:21" x14ac:dyDescent="0.3">
      <c r="B134" s="125">
        <v>119</v>
      </c>
      <c r="C134" s="34" t="str">
        <f>IF(OR('Data-Qtr7'!C132="",'Data-Qtr7'!R132),"",(COUNTIF('Data-Qtr7'!C132,"Yes")))</f>
        <v/>
      </c>
      <c r="D134" s="267" t="str">
        <f>IF('Data-Qtr7'!D132="","",IF(C134=1,'Data-Qtr7'!D132,""))</f>
        <v/>
      </c>
      <c r="E134" s="53" t="str">
        <f>IF(OR('Data-Qtr7'!E132="",'Data-Qtr7'!R132),"",COUNTIF('Data-Qtr7'!E132,"Yes"))</f>
        <v/>
      </c>
      <c r="F134" s="53" t="str">
        <f>IF(OR('Data-Qtr7'!F132="",'Data-Qtr7'!R132),"",COUNTIF('Data-Qtr7'!F132,"Yes"))</f>
        <v/>
      </c>
      <c r="G134" s="53"/>
      <c r="H134" s="53" t="str">
        <f>IF(OR('Data-Qtr7'!G132="",'Data-Qtr7'!R132),"",COUNTIF('Data-Qtr7'!G132,"Yes"))</f>
        <v/>
      </c>
      <c r="I134" s="55">
        <f>COUNTIF('Data-Qtr7'!C132:G132,"")</f>
        <v>5</v>
      </c>
      <c r="J134" s="125">
        <f>IF('Data-Qtr7'!R132,0,IF((COUNTBLANK(C134)+COUNTBLANK(E134)+COUNTBLANK(F134)+COUNTBLANK(H134))=4,0,1))</f>
        <v>0</v>
      </c>
      <c r="K134" s="125">
        <f t="shared" si="22"/>
        <v>0</v>
      </c>
      <c r="L134" s="125">
        <f t="shared" si="23"/>
        <v>0</v>
      </c>
      <c r="M134" s="1">
        <f t="shared" si="24"/>
        <v>0</v>
      </c>
      <c r="N134" s="125">
        <f t="shared" si="25"/>
        <v>0</v>
      </c>
      <c r="O134" s="126">
        <f t="shared" si="26"/>
        <v>0</v>
      </c>
      <c r="P134" s="125">
        <f t="shared" si="27"/>
        <v>0</v>
      </c>
      <c r="Q134" s="1">
        <f t="shared" si="28"/>
        <v>0</v>
      </c>
      <c r="R134" s="1">
        <f t="shared" si="11"/>
        <v>0</v>
      </c>
      <c r="S134" s="1">
        <f t="shared" si="29"/>
        <v>0</v>
      </c>
      <c r="T134" s="1">
        <f t="shared" si="30"/>
        <v>0</v>
      </c>
      <c r="U134" s="126">
        <f t="shared" si="31"/>
        <v>0</v>
      </c>
    </row>
    <row r="135" spans="2:21" ht="15" thickBot="1" x14ac:dyDescent="0.35">
      <c r="B135" s="125">
        <v>120</v>
      </c>
      <c r="C135" s="35" t="str">
        <f>IF(OR('Data-Qtr7'!C133="",'Data-Qtr7'!R133),"",(COUNTIF('Data-Qtr7'!C133,"Yes")))</f>
        <v/>
      </c>
      <c r="D135" s="271" t="str">
        <f>IF('Data-Qtr7'!D133="","",IF(C135=1,'Data-Qtr7'!D133,""))</f>
        <v/>
      </c>
      <c r="E135" s="36" t="str">
        <f>IF(OR('Data-Qtr7'!E133="",'Data-Qtr7'!R133),"",COUNTIF('Data-Qtr7'!E133,"Yes"))</f>
        <v/>
      </c>
      <c r="F135" s="36" t="str">
        <f>IF(OR('Data-Qtr7'!F133="",'Data-Qtr7'!R133),"",COUNTIF('Data-Qtr7'!F133,"Yes"))</f>
        <v/>
      </c>
      <c r="G135" s="36"/>
      <c r="H135" s="36" t="str">
        <f>IF(OR('Data-Qtr7'!G133="",'Data-Qtr7'!R133),"",COUNTIF('Data-Qtr7'!G133,"Yes"))</f>
        <v/>
      </c>
      <c r="I135" s="55">
        <f>COUNTIF('Data-Qtr7'!C133:G133,"")</f>
        <v>5</v>
      </c>
      <c r="J135" s="125">
        <f>IF('Data-Qtr7'!R133,0,IF((COUNTBLANK(C135)+COUNTBLANK(E135)+COUNTBLANK(F135)+COUNTBLANK(H135))=4,0,1))</f>
        <v>0</v>
      </c>
      <c r="K135" s="125">
        <f t="shared" si="22"/>
        <v>0</v>
      </c>
      <c r="L135" s="125">
        <f t="shared" si="23"/>
        <v>0</v>
      </c>
      <c r="M135" s="1">
        <f t="shared" si="24"/>
        <v>0</v>
      </c>
      <c r="N135" s="125">
        <f t="shared" si="25"/>
        <v>0</v>
      </c>
      <c r="O135" s="126">
        <f t="shared" si="26"/>
        <v>0</v>
      </c>
      <c r="P135" s="125">
        <f t="shared" si="27"/>
        <v>0</v>
      </c>
      <c r="Q135" s="1">
        <f t="shared" si="28"/>
        <v>0</v>
      </c>
      <c r="R135" s="1">
        <f t="shared" si="11"/>
        <v>0</v>
      </c>
      <c r="S135" s="1">
        <f t="shared" si="29"/>
        <v>0</v>
      </c>
      <c r="T135" s="1">
        <f t="shared" si="30"/>
        <v>0</v>
      </c>
      <c r="U135" s="126">
        <f t="shared" si="31"/>
        <v>0</v>
      </c>
    </row>
    <row r="136" spans="2:21" x14ac:dyDescent="0.3">
      <c r="B136" s="125">
        <v>121</v>
      </c>
      <c r="C136" s="32" t="str">
        <f>IF(OR('Data-Qtr7'!C134="",'Data-Qtr7'!R134),"",(COUNTIF('Data-Qtr7'!C134,"Yes")))</f>
        <v/>
      </c>
      <c r="D136" s="268" t="str">
        <f>IF('Data-Qtr7'!D134="","",IF(C136=1,'Data-Qtr7'!D134,""))</f>
        <v/>
      </c>
      <c r="E136" s="33" t="str">
        <f>IF(OR('Data-Qtr7'!E134="",'Data-Qtr7'!R134),"",COUNTIF('Data-Qtr7'!E134,"Yes"))</f>
        <v/>
      </c>
      <c r="F136" s="33" t="str">
        <f>IF(OR('Data-Qtr7'!F134="",'Data-Qtr7'!R134),"",COUNTIF('Data-Qtr7'!F134,"Yes"))</f>
        <v/>
      </c>
      <c r="G136" s="33"/>
      <c r="H136" s="33" t="str">
        <f>IF(OR('Data-Qtr7'!G134="",'Data-Qtr7'!R134),"",COUNTIF('Data-Qtr7'!G134,"Yes"))</f>
        <v/>
      </c>
      <c r="I136" s="54">
        <f>COUNTIF('Data-Qtr7'!C134:G134,"")</f>
        <v>5</v>
      </c>
      <c r="J136" s="125">
        <f>IF('Data-Qtr7'!R134,0,IF((COUNTBLANK(C136)+COUNTBLANK(E136)+COUNTBLANK(F136)+COUNTBLANK(H136))=4,0,1))</f>
        <v>0</v>
      </c>
      <c r="K136" s="125">
        <f t="shared" si="22"/>
        <v>0</v>
      </c>
      <c r="L136" s="125">
        <f t="shared" si="23"/>
        <v>0</v>
      </c>
      <c r="M136" s="1">
        <f t="shared" si="24"/>
        <v>0</v>
      </c>
      <c r="N136" s="125">
        <f t="shared" si="25"/>
        <v>0</v>
      </c>
      <c r="O136" s="126">
        <f t="shared" si="26"/>
        <v>0</v>
      </c>
      <c r="P136" s="125">
        <f t="shared" si="27"/>
        <v>0</v>
      </c>
      <c r="Q136" s="1">
        <f t="shared" si="28"/>
        <v>0</v>
      </c>
      <c r="R136" s="1">
        <f t="shared" si="11"/>
        <v>0</v>
      </c>
      <c r="S136" s="1">
        <f t="shared" si="29"/>
        <v>0</v>
      </c>
      <c r="T136" s="1">
        <f t="shared" si="30"/>
        <v>0</v>
      </c>
      <c r="U136" s="126">
        <f t="shared" si="31"/>
        <v>0</v>
      </c>
    </row>
    <row r="137" spans="2:21" x14ac:dyDescent="0.3">
      <c r="B137" s="125">
        <v>122</v>
      </c>
      <c r="C137" s="34" t="str">
        <f>IF(OR('Data-Qtr7'!C135="",'Data-Qtr7'!R135),"",(COUNTIF('Data-Qtr7'!C135,"Yes")))</f>
        <v/>
      </c>
      <c r="D137" s="267" t="str">
        <f>IF('Data-Qtr7'!D135="","",IF(C137=1,'Data-Qtr7'!D135,""))</f>
        <v/>
      </c>
      <c r="E137" s="53" t="str">
        <f>IF(OR('Data-Qtr7'!E135="",'Data-Qtr7'!R135),"",COUNTIF('Data-Qtr7'!E135,"Yes"))</f>
        <v/>
      </c>
      <c r="F137" s="53" t="str">
        <f>IF(OR('Data-Qtr7'!F135="",'Data-Qtr7'!R135),"",COUNTIF('Data-Qtr7'!F135,"Yes"))</f>
        <v/>
      </c>
      <c r="G137" s="53"/>
      <c r="H137" s="53" t="str">
        <f>IF(OR('Data-Qtr7'!G135="",'Data-Qtr7'!R135),"",COUNTIF('Data-Qtr7'!G135,"Yes"))</f>
        <v/>
      </c>
      <c r="I137" s="55">
        <f>COUNTIF('Data-Qtr7'!C135:G135,"")</f>
        <v>5</v>
      </c>
      <c r="J137" s="125">
        <f>IF('Data-Qtr7'!R135,0,IF((COUNTBLANK(C137)+COUNTBLANK(E137)+COUNTBLANK(F137)+COUNTBLANK(H137))=4,0,1))</f>
        <v>0</v>
      </c>
      <c r="K137" s="125">
        <f t="shared" si="22"/>
        <v>0</v>
      </c>
      <c r="L137" s="125">
        <f t="shared" si="23"/>
        <v>0</v>
      </c>
      <c r="M137" s="1">
        <f t="shared" si="24"/>
        <v>0</v>
      </c>
      <c r="N137" s="125">
        <f t="shared" si="25"/>
        <v>0</v>
      </c>
      <c r="O137" s="126">
        <f t="shared" si="26"/>
        <v>0</v>
      </c>
      <c r="P137" s="125">
        <f t="shared" si="27"/>
        <v>0</v>
      </c>
      <c r="Q137" s="1">
        <f t="shared" si="28"/>
        <v>0</v>
      </c>
      <c r="R137" s="1">
        <f t="shared" si="11"/>
        <v>0</v>
      </c>
      <c r="S137" s="1">
        <f t="shared" si="29"/>
        <v>0</v>
      </c>
      <c r="T137" s="1">
        <f t="shared" si="30"/>
        <v>0</v>
      </c>
      <c r="U137" s="126">
        <f t="shared" si="31"/>
        <v>0</v>
      </c>
    </row>
    <row r="138" spans="2:21" x14ac:dyDescent="0.3">
      <c r="B138" s="125">
        <v>123</v>
      </c>
      <c r="C138" s="34" t="str">
        <f>IF(OR('Data-Qtr7'!C136="",'Data-Qtr7'!R136),"",(COUNTIF('Data-Qtr7'!C136,"Yes")))</f>
        <v/>
      </c>
      <c r="D138" s="267" t="str">
        <f>IF('Data-Qtr7'!D136="","",IF(C138=1,'Data-Qtr7'!D136,""))</f>
        <v/>
      </c>
      <c r="E138" s="53" t="str">
        <f>IF(OR('Data-Qtr7'!E136="",'Data-Qtr7'!R136),"",COUNTIF('Data-Qtr7'!E136,"Yes"))</f>
        <v/>
      </c>
      <c r="F138" s="53" t="str">
        <f>IF(OR('Data-Qtr7'!F136="",'Data-Qtr7'!R136),"",COUNTIF('Data-Qtr7'!F136,"Yes"))</f>
        <v/>
      </c>
      <c r="G138" s="53"/>
      <c r="H138" s="53" t="str">
        <f>IF(OR('Data-Qtr7'!G136="",'Data-Qtr7'!R136),"",COUNTIF('Data-Qtr7'!G136,"Yes"))</f>
        <v/>
      </c>
      <c r="I138" s="55">
        <f>COUNTIF('Data-Qtr7'!C136:G136,"")</f>
        <v>5</v>
      </c>
      <c r="J138" s="125">
        <f>IF('Data-Qtr7'!R136,0,IF((COUNTBLANK(C138)+COUNTBLANK(E138)+COUNTBLANK(F138)+COUNTBLANK(H138))=4,0,1))</f>
        <v>0</v>
      </c>
      <c r="K138" s="125">
        <f t="shared" si="22"/>
        <v>0</v>
      </c>
      <c r="L138" s="125">
        <f t="shared" si="23"/>
        <v>0</v>
      </c>
      <c r="M138" s="1">
        <f t="shared" si="24"/>
        <v>0</v>
      </c>
      <c r="N138" s="125">
        <f t="shared" si="25"/>
        <v>0</v>
      </c>
      <c r="O138" s="126">
        <f t="shared" si="26"/>
        <v>0</v>
      </c>
      <c r="P138" s="125">
        <f t="shared" si="27"/>
        <v>0</v>
      </c>
      <c r="Q138" s="1">
        <f t="shared" si="28"/>
        <v>0</v>
      </c>
      <c r="R138" s="1">
        <f t="shared" si="11"/>
        <v>0</v>
      </c>
      <c r="S138" s="1">
        <f t="shared" si="29"/>
        <v>0</v>
      </c>
      <c r="T138" s="1">
        <f t="shared" si="30"/>
        <v>0</v>
      </c>
      <c r="U138" s="126">
        <f t="shared" si="31"/>
        <v>0</v>
      </c>
    </row>
    <row r="139" spans="2:21" x14ac:dyDescent="0.3">
      <c r="B139" s="125">
        <v>124</v>
      </c>
      <c r="C139" s="34" t="str">
        <f>IF(OR('Data-Qtr7'!C137="",'Data-Qtr7'!R137),"",(COUNTIF('Data-Qtr7'!C137,"Yes")))</f>
        <v/>
      </c>
      <c r="D139" s="267" t="str">
        <f>IF('Data-Qtr7'!D137="","",IF(C139=1,'Data-Qtr7'!D137,""))</f>
        <v/>
      </c>
      <c r="E139" s="53" t="str">
        <f>IF(OR('Data-Qtr7'!E137="",'Data-Qtr7'!R137),"",COUNTIF('Data-Qtr7'!E137,"Yes"))</f>
        <v/>
      </c>
      <c r="F139" s="53" t="str">
        <f>IF(OR('Data-Qtr7'!F137="",'Data-Qtr7'!R137),"",COUNTIF('Data-Qtr7'!F137,"Yes"))</f>
        <v/>
      </c>
      <c r="G139" s="53"/>
      <c r="H139" s="53" t="str">
        <f>IF(OR('Data-Qtr7'!G137="",'Data-Qtr7'!R137),"",COUNTIF('Data-Qtr7'!G137,"Yes"))</f>
        <v/>
      </c>
      <c r="I139" s="55">
        <f>COUNTIF('Data-Qtr7'!C137:G137,"")</f>
        <v>5</v>
      </c>
      <c r="J139" s="125">
        <f>IF('Data-Qtr7'!R137,0,IF((COUNTBLANK(C139)+COUNTBLANK(E139)+COUNTBLANK(F139)+COUNTBLANK(H139))=4,0,1))</f>
        <v>0</v>
      </c>
      <c r="K139" s="125">
        <f t="shared" si="22"/>
        <v>0</v>
      </c>
      <c r="L139" s="125">
        <f t="shared" si="23"/>
        <v>0</v>
      </c>
      <c r="M139" s="1">
        <f t="shared" si="24"/>
        <v>0</v>
      </c>
      <c r="N139" s="125">
        <f t="shared" si="25"/>
        <v>0</v>
      </c>
      <c r="O139" s="126">
        <f t="shared" si="26"/>
        <v>0</v>
      </c>
      <c r="P139" s="125">
        <f t="shared" si="27"/>
        <v>0</v>
      </c>
      <c r="Q139" s="1">
        <f t="shared" si="28"/>
        <v>0</v>
      </c>
      <c r="R139" s="1">
        <f t="shared" si="11"/>
        <v>0</v>
      </c>
      <c r="S139" s="1">
        <f t="shared" si="29"/>
        <v>0</v>
      </c>
      <c r="T139" s="1">
        <f t="shared" si="30"/>
        <v>0</v>
      </c>
      <c r="U139" s="126">
        <f t="shared" si="31"/>
        <v>0</v>
      </c>
    </row>
    <row r="140" spans="2:21" x14ac:dyDescent="0.3">
      <c r="B140" s="125">
        <v>125</v>
      </c>
      <c r="C140" s="34" t="str">
        <f>IF(OR('Data-Qtr7'!C138="",'Data-Qtr7'!R138),"",(COUNTIF('Data-Qtr7'!C138,"Yes")))</f>
        <v/>
      </c>
      <c r="D140" s="267" t="str">
        <f>IF('Data-Qtr7'!D138="","",IF(C140=1,'Data-Qtr7'!D138,""))</f>
        <v/>
      </c>
      <c r="E140" s="53" t="str">
        <f>IF(OR('Data-Qtr7'!E138="",'Data-Qtr7'!R138),"",COUNTIF('Data-Qtr7'!E138,"Yes"))</f>
        <v/>
      </c>
      <c r="F140" s="53" t="str">
        <f>IF(OR('Data-Qtr7'!F138="",'Data-Qtr7'!R138),"",COUNTIF('Data-Qtr7'!F138,"Yes"))</f>
        <v/>
      </c>
      <c r="G140" s="53"/>
      <c r="H140" s="53" t="str">
        <f>IF(OR('Data-Qtr7'!G138="",'Data-Qtr7'!R138),"",COUNTIF('Data-Qtr7'!G138,"Yes"))</f>
        <v/>
      </c>
      <c r="I140" s="55">
        <f>COUNTIF('Data-Qtr7'!C138:G138,"")</f>
        <v>5</v>
      </c>
      <c r="J140" s="125">
        <f>IF('Data-Qtr7'!R138,0,IF((COUNTBLANK(C140)+COUNTBLANK(E140)+COUNTBLANK(F140)+COUNTBLANK(H140))=4,0,1))</f>
        <v>0</v>
      </c>
      <c r="K140" s="125">
        <f t="shared" si="22"/>
        <v>0</v>
      </c>
      <c r="L140" s="125">
        <f t="shared" si="23"/>
        <v>0</v>
      </c>
      <c r="M140" s="1">
        <f t="shared" si="24"/>
        <v>0</v>
      </c>
      <c r="N140" s="125">
        <f t="shared" si="25"/>
        <v>0</v>
      </c>
      <c r="O140" s="126">
        <f t="shared" si="26"/>
        <v>0</v>
      </c>
      <c r="P140" s="125">
        <f t="shared" si="27"/>
        <v>0</v>
      </c>
      <c r="Q140" s="1">
        <f t="shared" si="28"/>
        <v>0</v>
      </c>
      <c r="R140" s="1">
        <f t="shared" si="11"/>
        <v>0</v>
      </c>
      <c r="S140" s="1">
        <f t="shared" si="29"/>
        <v>0</v>
      </c>
      <c r="T140" s="1">
        <f t="shared" si="30"/>
        <v>0</v>
      </c>
      <c r="U140" s="126">
        <f t="shared" si="31"/>
        <v>0</v>
      </c>
    </row>
    <row r="141" spans="2:21" x14ac:dyDescent="0.3">
      <c r="B141" s="125">
        <v>126</v>
      </c>
      <c r="C141" s="34" t="str">
        <f>IF(OR('Data-Qtr7'!C139="",'Data-Qtr7'!R139),"",(COUNTIF('Data-Qtr7'!C139,"Yes")))</f>
        <v/>
      </c>
      <c r="D141" s="267" t="str">
        <f>IF('Data-Qtr7'!D139="","",IF(C141=1,'Data-Qtr7'!D139,""))</f>
        <v/>
      </c>
      <c r="E141" s="53" t="str">
        <f>IF(OR('Data-Qtr7'!E139="",'Data-Qtr7'!R139),"",COUNTIF('Data-Qtr7'!E139,"Yes"))</f>
        <v/>
      </c>
      <c r="F141" s="53" t="str">
        <f>IF(OR('Data-Qtr7'!F139="",'Data-Qtr7'!R139),"",COUNTIF('Data-Qtr7'!F139,"Yes"))</f>
        <v/>
      </c>
      <c r="G141" s="53"/>
      <c r="H141" s="53" t="str">
        <f>IF(OR('Data-Qtr7'!G139="",'Data-Qtr7'!R139),"",COUNTIF('Data-Qtr7'!G139,"Yes"))</f>
        <v/>
      </c>
      <c r="I141" s="55">
        <f>COUNTIF('Data-Qtr7'!C139:G139,"")</f>
        <v>5</v>
      </c>
      <c r="J141" s="125">
        <f>IF('Data-Qtr7'!R139,0,IF((COUNTBLANK(C141)+COUNTBLANK(E141)+COUNTBLANK(F141)+COUNTBLANK(H141))=4,0,1))</f>
        <v>0</v>
      </c>
      <c r="K141" s="125">
        <f t="shared" si="22"/>
        <v>0</v>
      </c>
      <c r="L141" s="125">
        <f t="shared" si="23"/>
        <v>0</v>
      </c>
      <c r="M141" s="1">
        <f t="shared" si="24"/>
        <v>0</v>
      </c>
      <c r="N141" s="125">
        <f t="shared" si="25"/>
        <v>0</v>
      </c>
      <c r="O141" s="126">
        <f t="shared" si="26"/>
        <v>0</v>
      </c>
      <c r="P141" s="125">
        <f t="shared" si="27"/>
        <v>0</v>
      </c>
      <c r="Q141" s="1">
        <f t="shared" si="28"/>
        <v>0</v>
      </c>
      <c r="R141" s="1">
        <f t="shared" si="11"/>
        <v>0</v>
      </c>
      <c r="S141" s="1">
        <f t="shared" si="29"/>
        <v>0</v>
      </c>
      <c r="T141" s="1">
        <f t="shared" si="30"/>
        <v>0</v>
      </c>
      <c r="U141" s="126">
        <f t="shared" si="31"/>
        <v>0</v>
      </c>
    </row>
    <row r="142" spans="2:21" x14ac:dyDescent="0.3">
      <c r="B142" s="125">
        <v>127</v>
      </c>
      <c r="C142" s="34" t="str">
        <f>IF(OR('Data-Qtr7'!C140="",'Data-Qtr7'!R140),"",(COUNTIF('Data-Qtr7'!C140,"Yes")))</f>
        <v/>
      </c>
      <c r="D142" s="267" t="str">
        <f>IF('Data-Qtr7'!D140="","",IF(C142=1,'Data-Qtr7'!D140,""))</f>
        <v/>
      </c>
      <c r="E142" s="53" t="str">
        <f>IF(OR('Data-Qtr7'!E140="",'Data-Qtr7'!R140),"",COUNTIF('Data-Qtr7'!E140,"Yes"))</f>
        <v/>
      </c>
      <c r="F142" s="53" t="str">
        <f>IF(OR('Data-Qtr7'!F140="",'Data-Qtr7'!R140),"",COUNTIF('Data-Qtr7'!F140,"Yes"))</f>
        <v/>
      </c>
      <c r="G142" s="53"/>
      <c r="H142" s="53" t="str">
        <f>IF(OR('Data-Qtr7'!G140="",'Data-Qtr7'!R140),"",COUNTIF('Data-Qtr7'!G140,"Yes"))</f>
        <v/>
      </c>
      <c r="I142" s="55">
        <f>COUNTIF('Data-Qtr7'!C140:G140,"")</f>
        <v>5</v>
      </c>
      <c r="J142" s="125">
        <f>IF('Data-Qtr7'!R140,0,IF((COUNTBLANK(C142)+COUNTBLANK(E142)+COUNTBLANK(F142)+COUNTBLANK(H142))=4,0,1))</f>
        <v>0</v>
      </c>
      <c r="K142" s="125">
        <f t="shared" si="22"/>
        <v>0</v>
      </c>
      <c r="L142" s="125">
        <f t="shared" si="23"/>
        <v>0</v>
      </c>
      <c r="M142" s="1">
        <f t="shared" si="24"/>
        <v>0</v>
      </c>
      <c r="N142" s="125">
        <f t="shared" si="25"/>
        <v>0</v>
      </c>
      <c r="O142" s="126">
        <f t="shared" si="26"/>
        <v>0</v>
      </c>
      <c r="P142" s="125">
        <f t="shared" si="27"/>
        <v>0</v>
      </c>
      <c r="Q142" s="1">
        <f t="shared" si="28"/>
        <v>0</v>
      </c>
      <c r="R142" s="1">
        <f t="shared" si="11"/>
        <v>0</v>
      </c>
      <c r="S142" s="1">
        <f t="shared" si="29"/>
        <v>0</v>
      </c>
      <c r="T142" s="1">
        <f t="shared" si="30"/>
        <v>0</v>
      </c>
      <c r="U142" s="126">
        <f t="shared" si="31"/>
        <v>0</v>
      </c>
    </row>
    <row r="143" spans="2:21" x14ac:dyDescent="0.3">
      <c r="B143" s="125">
        <v>128</v>
      </c>
      <c r="C143" s="34" t="str">
        <f>IF(OR('Data-Qtr7'!C141="",'Data-Qtr7'!R141),"",(COUNTIF('Data-Qtr7'!C141,"Yes")))</f>
        <v/>
      </c>
      <c r="D143" s="267" t="str">
        <f>IF('Data-Qtr7'!D141="","",IF(C143=1,'Data-Qtr7'!D141,""))</f>
        <v/>
      </c>
      <c r="E143" s="53" t="str">
        <f>IF(OR('Data-Qtr7'!E141="",'Data-Qtr7'!R141),"",COUNTIF('Data-Qtr7'!E141,"Yes"))</f>
        <v/>
      </c>
      <c r="F143" s="53" t="str">
        <f>IF(OR('Data-Qtr7'!F141="",'Data-Qtr7'!R141),"",COUNTIF('Data-Qtr7'!F141,"Yes"))</f>
        <v/>
      </c>
      <c r="G143" s="53"/>
      <c r="H143" s="53" t="str">
        <f>IF(OR('Data-Qtr7'!G141="",'Data-Qtr7'!R141),"",COUNTIF('Data-Qtr7'!G141,"Yes"))</f>
        <v/>
      </c>
      <c r="I143" s="55">
        <f>COUNTIF('Data-Qtr7'!C141:G141,"")</f>
        <v>5</v>
      </c>
      <c r="J143" s="125">
        <f>IF('Data-Qtr7'!R141,0,IF((COUNTBLANK(C143)+COUNTBLANK(E143)+COUNTBLANK(F143)+COUNTBLANK(H143))=4,0,1))</f>
        <v>0</v>
      </c>
      <c r="K143" s="125">
        <f t="shared" si="22"/>
        <v>0</v>
      </c>
      <c r="L143" s="125">
        <f t="shared" si="23"/>
        <v>0</v>
      </c>
      <c r="M143" s="1">
        <f t="shared" si="24"/>
        <v>0</v>
      </c>
      <c r="N143" s="125">
        <f t="shared" si="25"/>
        <v>0</v>
      </c>
      <c r="O143" s="126">
        <f t="shared" si="26"/>
        <v>0</v>
      </c>
      <c r="P143" s="125">
        <f t="shared" si="27"/>
        <v>0</v>
      </c>
      <c r="Q143" s="1">
        <f t="shared" si="28"/>
        <v>0</v>
      </c>
      <c r="R143" s="1">
        <f t="shared" si="11"/>
        <v>0</v>
      </c>
      <c r="S143" s="1">
        <f t="shared" si="29"/>
        <v>0</v>
      </c>
      <c r="T143" s="1">
        <f t="shared" si="30"/>
        <v>0</v>
      </c>
      <c r="U143" s="126">
        <f t="shared" si="31"/>
        <v>0</v>
      </c>
    </row>
    <row r="144" spans="2:21" x14ac:dyDescent="0.3">
      <c r="B144" s="125">
        <v>129</v>
      </c>
      <c r="C144" s="34" t="str">
        <f>IF(OR('Data-Qtr7'!C142="",'Data-Qtr7'!R142),"",(COUNTIF('Data-Qtr7'!C142,"Yes")))</f>
        <v/>
      </c>
      <c r="D144" s="267" t="str">
        <f>IF('Data-Qtr7'!D142="","",IF(C144=1,'Data-Qtr7'!D142,""))</f>
        <v/>
      </c>
      <c r="E144" s="53" t="str">
        <f>IF(OR('Data-Qtr7'!E142="",'Data-Qtr7'!R142),"",COUNTIF('Data-Qtr7'!E142,"Yes"))</f>
        <v/>
      </c>
      <c r="F144" s="53" t="str">
        <f>IF(OR('Data-Qtr7'!F142="",'Data-Qtr7'!R142),"",COUNTIF('Data-Qtr7'!F142,"Yes"))</f>
        <v/>
      </c>
      <c r="G144" s="53"/>
      <c r="H144" s="53" t="str">
        <f>IF(OR('Data-Qtr7'!G142="",'Data-Qtr7'!R142),"",COUNTIF('Data-Qtr7'!G142,"Yes"))</f>
        <v/>
      </c>
      <c r="I144" s="55">
        <f>COUNTIF('Data-Qtr7'!C142:G142,"")</f>
        <v>5</v>
      </c>
      <c r="J144" s="125">
        <f>IF('Data-Qtr7'!R142,0,IF((COUNTBLANK(C144)+COUNTBLANK(E144)+COUNTBLANK(F144)+COUNTBLANK(H144))=4,0,1))</f>
        <v>0</v>
      </c>
      <c r="K144" s="125">
        <f t="shared" si="22"/>
        <v>0</v>
      </c>
      <c r="L144" s="125">
        <f t="shared" si="23"/>
        <v>0</v>
      </c>
      <c r="M144" s="1">
        <f t="shared" si="24"/>
        <v>0</v>
      </c>
      <c r="N144" s="125">
        <f t="shared" si="25"/>
        <v>0</v>
      </c>
      <c r="O144" s="126">
        <f t="shared" si="26"/>
        <v>0</v>
      </c>
      <c r="P144" s="125">
        <f t="shared" si="27"/>
        <v>0</v>
      </c>
      <c r="Q144" s="1">
        <f t="shared" si="28"/>
        <v>0</v>
      </c>
      <c r="R144" s="1">
        <f t="shared" ref="R144:R207" si="32">IF(J144=1,IF(D144="","",IF(AND(D144&gt;=beg_date_qtr7,D144&lt;=end_date_qtr7),1,0)),0)</f>
        <v>0</v>
      </c>
      <c r="S144" s="1">
        <f t="shared" si="29"/>
        <v>0</v>
      </c>
      <c r="T144" s="1">
        <f t="shared" si="30"/>
        <v>0</v>
      </c>
      <c r="U144" s="126">
        <f t="shared" si="31"/>
        <v>0</v>
      </c>
    </row>
    <row r="145" spans="2:21" ht="15" thickBot="1" x14ac:dyDescent="0.35">
      <c r="B145" s="127">
        <v>130</v>
      </c>
      <c r="C145" s="35" t="str">
        <f>IF(OR('Data-Qtr7'!C143="",'Data-Qtr7'!R143),"",(COUNTIF('Data-Qtr7'!C143,"Yes")))</f>
        <v/>
      </c>
      <c r="D145" s="271" t="str">
        <f>IF('Data-Qtr7'!D143="","",IF(C145=1,'Data-Qtr7'!D143,""))</f>
        <v/>
      </c>
      <c r="E145" s="36" t="str">
        <f>IF(OR('Data-Qtr7'!E143="",'Data-Qtr7'!R143),"",COUNTIF('Data-Qtr7'!E143,"Yes"))</f>
        <v/>
      </c>
      <c r="F145" s="36" t="str">
        <f>IF(OR('Data-Qtr7'!F143="",'Data-Qtr7'!R143),"",COUNTIF('Data-Qtr7'!F143,"Yes"))</f>
        <v/>
      </c>
      <c r="G145" s="36"/>
      <c r="H145" s="36" t="str">
        <f>IF(OR('Data-Qtr7'!G143="",'Data-Qtr7'!R143),"",COUNTIF('Data-Qtr7'!G143,"Yes"))</f>
        <v/>
      </c>
      <c r="I145" s="56">
        <f>COUNTIF('Data-Qtr7'!C143:G143,"")</f>
        <v>5</v>
      </c>
      <c r="J145" s="125">
        <f>IF('Data-Qtr7'!R143,0,IF((COUNTBLANK(C145)+COUNTBLANK(E145)+COUNTBLANK(F145)+COUNTBLANK(H145))=4,0,1))</f>
        <v>0</v>
      </c>
      <c r="K145" s="125">
        <f t="shared" si="22"/>
        <v>0</v>
      </c>
      <c r="L145" s="125">
        <f t="shared" si="23"/>
        <v>0</v>
      </c>
      <c r="M145" s="1">
        <f t="shared" si="24"/>
        <v>0</v>
      </c>
      <c r="N145" s="125">
        <f t="shared" si="25"/>
        <v>0</v>
      </c>
      <c r="O145" s="126">
        <f t="shared" si="26"/>
        <v>0</v>
      </c>
      <c r="P145" s="125">
        <f t="shared" si="27"/>
        <v>0</v>
      </c>
      <c r="Q145" s="1">
        <f t="shared" si="28"/>
        <v>0</v>
      </c>
      <c r="R145" s="1">
        <f t="shared" si="32"/>
        <v>0</v>
      </c>
      <c r="S145" s="1">
        <f t="shared" si="29"/>
        <v>0</v>
      </c>
      <c r="T145" s="1">
        <f t="shared" si="30"/>
        <v>0</v>
      </c>
      <c r="U145" s="126">
        <f t="shared" si="31"/>
        <v>0</v>
      </c>
    </row>
    <row r="146" spans="2:21" x14ac:dyDescent="0.3">
      <c r="B146" s="125">
        <v>131</v>
      </c>
      <c r="C146" s="32" t="str">
        <f>IF(OR('Data-Qtr7'!C144="",'Data-Qtr7'!R144),"",(COUNTIF('Data-Qtr7'!C144,"Yes")))</f>
        <v/>
      </c>
      <c r="D146" s="268" t="str">
        <f>IF('Data-Qtr7'!D144="","",IF(C146=1,'Data-Qtr7'!D144,""))</f>
        <v/>
      </c>
      <c r="E146" s="33" t="str">
        <f>IF(OR('Data-Qtr7'!E144="",'Data-Qtr7'!R144),"",COUNTIF('Data-Qtr7'!E144,"Yes"))</f>
        <v/>
      </c>
      <c r="F146" s="33" t="str">
        <f>IF(OR('Data-Qtr7'!F144="",'Data-Qtr7'!R144),"",COUNTIF('Data-Qtr7'!F144,"Yes"))</f>
        <v/>
      </c>
      <c r="G146" s="33"/>
      <c r="H146" s="33" t="str">
        <f>IF(OR('Data-Qtr7'!G144="",'Data-Qtr7'!R144),"",COUNTIF('Data-Qtr7'!G144,"Yes"))</f>
        <v/>
      </c>
      <c r="I146" s="54">
        <f>COUNTIF('Data-Qtr7'!C144:G144,"")</f>
        <v>5</v>
      </c>
      <c r="J146" s="125">
        <f>IF('Data-Qtr7'!R144,0,IF((COUNTBLANK(C146)+COUNTBLANK(E146)+COUNTBLANK(F146)+COUNTBLANK(H146))=4,0,1))</f>
        <v>0</v>
      </c>
      <c r="K146" s="125">
        <f t="shared" si="22"/>
        <v>0</v>
      </c>
      <c r="L146" s="125">
        <f t="shared" si="23"/>
        <v>0</v>
      </c>
      <c r="M146" s="1">
        <f t="shared" si="24"/>
        <v>0</v>
      </c>
      <c r="N146" s="125">
        <f t="shared" si="25"/>
        <v>0</v>
      </c>
      <c r="O146" s="126">
        <f t="shared" si="26"/>
        <v>0</v>
      </c>
      <c r="P146" s="125">
        <f t="shared" si="27"/>
        <v>0</v>
      </c>
      <c r="Q146" s="1">
        <f t="shared" si="28"/>
        <v>0</v>
      </c>
      <c r="R146" s="1">
        <f t="shared" si="32"/>
        <v>0</v>
      </c>
      <c r="S146" s="1">
        <f t="shared" si="29"/>
        <v>0</v>
      </c>
      <c r="T146" s="1">
        <f t="shared" si="30"/>
        <v>0</v>
      </c>
      <c r="U146" s="126">
        <f t="shared" si="31"/>
        <v>0</v>
      </c>
    </row>
    <row r="147" spans="2:21" x14ac:dyDescent="0.3">
      <c r="B147" s="125">
        <v>132</v>
      </c>
      <c r="C147" s="34" t="str">
        <f>IF(OR('Data-Qtr7'!C145="",'Data-Qtr7'!R145),"",(COUNTIF('Data-Qtr7'!C145,"Yes")))</f>
        <v/>
      </c>
      <c r="D147" s="267" t="str">
        <f>IF('Data-Qtr7'!D145="","",IF(C147=1,'Data-Qtr7'!D145,""))</f>
        <v/>
      </c>
      <c r="E147" s="53" t="str">
        <f>IF(OR('Data-Qtr7'!E145="",'Data-Qtr7'!R145),"",COUNTIF('Data-Qtr7'!E145,"Yes"))</f>
        <v/>
      </c>
      <c r="F147" s="53" t="str">
        <f>IF(OR('Data-Qtr7'!F145="",'Data-Qtr7'!R145),"",COUNTIF('Data-Qtr7'!F145,"Yes"))</f>
        <v/>
      </c>
      <c r="G147" s="53"/>
      <c r="H147" s="53" t="str">
        <f>IF(OR('Data-Qtr7'!G145="",'Data-Qtr7'!R145),"",COUNTIF('Data-Qtr7'!G145,"Yes"))</f>
        <v/>
      </c>
      <c r="I147" s="55">
        <f>COUNTIF('Data-Qtr7'!C145:G145,"")</f>
        <v>5</v>
      </c>
      <c r="J147" s="125">
        <f>IF('Data-Qtr7'!R145,0,IF((COUNTBLANK(C147)+COUNTBLANK(E147)+COUNTBLANK(F147)+COUNTBLANK(H147))=4,0,1))</f>
        <v>0</v>
      </c>
      <c r="K147" s="125">
        <f t="shared" si="22"/>
        <v>0</v>
      </c>
      <c r="L147" s="125">
        <f t="shared" si="23"/>
        <v>0</v>
      </c>
      <c r="M147" s="1">
        <f t="shared" si="24"/>
        <v>0</v>
      </c>
      <c r="N147" s="125">
        <f t="shared" si="25"/>
        <v>0</v>
      </c>
      <c r="O147" s="126">
        <f t="shared" si="26"/>
        <v>0</v>
      </c>
      <c r="P147" s="125">
        <f t="shared" si="27"/>
        <v>0</v>
      </c>
      <c r="Q147" s="1">
        <f t="shared" si="28"/>
        <v>0</v>
      </c>
      <c r="R147" s="1">
        <f t="shared" si="32"/>
        <v>0</v>
      </c>
      <c r="S147" s="1">
        <f t="shared" si="29"/>
        <v>0</v>
      </c>
      <c r="T147" s="1">
        <f t="shared" si="30"/>
        <v>0</v>
      </c>
      <c r="U147" s="126">
        <f t="shared" si="31"/>
        <v>0</v>
      </c>
    </row>
    <row r="148" spans="2:21" x14ac:dyDescent="0.3">
      <c r="B148" s="125">
        <v>133</v>
      </c>
      <c r="C148" s="34" t="str">
        <f>IF(OR('Data-Qtr7'!C146="",'Data-Qtr7'!R146),"",(COUNTIF('Data-Qtr7'!C146,"Yes")))</f>
        <v/>
      </c>
      <c r="D148" s="267" t="str">
        <f>IF('Data-Qtr7'!D146="","",IF(C148=1,'Data-Qtr7'!D146,""))</f>
        <v/>
      </c>
      <c r="E148" s="53" t="str">
        <f>IF(OR('Data-Qtr7'!E146="",'Data-Qtr7'!R146),"",COUNTIF('Data-Qtr7'!E146,"Yes"))</f>
        <v/>
      </c>
      <c r="F148" s="53" t="str">
        <f>IF(OR('Data-Qtr7'!F146="",'Data-Qtr7'!R146),"",COUNTIF('Data-Qtr7'!F146,"Yes"))</f>
        <v/>
      </c>
      <c r="G148" s="53"/>
      <c r="H148" s="53" t="str">
        <f>IF(OR('Data-Qtr7'!G146="",'Data-Qtr7'!R146),"",COUNTIF('Data-Qtr7'!G146,"Yes"))</f>
        <v/>
      </c>
      <c r="I148" s="55">
        <f>COUNTIF('Data-Qtr7'!C146:G146,"")</f>
        <v>5</v>
      </c>
      <c r="J148" s="125">
        <f>IF('Data-Qtr7'!R146,0,IF((COUNTBLANK(C148)+COUNTBLANK(E148)+COUNTBLANK(F148)+COUNTBLANK(H148))=4,0,1))</f>
        <v>0</v>
      </c>
      <c r="K148" s="125">
        <f t="shared" si="22"/>
        <v>0</v>
      </c>
      <c r="L148" s="125">
        <f t="shared" si="23"/>
        <v>0</v>
      </c>
      <c r="M148" s="1">
        <f t="shared" si="24"/>
        <v>0</v>
      </c>
      <c r="N148" s="125">
        <f t="shared" si="25"/>
        <v>0</v>
      </c>
      <c r="O148" s="126">
        <f t="shared" si="26"/>
        <v>0</v>
      </c>
      <c r="P148" s="125">
        <f t="shared" si="27"/>
        <v>0</v>
      </c>
      <c r="Q148" s="1">
        <f t="shared" si="28"/>
        <v>0</v>
      </c>
      <c r="R148" s="1">
        <f t="shared" si="32"/>
        <v>0</v>
      </c>
      <c r="S148" s="1">
        <f t="shared" si="29"/>
        <v>0</v>
      </c>
      <c r="T148" s="1">
        <f t="shared" si="30"/>
        <v>0</v>
      </c>
      <c r="U148" s="126">
        <f t="shared" si="31"/>
        <v>0</v>
      </c>
    </row>
    <row r="149" spans="2:21" x14ac:dyDescent="0.3">
      <c r="B149" s="125">
        <v>134</v>
      </c>
      <c r="C149" s="34" t="str">
        <f>IF(OR('Data-Qtr7'!C147="",'Data-Qtr7'!R147),"",(COUNTIF('Data-Qtr7'!C147,"Yes")))</f>
        <v/>
      </c>
      <c r="D149" s="267" t="str">
        <f>IF('Data-Qtr7'!D147="","",IF(C149=1,'Data-Qtr7'!D147,""))</f>
        <v/>
      </c>
      <c r="E149" s="53" t="str">
        <f>IF(OR('Data-Qtr7'!E147="",'Data-Qtr7'!R147),"",COUNTIF('Data-Qtr7'!E147,"Yes"))</f>
        <v/>
      </c>
      <c r="F149" s="53" t="str">
        <f>IF(OR('Data-Qtr7'!F147="",'Data-Qtr7'!R147),"",COUNTIF('Data-Qtr7'!F147,"Yes"))</f>
        <v/>
      </c>
      <c r="G149" s="53"/>
      <c r="H149" s="53" t="str">
        <f>IF(OR('Data-Qtr7'!G147="",'Data-Qtr7'!R147),"",COUNTIF('Data-Qtr7'!G147,"Yes"))</f>
        <v/>
      </c>
      <c r="I149" s="55">
        <f>COUNTIF('Data-Qtr7'!C147:G147,"")</f>
        <v>5</v>
      </c>
      <c r="J149" s="125">
        <f>IF('Data-Qtr7'!R147,0,IF((COUNTBLANK(C149)+COUNTBLANK(E149)+COUNTBLANK(F149)+COUNTBLANK(H149))=4,0,1))</f>
        <v>0</v>
      </c>
      <c r="K149" s="125">
        <f t="shared" si="22"/>
        <v>0</v>
      </c>
      <c r="L149" s="125">
        <f t="shared" si="23"/>
        <v>0</v>
      </c>
      <c r="M149" s="1">
        <f t="shared" si="24"/>
        <v>0</v>
      </c>
      <c r="N149" s="125">
        <f t="shared" si="25"/>
        <v>0</v>
      </c>
      <c r="O149" s="126">
        <f t="shared" si="26"/>
        <v>0</v>
      </c>
      <c r="P149" s="125">
        <f t="shared" si="27"/>
        <v>0</v>
      </c>
      <c r="Q149" s="1">
        <f t="shared" si="28"/>
        <v>0</v>
      </c>
      <c r="R149" s="1">
        <f t="shared" si="32"/>
        <v>0</v>
      </c>
      <c r="S149" s="1">
        <f t="shared" si="29"/>
        <v>0</v>
      </c>
      <c r="T149" s="1">
        <f t="shared" si="30"/>
        <v>0</v>
      </c>
      <c r="U149" s="126">
        <f t="shared" si="31"/>
        <v>0</v>
      </c>
    </row>
    <row r="150" spans="2:21" x14ac:dyDescent="0.3">
      <c r="B150" s="125">
        <v>135</v>
      </c>
      <c r="C150" s="34" t="str">
        <f>IF(OR('Data-Qtr7'!C148="",'Data-Qtr7'!R148),"",(COUNTIF('Data-Qtr7'!C148,"Yes")))</f>
        <v/>
      </c>
      <c r="D150" s="267" t="str">
        <f>IF('Data-Qtr7'!D148="","",IF(C150=1,'Data-Qtr7'!D148,""))</f>
        <v/>
      </c>
      <c r="E150" s="53" t="str">
        <f>IF(OR('Data-Qtr7'!E148="",'Data-Qtr7'!R148),"",COUNTIF('Data-Qtr7'!E148,"Yes"))</f>
        <v/>
      </c>
      <c r="F150" s="53" t="str">
        <f>IF(OR('Data-Qtr7'!F148="",'Data-Qtr7'!R148),"",COUNTIF('Data-Qtr7'!F148,"Yes"))</f>
        <v/>
      </c>
      <c r="G150" s="53"/>
      <c r="H150" s="53" t="str">
        <f>IF(OR('Data-Qtr7'!G148="",'Data-Qtr7'!R148),"",COUNTIF('Data-Qtr7'!G148,"Yes"))</f>
        <v/>
      </c>
      <c r="I150" s="55">
        <f>COUNTIF('Data-Qtr7'!C148:G148,"")</f>
        <v>5</v>
      </c>
      <c r="J150" s="125">
        <f>IF('Data-Qtr7'!R148,0,IF((COUNTBLANK(C150)+COUNTBLANK(E150)+COUNTBLANK(F150)+COUNTBLANK(H150))=4,0,1))</f>
        <v>0</v>
      </c>
      <c r="K150" s="125">
        <f t="shared" si="22"/>
        <v>0</v>
      </c>
      <c r="L150" s="125">
        <f t="shared" si="23"/>
        <v>0</v>
      </c>
      <c r="M150" s="1">
        <f t="shared" si="24"/>
        <v>0</v>
      </c>
      <c r="N150" s="125">
        <f t="shared" si="25"/>
        <v>0</v>
      </c>
      <c r="O150" s="126">
        <f t="shared" si="26"/>
        <v>0</v>
      </c>
      <c r="P150" s="125">
        <f t="shared" si="27"/>
        <v>0</v>
      </c>
      <c r="Q150" s="1">
        <f t="shared" si="28"/>
        <v>0</v>
      </c>
      <c r="R150" s="1">
        <f t="shared" si="32"/>
        <v>0</v>
      </c>
      <c r="S150" s="1">
        <f t="shared" si="29"/>
        <v>0</v>
      </c>
      <c r="T150" s="1">
        <f t="shared" si="30"/>
        <v>0</v>
      </c>
      <c r="U150" s="126">
        <f t="shared" si="31"/>
        <v>0</v>
      </c>
    </row>
    <row r="151" spans="2:21" x14ac:dyDescent="0.3">
      <c r="B151" s="125">
        <v>136</v>
      </c>
      <c r="C151" s="34" t="str">
        <f>IF(OR('Data-Qtr7'!C149="",'Data-Qtr7'!R149),"",(COUNTIF('Data-Qtr7'!C149,"Yes")))</f>
        <v/>
      </c>
      <c r="D151" s="267" t="str">
        <f>IF('Data-Qtr7'!D149="","",IF(C151=1,'Data-Qtr7'!D149,""))</f>
        <v/>
      </c>
      <c r="E151" s="53" t="str">
        <f>IF(OR('Data-Qtr7'!E149="",'Data-Qtr7'!R149),"",COUNTIF('Data-Qtr7'!E149,"Yes"))</f>
        <v/>
      </c>
      <c r="F151" s="53" t="str">
        <f>IF(OR('Data-Qtr7'!F149="",'Data-Qtr7'!R149),"",COUNTIF('Data-Qtr7'!F149,"Yes"))</f>
        <v/>
      </c>
      <c r="G151" s="53"/>
      <c r="H151" s="53" t="str">
        <f>IF(OR('Data-Qtr7'!G149="",'Data-Qtr7'!R149),"",COUNTIF('Data-Qtr7'!G149,"Yes"))</f>
        <v/>
      </c>
      <c r="I151" s="55">
        <f>COUNTIF('Data-Qtr7'!C149:G149,"")</f>
        <v>5</v>
      </c>
      <c r="J151" s="125">
        <f>IF('Data-Qtr7'!R149,0,IF((COUNTBLANK(C151)+COUNTBLANK(E151)+COUNTBLANK(F151)+COUNTBLANK(H151))=4,0,1))</f>
        <v>0</v>
      </c>
      <c r="K151" s="125">
        <f t="shared" si="22"/>
        <v>0</v>
      </c>
      <c r="L151" s="125">
        <f t="shared" si="23"/>
        <v>0</v>
      </c>
      <c r="M151" s="1">
        <f t="shared" si="24"/>
        <v>0</v>
      </c>
      <c r="N151" s="125">
        <f t="shared" si="25"/>
        <v>0</v>
      </c>
      <c r="O151" s="126">
        <f t="shared" si="26"/>
        <v>0</v>
      </c>
      <c r="P151" s="125">
        <f t="shared" si="27"/>
        <v>0</v>
      </c>
      <c r="Q151" s="1">
        <f t="shared" si="28"/>
        <v>0</v>
      </c>
      <c r="R151" s="1">
        <f t="shared" si="32"/>
        <v>0</v>
      </c>
      <c r="S151" s="1">
        <f t="shared" si="29"/>
        <v>0</v>
      </c>
      <c r="T151" s="1">
        <f t="shared" si="30"/>
        <v>0</v>
      </c>
      <c r="U151" s="126">
        <f t="shared" si="31"/>
        <v>0</v>
      </c>
    </row>
    <row r="152" spans="2:21" x14ac:dyDescent="0.3">
      <c r="B152" s="125">
        <v>137</v>
      </c>
      <c r="C152" s="34" t="str">
        <f>IF(OR('Data-Qtr7'!C150="",'Data-Qtr7'!R150),"",(COUNTIF('Data-Qtr7'!C150,"Yes")))</f>
        <v/>
      </c>
      <c r="D152" s="267" t="str">
        <f>IF('Data-Qtr7'!D150="","",IF(C152=1,'Data-Qtr7'!D150,""))</f>
        <v/>
      </c>
      <c r="E152" s="53" t="str">
        <f>IF(OR('Data-Qtr7'!E150="",'Data-Qtr7'!R150),"",COUNTIF('Data-Qtr7'!E150,"Yes"))</f>
        <v/>
      </c>
      <c r="F152" s="53" t="str">
        <f>IF(OR('Data-Qtr7'!F150="",'Data-Qtr7'!R150),"",COUNTIF('Data-Qtr7'!F150,"Yes"))</f>
        <v/>
      </c>
      <c r="G152" s="53"/>
      <c r="H152" s="53" t="str">
        <f>IF(OR('Data-Qtr7'!G150="",'Data-Qtr7'!R150),"",COUNTIF('Data-Qtr7'!G150,"Yes"))</f>
        <v/>
      </c>
      <c r="I152" s="55">
        <f>COUNTIF('Data-Qtr7'!C150:G150,"")</f>
        <v>5</v>
      </c>
      <c r="J152" s="125">
        <f>IF('Data-Qtr7'!R150,0,IF((COUNTBLANK(C152)+COUNTBLANK(E152)+COUNTBLANK(F152)+COUNTBLANK(H152))=4,0,1))</f>
        <v>0</v>
      </c>
      <c r="K152" s="125">
        <f t="shared" si="22"/>
        <v>0</v>
      </c>
      <c r="L152" s="125">
        <f t="shared" si="23"/>
        <v>0</v>
      </c>
      <c r="M152" s="1">
        <f t="shared" si="24"/>
        <v>0</v>
      </c>
      <c r="N152" s="125">
        <f t="shared" si="25"/>
        <v>0</v>
      </c>
      <c r="O152" s="126">
        <f t="shared" si="26"/>
        <v>0</v>
      </c>
      <c r="P152" s="125">
        <f t="shared" si="27"/>
        <v>0</v>
      </c>
      <c r="Q152" s="1">
        <f t="shared" si="28"/>
        <v>0</v>
      </c>
      <c r="R152" s="1">
        <f t="shared" si="32"/>
        <v>0</v>
      </c>
      <c r="S152" s="1">
        <f t="shared" si="29"/>
        <v>0</v>
      </c>
      <c r="T152" s="1">
        <f t="shared" si="30"/>
        <v>0</v>
      </c>
      <c r="U152" s="126">
        <f t="shared" si="31"/>
        <v>0</v>
      </c>
    </row>
    <row r="153" spans="2:21" x14ac:dyDescent="0.3">
      <c r="B153" s="125">
        <v>138</v>
      </c>
      <c r="C153" s="34" t="str">
        <f>IF(OR('Data-Qtr7'!C151="",'Data-Qtr7'!R151),"",(COUNTIF('Data-Qtr7'!C151,"Yes")))</f>
        <v/>
      </c>
      <c r="D153" s="267" t="str">
        <f>IF('Data-Qtr7'!D151="","",IF(C153=1,'Data-Qtr7'!D151,""))</f>
        <v/>
      </c>
      <c r="E153" s="53" t="str">
        <f>IF(OR('Data-Qtr7'!E151="",'Data-Qtr7'!R151),"",COUNTIF('Data-Qtr7'!E151,"Yes"))</f>
        <v/>
      </c>
      <c r="F153" s="53" t="str">
        <f>IF(OR('Data-Qtr7'!F151="",'Data-Qtr7'!R151),"",COUNTIF('Data-Qtr7'!F151,"Yes"))</f>
        <v/>
      </c>
      <c r="G153" s="53"/>
      <c r="H153" s="53" t="str">
        <f>IF(OR('Data-Qtr7'!G151="",'Data-Qtr7'!R151),"",COUNTIF('Data-Qtr7'!G151,"Yes"))</f>
        <v/>
      </c>
      <c r="I153" s="55">
        <f>COUNTIF('Data-Qtr7'!C151:G151,"")</f>
        <v>5</v>
      </c>
      <c r="J153" s="125">
        <f>IF('Data-Qtr7'!R151,0,IF((COUNTBLANK(C153)+COUNTBLANK(E153)+COUNTBLANK(F153)+COUNTBLANK(H153))=4,0,1))</f>
        <v>0</v>
      </c>
      <c r="K153" s="125">
        <f t="shared" si="22"/>
        <v>0</v>
      </c>
      <c r="L153" s="125">
        <f t="shared" si="23"/>
        <v>0</v>
      </c>
      <c r="M153" s="1">
        <f t="shared" si="24"/>
        <v>0</v>
      </c>
      <c r="N153" s="125">
        <f t="shared" si="25"/>
        <v>0</v>
      </c>
      <c r="O153" s="126">
        <f t="shared" si="26"/>
        <v>0</v>
      </c>
      <c r="P153" s="125">
        <f t="shared" si="27"/>
        <v>0</v>
      </c>
      <c r="Q153" s="1">
        <f t="shared" si="28"/>
        <v>0</v>
      </c>
      <c r="R153" s="1">
        <f t="shared" si="32"/>
        <v>0</v>
      </c>
      <c r="S153" s="1">
        <f t="shared" si="29"/>
        <v>0</v>
      </c>
      <c r="T153" s="1">
        <f t="shared" si="30"/>
        <v>0</v>
      </c>
      <c r="U153" s="126">
        <f t="shared" si="31"/>
        <v>0</v>
      </c>
    </row>
    <row r="154" spans="2:21" x14ac:dyDescent="0.3">
      <c r="B154" s="125">
        <v>139</v>
      </c>
      <c r="C154" s="34" t="str">
        <f>IF(OR('Data-Qtr7'!C152="",'Data-Qtr7'!R152),"",(COUNTIF('Data-Qtr7'!C152,"Yes")))</f>
        <v/>
      </c>
      <c r="D154" s="267" t="str">
        <f>IF('Data-Qtr7'!D152="","",IF(C154=1,'Data-Qtr7'!D152,""))</f>
        <v/>
      </c>
      <c r="E154" s="53" t="str">
        <f>IF(OR('Data-Qtr7'!E152="",'Data-Qtr7'!R152),"",COUNTIF('Data-Qtr7'!E152,"Yes"))</f>
        <v/>
      </c>
      <c r="F154" s="53" t="str">
        <f>IF(OR('Data-Qtr7'!F152="",'Data-Qtr7'!R152),"",COUNTIF('Data-Qtr7'!F152,"Yes"))</f>
        <v/>
      </c>
      <c r="G154" s="53"/>
      <c r="H154" s="53" t="str">
        <f>IF(OR('Data-Qtr7'!G152="",'Data-Qtr7'!R152),"",COUNTIF('Data-Qtr7'!G152,"Yes"))</f>
        <v/>
      </c>
      <c r="I154" s="55">
        <f>COUNTIF('Data-Qtr7'!C152:G152,"")</f>
        <v>5</v>
      </c>
      <c r="J154" s="125">
        <f>IF('Data-Qtr7'!R152,0,IF((COUNTBLANK(C154)+COUNTBLANK(E154)+COUNTBLANK(F154)+COUNTBLANK(H154))=4,0,1))</f>
        <v>0</v>
      </c>
      <c r="K154" s="125">
        <f t="shared" si="22"/>
        <v>0</v>
      </c>
      <c r="L154" s="125">
        <f t="shared" si="23"/>
        <v>0</v>
      </c>
      <c r="M154" s="1">
        <f t="shared" si="24"/>
        <v>0</v>
      </c>
      <c r="N154" s="125">
        <f t="shared" si="25"/>
        <v>0</v>
      </c>
      <c r="O154" s="126">
        <f t="shared" si="26"/>
        <v>0</v>
      </c>
      <c r="P154" s="125">
        <f t="shared" si="27"/>
        <v>0</v>
      </c>
      <c r="Q154" s="1">
        <f t="shared" si="28"/>
        <v>0</v>
      </c>
      <c r="R154" s="1">
        <f t="shared" si="32"/>
        <v>0</v>
      </c>
      <c r="S154" s="1">
        <f t="shared" si="29"/>
        <v>0</v>
      </c>
      <c r="T154" s="1">
        <f t="shared" si="30"/>
        <v>0</v>
      </c>
      <c r="U154" s="126">
        <f t="shared" si="31"/>
        <v>0</v>
      </c>
    </row>
    <row r="155" spans="2:21" ht="15" thickBot="1" x14ac:dyDescent="0.35">
      <c r="B155" s="125">
        <v>140</v>
      </c>
      <c r="C155" s="35" t="str">
        <f>IF(OR('Data-Qtr7'!C153="",'Data-Qtr7'!R153),"",(COUNTIF('Data-Qtr7'!C153,"Yes")))</f>
        <v/>
      </c>
      <c r="D155" s="271" t="str">
        <f>IF('Data-Qtr7'!D153="","",IF(C155=1,'Data-Qtr7'!D153,""))</f>
        <v/>
      </c>
      <c r="E155" s="36" t="str">
        <f>IF(OR('Data-Qtr7'!E153="",'Data-Qtr7'!R153),"",COUNTIF('Data-Qtr7'!E153,"Yes"))</f>
        <v/>
      </c>
      <c r="F155" s="36" t="str">
        <f>IF(OR('Data-Qtr7'!F153="",'Data-Qtr7'!R153),"",COUNTIF('Data-Qtr7'!F153,"Yes"))</f>
        <v/>
      </c>
      <c r="G155" s="36"/>
      <c r="H155" s="36" t="str">
        <f>IF(OR('Data-Qtr7'!G153="",'Data-Qtr7'!R153),"",COUNTIF('Data-Qtr7'!G153,"Yes"))</f>
        <v/>
      </c>
      <c r="I155" s="55">
        <f>COUNTIF('Data-Qtr7'!C153:G153,"")</f>
        <v>5</v>
      </c>
      <c r="J155" s="125">
        <f>IF('Data-Qtr7'!R153,0,IF((COUNTBLANK(C155)+COUNTBLANK(E155)+COUNTBLANK(F155)+COUNTBLANK(H155))=4,0,1))</f>
        <v>0</v>
      </c>
      <c r="K155" s="125">
        <f t="shared" si="22"/>
        <v>0</v>
      </c>
      <c r="L155" s="125">
        <f t="shared" si="23"/>
        <v>0</v>
      </c>
      <c r="M155" s="1">
        <f t="shared" si="24"/>
        <v>0</v>
      </c>
      <c r="N155" s="125">
        <f t="shared" si="25"/>
        <v>0</v>
      </c>
      <c r="O155" s="126">
        <f t="shared" si="26"/>
        <v>0</v>
      </c>
      <c r="P155" s="125">
        <f t="shared" si="27"/>
        <v>0</v>
      </c>
      <c r="Q155" s="1">
        <f t="shared" si="28"/>
        <v>0</v>
      </c>
      <c r="R155" s="1">
        <f t="shared" si="32"/>
        <v>0</v>
      </c>
      <c r="S155" s="1">
        <f t="shared" si="29"/>
        <v>0</v>
      </c>
      <c r="T155" s="1">
        <f t="shared" si="30"/>
        <v>0</v>
      </c>
      <c r="U155" s="126">
        <f t="shared" si="31"/>
        <v>0</v>
      </c>
    </row>
    <row r="156" spans="2:21" x14ac:dyDescent="0.3">
      <c r="B156" s="125">
        <v>141</v>
      </c>
      <c r="C156" s="32" t="str">
        <f>IF(OR('Data-Qtr7'!C154="",'Data-Qtr7'!R154),"",(COUNTIF('Data-Qtr7'!C154,"Yes")))</f>
        <v/>
      </c>
      <c r="D156" s="268" t="str">
        <f>IF('Data-Qtr7'!D154="","",IF(C156=1,'Data-Qtr7'!D154,""))</f>
        <v/>
      </c>
      <c r="E156" s="33" t="str">
        <f>IF(OR('Data-Qtr7'!E154="",'Data-Qtr7'!R154),"",COUNTIF('Data-Qtr7'!E154,"Yes"))</f>
        <v/>
      </c>
      <c r="F156" s="33" t="str">
        <f>IF(OR('Data-Qtr7'!F154="",'Data-Qtr7'!R154),"",COUNTIF('Data-Qtr7'!F154,"Yes"))</f>
        <v/>
      </c>
      <c r="G156" s="33"/>
      <c r="H156" s="33" t="str">
        <f>IF(OR('Data-Qtr7'!G154="",'Data-Qtr7'!R154),"",COUNTIF('Data-Qtr7'!G154,"Yes"))</f>
        <v/>
      </c>
      <c r="I156" s="54">
        <f>COUNTIF('Data-Qtr7'!C154:G154,"")</f>
        <v>5</v>
      </c>
      <c r="J156" s="125">
        <f>IF('Data-Qtr7'!R154,0,IF((COUNTBLANK(C156)+COUNTBLANK(E156)+COUNTBLANK(F156)+COUNTBLANK(H156))=4,0,1))</f>
        <v>0</v>
      </c>
      <c r="K156" s="125">
        <f t="shared" si="22"/>
        <v>0</v>
      </c>
      <c r="L156" s="125">
        <f t="shared" si="23"/>
        <v>0</v>
      </c>
      <c r="M156" s="1">
        <f t="shared" si="24"/>
        <v>0</v>
      </c>
      <c r="N156" s="125">
        <f t="shared" si="25"/>
        <v>0</v>
      </c>
      <c r="O156" s="126">
        <f t="shared" si="26"/>
        <v>0</v>
      </c>
      <c r="P156" s="125">
        <f t="shared" si="27"/>
        <v>0</v>
      </c>
      <c r="Q156" s="1">
        <f t="shared" si="28"/>
        <v>0</v>
      </c>
      <c r="R156" s="1">
        <f t="shared" si="32"/>
        <v>0</v>
      </c>
      <c r="S156" s="1">
        <f t="shared" si="29"/>
        <v>0</v>
      </c>
      <c r="T156" s="1">
        <f t="shared" si="30"/>
        <v>0</v>
      </c>
      <c r="U156" s="126">
        <f t="shared" si="31"/>
        <v>0</v>
      </c>
    </row>
    <row r="157" spans="2:21" x14ac:dyDescent="0.3">
      <c r="B157" s="125">
        <v>142</v>
      </c>
      <c r="C157" s="34" t="str">
        <f>IF(OR('Data-Qtr7'!C155="",'Data-Qtr7'!R155),"",(COUNTIF('Data-Qtr7'!C155,"Yes")))</f>
        <v/>
      </c>
      <c r="D157" s="267" t="str">
        <f>IF('Data-Qtr7'!D155="","",IF(C157=1,'Data-Qtr7'!D155,""))</f>
        <v/>
      </c>
      <c r="E157" s="53" t="str">
        <f>IF(OR('Data-Qtr7'!E155="",'Data-Qtr7'!R155),"",COUNTIF('Data-Qtr7'!E155,"Yes"))</f>
        <v/>
      </c>
      <c r="F157" s="53" t="str">
        <f>IF(OR('Data-Qtr7'!F155="",'Data-Qtr7'!R155),"",COUNTIF('Data-Qtr7'!F155,"Yes"))</f>
        <v/>
      </c>
      <c r="G157" s="53"/>
      <c r="H157" s="53" t="str">
        <f>IF(OR('Data-Qtr7'!G155="",'Data-Qtr7'!R155),"",COUNTIF('Data-Qtr7'!G155,"Yes"))</f>
        <v/>
      </c>
      <c r="I157" s="55">
        <f>COUNTIF('Data-Qtr7'!C155:G155,"")</f>
        <v>5</v>
      </c>
      <c r="J157" s="125">
        <f>IF('Data-Qtr7'!R155,0,IF((COUNTBLANK(C157)+COUNTBLANK(E157)+COUNTBLANK(F157)+COUNTBLANK(H157))=4,0,1))</f>
        <v>0</v>
      </c>
      <c r="K157" s="125">
        <f t="shared" si="22"/>
        <v>0</v>
      </c>
      <c r="L157" s="125">
        <f t="shared" si="23"/>
        <v>0</v>
      </c>
      <c r="M157" s="1">
        <f t="shared" si="24"/>
        <v>0</v>
      </c>
      <c r="N157" s="125">
        <f t="shared" si="25"/>
        <v>0</v>
      </c>
      <c r="O157" s="126">
        <f t="shared" si="26"/>
        <v>0</v>
      </c>
      <c r="P157" s="125">
        <f t="shared" si="27"/>
        <v>0</v>
      </c>
      <c r="Q157" s="1">
        <f t="shared" si="28"/>
        <v>0</v>
      </c>
      <c r="R157" s="1">
        <f t="shared" si="32"/>
        <v>0</v>
      </c>
      <c r="S157" s="1">
        <f t="shared" si="29"/>
        <v>0</v>
      </c>
      <c r="T157" s="1">
        <f t="shared" si="30"/>
        <v>0</v>
      </c>
      <c r="U157" s="126">
        <f t="shared" si="31"/>
        <v>0</v>
      </c>
    </row>
    <row r="158" spans="2:21" x14ac:dyDescent="0.3">
      <c r="B158" s="125">
        <v>143</v>
      </c>
      <c r="C158" s="34" t="str">
        <f>IF(OR('Data-Qtr7'!C156="",'Data-Qtr7'!R156),"",(COUNTIF('Data-Qtr7'!C156,"Yes")))</f>
        <v/>
      </c>
      <c r="D158" s="267" t="str">
        <f>IF('Data-Qtr7'!D156="","",IF(C158=1,'Data-Qtr7'!D156,""))</f>
        <v/>
      </c>
      <c r="E158" s="53" t="str">
        <f>IF(OR('Data-Qtr7'!E156="",'Data-Qtr7'!R156),"",COUNTIF('Data-Qtr7'!E156,"Yes"))</f>
        <v/>
      </c>
      <c r="F158" s="53" t="str">
        <f>IF(OR('Data-Qtr7'!F156="",'Data-Qtr7'!R156),"",COUNTIF('Data-Qtr7'!F156,"Yes"))</f>
        <v/>
      </c>
      <c r="G158" s="53"/>
      <c r="H158" s="53" t="str">
        <f>IF(OR('Data-Qtr7'!G156="",'Data-Qtr7'!R156),"",COUNTIF('Data-Qtr7'!G156,"Yes"))</f>
        <v/>
      </c>
      <c r="I158" s="55">
        <f>COUNTIF('Data-Qtr7'!C156:G156,"")</f>
        <v>5</v>
      </c>
      <c r="J158" s="125">
        <f>IF('Data-Qtr7'!R156,0,IF((COUNTBLANK(C158)+COUNTBLANK(E158)+COUNTBLANK(F158)+COUNTBLANK(H158))=4,0,1))</f>
        <v>0</v>
      </c>
      <c r="K158" s="125">
        <f t="shared" si="22"/>
        <v>0</v>
      </c>
      <c r="L158" s="125">
        <f t="shared" si="23"/>
        <v>0</v>
      </c>
      <c r="M158" s="1">
        <f t="shared" si="24"/>
        <v>0</v>
      </c>
      <c r="N158" s="125">
        <f t="shared" si="25"/>
        <v>0</v>
      </c>
      <c r="O158" s="126">
        <f t="shared" si="26"/>
        <v>0</v>
      </c>
      <c r="P158" s="125">
        <f t="shared" si="27"/>
        <v>0</v>
      </c>
      <c r="Q158" s="1">
        <f t="shared" si="28"/>
        <v>0</v>
      </c>
      <c r="R158" s="1">
        <f t="shared" si="32"/>
        <v>0</v>
      </c>
      <c r="S158" s="1">
        <f t="shared" si="29"/>
        <v>0</v>
      </c>
      <c r="T158" s="1">
        <f t="shared" si="30"/>
        <v>0</v>
      </c>
      <c r="U158" s="126">
        <f t="shared" si="31"/>
        <v>0</v>
      </c>
    </row>
    <row r="159" spans="2:21" x14ac:dyDescent="0.3">
      <c r="B159" s="125">
        <v>144</v>
      </c>
      <c r="C159" s="34" t="str">
        <f>IF(OR('Data-Qtr7'!C157="",'Data-Qtr7'!R157),"",(COUNTIF('Data-Qtr7'!C157,"Yes")))</f>
        <v/>
      </c>
      <c r="D159" s="267" t="str">
        <f>IF('Data-Qtr7'!D157="","",IF(C159=1,'Data-Qtr7'!D157,""))</f>
        <v/>
      </c>
      <c r="E159" s="53" t="str">
        <f>IF(OR('Data-Qtr7'!E157="",'Data-Qtr7'!R157),"",COUNTIF('Data-Qtr7'!E157,"Yes"))</f>
        <v/>
      </c>
      <c r="F159" s="53" t="str">
        <f>IF(OR('Data-Qtr7'!F157="",'Data-Qtr7'!R157),"",COUNTIF('Data-Qtr7'!F157,"Yes"))</f>
        <v/>
      </c>
      <c r="G159" s="53"/>
      <c r="H159" s="53" t="str">
        <f>IF(OR('Data-Qtr7'!G157="",'Data-Qtr7'!R157),"",COUNTIF('Data-Qtr7'!G157,"Yes"))</f>
        <v/>
      </c>
      <c r="I159" s="55">
        <f>COUNTIF('Data-Qtr7'!C157:G157,"")</f>
        <v>5</v>
      </c>
      <c r="J159" s="125">
        <f>IF('Data-Qtr7'!R157,0,IF((COUNTBLANK(C159)+COUNTBLANK(E159)+COUNTBLANK(F159)+COUNTBLANK(H159))=4,0,1))</f>
        <v>0</v>
      </c>
      <c r="K159" s="125">
        <f t="shared" si="22"/>
        <v>0</v>
      </c>
      <c r="L159" s="125">
        <f t="shared" si="23"/>
        <v>0</v>
      </c>
      <c r="M159" s="1">
        <f t="shared" si="24"/>
        <v>0</v>
      </c>
      <c r="N159" s="125">
        <f t="shared" si="25"/>
        <v>0</v>
      </c>
      <c r="O159" s="126">
        <f t="shared" si="26"/>
        <v>0</v>
      </c>
      <c r="P159" s="125">
        <f t="shared" si="27"/>
        <v>0</v>
      </c>
      <c r="Q159" s="1">
        <f t="shared" si="28"/>
        <v>0</v>
      </c>
      <c r="R159" s="1">
        <f t="shared" si="32"/>
        <v>0</v>
      </c>
      <c r="S159" s="1">
        <f t="shared" si="29"/>
        <v>0</v>
      </c>
      <c r="T159" s="1">
        <f t="shared" si="30"/>
        <v>0</v>
      </c>
      <c r="U159" s="126">
        <f t="shared" si="31"/>
        <v>0</v>
      </c>
    </row>
    <row r="160" spans="2:21" x14ac:dyDescent="0.3">
      <c r="B160" s="125">
        <v>145</v>
      </c>
      <c r="C160" s="34" t="str">
        <f>IF(OR('Data-Qtr7'!C158="",'Data-Qtr7'!R158),"",(COUNTIF('Data-Qtr7'!C158,"Yes")))</f>
        <v/>
      </c>
      <c r="D160" s="267" t="str">
        <f>IF('Data-Qtr7'!D158="","",IF(C160=1,'Data-Qtr7'!D158,""))</f>
        <v/>
      </c>
      <c r="E160" s="53" t="str">
        <f>IF(OR('Data-Qtr7'!E158="",'Data-Qtr7'!R158),"",COUNTIF('Data-Qtr7'!E158,"Yes"))</f>
        <v/>
      </c>
      <c r="F160" s="53" t="str">
        <f>IF(OR('Data-Qtr7'!F158="",'Data-Qtr7'!R158),"",COUNTIF('Data-Qtr7'!F158,"Yes"))</f>
        <v/>
      </c>
      <c r="G160" s="53"/>
      <c r="H160" s="53" t="str">
        <f>IF(OR('Data-Qtr7'!G158="",'Data-Qtr7'!R158),"",COUNTIF('Data-Qtr7'!G158,"Yes"))</f>
        <v/>
      </c>
      <c r="I160" s="55">
        <f>COUNTIF('Data-Qtr7'!C158:G158,"")</f>
        <v>5</v>
      </c>
      <c r="J160" s="125">
        <f>IF('Data-Qtr7'!R158,0,IF((COUNTBLANK(C160)+COUNTBLANK(E160)+COUNTBLANK(F160)+COUNTBLANK(H160))=4,0,1))</f>
        <v>0</v>
      </c>
      <c r="K160" s="125">
        <f t="shared" si="22"/>
        <v>0</v>
      </c>
      <c r="L160" s="125">
        <f t="shared" si="23"/>
        <v>0</v>
      </c>
      <c r="M160" s="1">
        <f t="shared" si="24"/>
        <v>0</v>
      </c>
      <c r="N160" s="125">
        <f t="shared" si="25"/>
        <v>0</v>
      </c>
      <c r="O160" s="126">
        <f t="shared" si="26"/>
        <v>0</v>
      </c>
      <c r="P160" s="125">
        <f t="shared" si="27"/>
        <v>0</v>
      </c>
      <c r="Q160" s="1">
        <f t="shared" si="28"/>
        <v>0</v>
      </c>
      <c r="R160" s="1">
        <f t="shared" si="32"/>
        <v>0</v>
      </c>
      <c r="S160" s="1">
        <f t="shared" si="29"/>
        <v>0</v>
      </c>
      <c r="T160" s="1">
        <f t="shared" si="30"/>
        <v>0</v>
      </c>
      <c r="U160" s="126">
        <f t="shared" si="31"/>
        <v>0</v>
      </c>
    </row>
    <row r="161" spans="2:21" x14ac:dyDescent="0.3">
      <c r="B161" s="125">
        <v>146</v>
      </c>
      <c r="C161" s="34" t="str">
        <f>IF(OR('Data-Qtr7'!C159="",'Data-Qtr7'!R159),"",(COUNTIF('Data-Qtr7'!C159,"Yes")))</f>
        <v/>
      </c>
      <c r="D161" s="267" t="str">
        <f>IF('Data-Qtr7'!D159="","",IF(C161=1,'Data-Qtr7'!D159,""))</f>
        <v/>
      </c>
      <c r="E161" s="53" t="str">
        <f>IF(OR('Data-Qtr7'!E159="",'Data-Qtr7'!R159),"",COUNTIF('Data-Qtr7'!E159,"Yes"))</f>
        <v/>
      </c>
      <c r="F161" s="53" t="str">
        <f>IF(OR('Data-Qtr7'!F159="",'Data-Qtr7'!R159),"",COUNTIF('Data-Qtr7'!F159,"Yes"))</f>
        <v/>
      </c>
      <c r="G161" s="53"/>
      <c r="H161" s="53" t="str">
        <f>IF(OR('Data-Qtr7'!G159="",'Data-Qtr7'!R159),"",COUNTIF('Data-Qtr7'!G159,"Yes"))</f>
        <v/>
      </c>
      <c r="I161" s="55">
        <f>COUNTIF('Data-Qtr7'!C159:G159,"")</f>
        <v>5</v>
      </c>
      <c r="J161" s="125">
        <f>IF('Data-Qtr7'!R159,0,IF((COUNTBLANK(C161)+COUNTBLANK(E161)+COUNTBLANK(F161)+COUNTBLANK(H161))=4,0,1))</f>
        <v>0</v>
      </c>
      <c r="K161" s="125">
        <f t="shared" si="22"/>
        <v>0</v>
      </c>
      <c r="L161" s="125">
        <f t="shared" si="23"/>
        <v>0</v>
      </c>
      <c r="M161" s="1">
        <f t="shared" si="24"/>
        <v>0</v>
      </c>
      <c r="N161" s="125">
        <f t="shared" si="25"/>
        <v>0</v>
      </c>
      <c r="O161" s="126">
        <f t="shared" si="26"/>
        <v>0</v>
      </c>
      <c r="P161" s="125">
        <f t="shared" si="27"/>
        <v>0</v>
      </c>
      <c r="Q161" s="1">
        <f t="shared" si="28"/>
        <v>0</v>
      </c>
      <c r="R161" s="1">
        <f t="shared" si="32"/>
        <v>0</v>
      </c>
      <c r="S161" s="1">
        <f t="shared" si="29"/>
        <v>0</v>
      </c>
      <c r="T161" s="1">
        <f t="shared" si="30"/>
        <v>0</v>
      </c>
      <c r="U161" s="126">
        <f t="shared" si="31"/>
        <v>0</v>
      </c>
    </row>
    <row r="162" spans="2:21" x14ac:dyDescent="0.3">
      <c r="B162" s="125">
        <v>147</v>
      </c>
      <c r="C162" s="34" t="str">
        <f>IF(OR('Data-Qtr7'!C160="",'Data-Qtr7'!R160),"",(COUNTIF('Data-Qtr7'!C160,"Yes")))</f>
        <v/>
      </c>
      <c r="D162" s="267" t="str">
        <f>IF('Data-Qtr7'!D160="","",IF(C162=1,'Data-Qtr7'!D160,""))</f>
        <v/>
      </c>
      <c r="E162" s="53" t="str">
        <f>IF(OR('Data-Qtr7'!E160="",'Data-Qtr7'!R160),"",COUNTIF('Data-Qtr7'!E160,"Yes"))</f>
        <v/>
      </c>
      <c r="F162" s="53" t="str">
        <f>IF(OR('Data-Qtr7'!F160="",'Data-Qtr7'!R160),"",COUNTIF('Data-Qtr7'!F160,"Yes"))</f>
        <v/>
      </c>
      <c r="G162" s="53"/>
      <c r="H162" s="53" t="str">
        <f>IF(OR('Data-Qtr7'!G160="",'Data-Qtr7'!R160),"",COUNTIF('Data-Qtr7'!G160,"Yes"))</f>
        <v/>
      </c>
      <c r="I162" s="55">
        <f>COUNTIF('Data-Qtr7'!C160:G160,"")</f>
        <v>5</v>
      </c>
      <c r="J162" s="125">
        <f>IF('Data-Qtr7'!R160,0,IF((COUNTBLANK(C162)+COUNTBLANK(E162)+COUNTBLANK(F162)+COUNTBLANK(H162))=4,0,1))</f>
        <v>0</v>
      </c>
      <c r="K162" s="125">
        <f t="shared" si="22"/>
        <v>0</v>
      </c>
      <c r="L162" s="125">
        <f t="shared" si="23"/>
        <v>0</v>
      </c>
      <c r="M162" s="1">
        <f t="shared" si="24"/>
        <v>0</v>
      </c>
      <c r="N162" s="125">
        <f t="shared" si="25"/>
        <v>0</v>
      </c>
      <c r="O162" s="126">
        <f t="shared" si="26"/>
        <v>0</v>
      </c>
      <c r="P162" s="125">
        <f t="shared" si="27"/>
        <v>0</v>
      </c>
      <c r="Q162" s="1">
        <f t="shared" si="28"/>
        <v>0</v>
      </c>
      <c r="R162" s="1">
        <f t="shared" si="32"/>
        <v>0</v>
      </c>
      <c r="S162" s="1">
        <f t="shared" si="29"/>
        <v>0</v>
      </c>
      <c r="T162" s="1">
        <f t="shared" si="30"/>
        <v>0</v>
      </c>
      <c r="U162" s="126">
        <f t="shared" si="31"/>
        <v>0</v>
      </c>
    </row>
    <row r="163" spans="2:21" x14ac:dyDescent="0.3">
      <c r="B163" s="125">
        <v>148</v>
      </c>
      <c r="C163" s="34" t="str">
        <f>IF(OR('Data-Qtr7'!C161="",'Data-Qtr7'!R161),"",(COUNTIF('Data-Qtr7'!C161,"Yes")))</f>
        <v/>
      </c>
      <c r="D163" s="267" t="str">
        <f>IF('Data-Qtr7'!D161="","",IF(C163=1,'Data-Qtr7'!D161,""))</f>
        <v/>
      </c>
      <c r="E163" s="53" t="str">
        <f>IF(OR('Data-Qtr7'!E161="",'Data-Qtr7'!R161),"",COUNTIF('Data-Qtr7'!E161,"Yes"))</f>
        <v/>
      </c>
      <c r="F163" s="53" t="str">
        <f>IF(OR('Data-Qtr7'!F161="",'Data-Qtr7'!R161),"",COUNTIF('Data-Qtr7'!F161,"Yes"))</f>
        <v/>
      </c>
      <c r="G163" s="53"/>
      <c r="H163" s="53" t="str">
        <f>IF(OR('Data-Qtr7'!G161="",'Data-Qtr7'!R161),"",COUNTIF('Data-Qtr7'!G161,"Yes"))</f>
        <v/>
      </c>
      <c r="I163" s="55">
        <f>COUNTIF('Data-Qtr7'!C161:G161,"")</f>
        <v>5</v>
      </c>
      <c r="J163" s="125">
        <f>IF('Data-Qtr7'!R161,0,IF((COUNTBLANK(C163)+COUNTBLANK(E163)+COUNTBLANK(F163)+COUNTBLANK(H163))=4,0,1))</f>
        <v>0</v>
      </c>
      <c r="K163" s="125">
        <f t="shared" si="22"/>
        <v>0</v>
      </c>
      <c r="L163" s="125">
        <f t="shared" si="23"/>
        <v>0</v>
      </c>
      <c r="M163" s="1">
        <f t="shared" si="24"/>
        <v>0</v>
      </c>
      <c r="N163" s="125">
        <f t="shared" si="25"/>
        <v>0</v>
      </c>
      <c r="O163" s="126">
        <f t="shared" si="26"/>
        <v>0</v>
      </c>
      <c r="P163" s="125">
        <f t="shared" si="27"/>
        <v>0</v>
      </c>
      <c r="Q163" s="1">
        <f t="shared" si="28"/>
        <v>0</v>
      </c>
      <c r="R163" s="1">
        <f t="shared" si="32"/>
        <v>0</v>
      </c>
      <c r="S163" s="1">
        <f t="shared" si="29"/>
        <v>0</v>
      </c>
      <c r="T163" s="1">
        <f t="shared" si="30"/>
        <v>0</v>
      </c>
      <c r="U163" s="126">
        <f t="shared" si="31"/>
        <v>0</v>
      </c>
    </row>
    <row r="164" spans="2:21" x14ac:dyDescent="0.3">
      <c r="B164" s="125">
        <v>149</v>
      </c>
      <c r="C164" s="34" t="str">
        <f>IF(OR('Data-Qtr7'!C162="",'Data-Qtr7'!R162),"",(COUNTIF('Data-Qtr7'!C162,"Yes")))</f>
        <v/>
      </c>
      <c r="D164" s="267" t="str">
        <f>IF('Data-Qtr7'!D162="","",IF(C164=1,'Data-Qtr7'!D162,""))</f>
        <v/>
      </c>
      <c r="E164" s="53" t="str">
        <f>IF(OR('Data-Qtr7'!E162="",'Data-Qtr7'!R162),"",COUNTIF('Data-Qtr7'!E162,"Yes"))</f>
        <v/>
      </c>
      <c r="F164" s="53" t="str">
        <f>IF(OR('Data-Qtr7'!F162="",'Data-Qtr7'!R162),"",COUNTIF('Data-Qtr7'!F162,"Yes"))</f>
        <v/>
      </c>
      <c r="G164" s="53"/>
      <c r="H164" s="53" t="str">
        <f>IF(OR('Data-Qtr7'!G162="",'Data-Qtr7'!R162),"",COUNTIF('Data-Qtr7'!G162,"Yes"))</f>
        <v/>
      </c>
      <c r="I164" s="55">
        <f>COUNTIF('Data-Qtr7'!C162:G162,"")</f>
        <v>5</v>
      </c>
      <c r="J164" s="125">
        <f>IF('Data-Qtr7'!R162,0,IF((COUNTBLANK(C164)+COUNTBLANK(E164)+COUNTBLANK(F164)+COUNTBLANK(H164))=4,0,1))</f>
        <v>0</v>
      </c>
      <c r="K164" s="125">
        <f t="shared" si="22"/>
        <v>0</v>
      </c>
      <c r="L164" s="125">
        <f t="shared" si="23"/>
        <v>0</v>
      </c>
      <c r="M164" s="1">
        <f t="shared" si="24"/>
        <v>0</v>
      </c>
      <c r="N164" s="125">
        <f t="shared" si="25"/>
        <v>0</v>
      </c>
      <c r="O164" s="126">
        <f t="shared" si="26"/>
        <v>0</v>
      </c>
      <c r="P164" s="125">
        <f t="shared" si="27"/>
        <v>0</v>
      </c>
      <c r="Q164" s="1">
        <f t="shared" si="28"/>
        <v>0</v>
      </c>
      <c r="R164" s="1">
        <f t="shared" si="32"/>
        <v>0</v>
      </c>
      <c r="S164" s="1">
        <f t="shared" si="29"/>
        <v>0</v>
      </c>
      <c r="T164" s="1">
        <f t="shared" si="30"/>
        <v>0</v>
      </c>
      <c r="U164" s="126">
        <f t="shared" si="31"/>
        <v>0</v>
      </c>
    </row>
    <row r="165" spans="2:21" ht="15" thickBot="1" x14ac:dyDescent="0.35">
      <c r="B165" s="127">
        <v>150</v>
      </c>
      <c r="C165" s="35" t="str">
        <f>IF(OR('Data-Qtr7'!C163="",'Data-Qtr7'!R163),"",(COUNTIF('Data-Qtr7'!C163,"Yes")))</f>
        <v/>
      </c>
      <c r="D165" s="271" t="str">
        <f>IF('Data-Qtr7'!D163="","",IF(C165=1,'Data-Qtr7'!D163,""))</f>
        <v/>
      </c>
      <c r="E165" s="36" t="str">
        <f>IF(OR('Data-Qtr7'!E163="",'Data-Qtr7'!R163),"",COUNTIF('Data-Qtr7'!E163,"Yes"))</f>
        <v/>
      </c>
      <c r="F165" s="36" t="str">
        <f>IF(OR('Data-Qtr7'!F163="",'Data-Qtr7'!R163),"",COUNTIF('Data-Qtr7'!F163,"Yes"))</f>
        <v/>
      </c>
      <c r="G165" s="36"/>
      <c r="H165" s="36" t="str">
        <f>IF(OR('Data-Qtr7'!G163="",'Data-Qtr7'!R163),"",COUNTIF('Data-Qtr7'!G163,"Yes"))</f>
        <v/>
      </c>
      <c r="I165" s="56">
        <f>COUNTIF('Data-Qtr7'!C163:G163,"")</f>
        <v>5</v>
      </c>
      <c r="J165" s="125">
        <f>IF('Data-Qtr7'!R163,0,IF((COUNTBLANK(C165)+COUNTBLANK(E165)+COUNTBLANK(F165)+COUNTBLANK(H165))=4,0,1))</f>
        <v>0</v>
      </c>
      <c r="K165" s="125">
        <f t="shared" si="22"/>
        <v>0</v>
      </c>
      <c r="L165" s="125">
        <f t="shared" si="23"/>
        <v>0</v>
      </c>
      <c r="M165" s="1">
        <f t="shared" si="24"/>
        <v>0</v>
      </c>
      <c r="N165" s="125">
        <f t="shared" si="25"/>
        <v>0</v>
      </c>
      <c r="O165" s="126">
        <f t="shared" si="26"/>
        <v>0</v>
      </c>
      <c r="P165" s="125">
        <f t="shared" si="27"/>
        <v>0</v>
      </c>
      <c r="Q165" s="1">
        <f t="shared" si="28"/>
        <v>0</v>
      </c>
      <c r="R165" s="1">
        <f t="shared" si="32"/>
        <v>0</v>
      </c>
      <c r="S165" s="1">
        <f t="shared" si="29"/>
        <v>0</v>
      </c>
      <c r="T165" s="1">
        <f t="shared" si="30"/>
        <v>0</v>
      </c>
      <c r="U165" s="126">
        <f t="shared" si="31"/>
        <v>0</v>
      </c>
    </row>
    <row r="166" spans="2:21" x14ac:dyDescent="0.3">
      <c r="B166" s="125">
        <v>151</v>
      </c>
      <c r="C166" s="32" t="str">
        <f>IF(OR('Data-Qtr7'!C164="",'Data-Qtr7'!R164),"",(COUNTIF('Data-Qtr7'!C164,"Yes")))</f>
        <v/>
      </c>
      <c r="D166" s="268" t="str">
        <f>IF('Data-Qtr7'!D164="","",IF(C166=1,'Data-Qtr7'!D164,""))</f>
        <v/>
      </c>
      <c r="E166" s="33" t="str">
        <f>IF(OR('Data-Qtr7'!E164="",'Data-Qtr7'!R164),"",COUNTIF('Data-Qtr7'!E164,"Yes"))</f>
        <v/>
      </c>
      <c r="F166" s="33" t="str">
        <f>IF(OR('Data-Qtr7'!F164="",'Data-Qtr7'!R164),"",COUNTIF('Data-Qtr7'!F164,"Yes"))</f>
        <v/>
      </c>
      <c r="G166" s="33"/>
      <c r="H166" s="33" t="str">
        <f>IF(OR('Data-Qtr7'!G164="",'Data-Qtr7'!R164),"",COUNTIF('Data-Qtr7'!G164,"Yes"))</f>
        <v/>
      </c>
      <c r="I166" s="54">
        <f>COUNTIF('Data-Qtr7'!C164:G164,"")</f>
        <v>5</v>
      </c>
      <c r="J166" s="125">
        <f>IF('Data-Qtr7'!R164,0,IF((COUNTBLANK(C166)+COUNTBLANK(E166)+COUNTBLANK(F166)+COUNTBLANK(H166))=4,0,1))</f>
        <v>0</v>
      </c>
      <c r="K166" s="125">
        <f t="shared" si="22"/>
        <v>0</v>
      </c>
      <c r="L166" s="125">
        <f t="shared" si="23"/>
        <v>0</v>
      </c>
      <c r="M166" s="1">
        <f t="shared" si="24"/>
        <v>0</v>
      </c>
      <c r="N166" s="125">
        <f t="shared" si="25"/>
        <v>0</v>
      </c>
      <c r="O166" s="126">
        <f t="shared" si="26"/>
        <v>0</v>
      </c>
      <c r="P166" s="125">
        <f t="shared" si="27"/>
        <v>0</v>
      </c>
      <c r="Q166" s="1">
        <f t="shared" si="28"/>
        <v>0</v>
      </c>
      <c r="R166" s="1">
        <f t="shared" si="32"/>
        <v>0</v>
      </c>
      <c r="S166" s="1">
        <f t="shared" si="29"/>
        <v>0</v>
      </c>
      <c r="T166" s="1">
        <f t="shared" si="30"/>
        <v>0</v>
      </c>
      <c r="U166" s="126">
        <f t="shared" si="31"/>
        <v>0</v>
      </c>
    </row>
    <row r="167" spans="2:21" x14ac:dyDescent="0.3">
      <c r="B167" s="125">
        <v>152</v>
      </c>
      <c r="C167" s="34" t="str">
        <f>IF(OR('Data-Qtr7'!C165="",'Data-Qtr7'!R165),"",(COUNTIF('Data-Qtr7'!C165,"Yes")))</f>
        <v/>
      </c>
      <c r="D167" s="267" t="str">
        <f>IF('Data-Qtr7'!D165="","",IF(C167=1,'Data-Qtr7'!D165,""))</f>
        <v/>
      </c>
      <c r="E167" s="53" t="str">
        <f>IF(OR('Data-Qtr7'!E165="",'Data-Qtr7'!R165),"",COUNTIF('Data-Qtr7'!E165,"Yes"))</f>
        <v/>
      </c>
      <c r="F167" s="53" t="str">
        <f>IF(OR('Data-Qtr7'!F165="",'Data-Qtr7'!R165),"",COUNTIF('Data-Qtr7'!F165,"Yes"))</f>
        <v/>
      </c>
      <c r="G167" s="53"/>
      <c r="H167" s="53" t="str">
        <f>IF(OR('Data-Qtr7'!G165="",'Data-Qtr7'!R165),"",COUNTIF('Data-Qtr7'!G165,"Yes"))</f>
        <v/>
      </c>
      <c r="I167" s="55">
        <f>COUNTIF('Data-Qtr7'!C165:G165,"")</f>
        <v>5</v>
      </c>
      <c r="J167" s="125">
        <f>IF('Data-Qtr7'!R165,0,IF((COUNTBLANK(C167)+COUNTBLANK(E167)+COUNTBLANK(F167)+COUNTBLANK(H167))=4,0,1))</f>
        <v>0</v>
      </c>
      <c r="K167" s="125">
        <f t="shared" si="22"/>
        <v>0</v>
      </c>
      <c r="L167" s="125">
        <f t="shared" si="23"/>
        <v>0</v>
      </c>
      <c r="M167" s="1">
        <f t="shared" si="24"/>
        <v>0</v>
      </c>
      <c r="N167" s="125">
        <f t="shared" si="25"/>
        <v>0</v>
      </c>
      <c r="O167" s="126">
        <f t="shared" si="26"/>
        <v>0</v>
      </c>
      <c r="P167" s="125">
        <f t="shared" si="27"/>
        <v>0</v>
      </c>
      <c r="Q167" s="1">
        <f t="shared" si="28"/>
        <v>0</v>
      </c>
      <c r="R167" s="1">
        <f t="shared" si="32"/>
        <v>0</v>
      </c>
      <c r="S167" s="1">
        <f t="shared" si="29"/>
        <v>0</v>
      </c>
      <c r="T167" s="1">
        <f t="shared" si="30"/>
        <v>0</v>
      </c>
      <c r="U167" s="126">
        <f t="shared" si="31"/>
        <v>0</v>
      </c>
    </row>
    <row r="168" spans="2:21" x14ac:dyDescent="0.3">
      <c r="B168" s="125">
        <v>153</v>
      </c>
      <c r="C168" s="34" t="str">
        <f>IF(OR('Data-Qtr7'!C166="",'Data-Qtr7'!R166),"",(COUNTIF('Data-Qtr7'!C166,"Yes")))</f>
        <v/>
      </c>
      <c r="D168" s="267" t="str">
        <f>IF('Data-Qtr7'!D166="","",IF(C168=1,'Data-Qtr7'!D166,""))</f>
        <v/>
      </c>
      <c r="E168" s="53" t="str">
        <f>IF(OR('Data-Qtr7'!E166="",'Data-Qtr7'!R166),"",COUNTIF('Data-Qtr7'!E166,"Yes"))</f>
        <v/>
      </c>
      <c r="F168" s="53" t="str">
        <f>IF(OR('Data-Qtr7'!F166="",'Data-Qtr7'!R166),"",COUNTIF('Data-Qtr7'!F166,"Yes"))</f>
        <v/>
      </c>
      <c r="G168" s="53"/>
      <c r="H168" s="53" t="str">
        <f>IF(OR('Data-Qtr7'!G166="",'Data-Qtr7'!R166),"",COUNTIF('Data-Qtr7'!G166,"Yes"))</f>
        <v/>
      </c>
      <c r="I168" s="55">
        <f>COUNTIF('Data-Qtr7'!C166:G166,"")</f>
        <v>5</v>
      </c>
      <c r="J168" s="125">
        <f>IF('Data-Qtr7'!R166,0,IF((COUNTBLANK(C168)+COUNTBLANK(E168)+COUNTBLANK(F168)+COUNTBLANK(H168))=4,0,1))</f>
        <v>0</v>
      </c>
      <c r="K168" s="125">
        <f t="shared" si="22"/>
        <v>0</v>
      </c>
      <c r="L168" s="125">
        <f t="shared" si="23"/>
        <v>0</v>
      </c>
      <c r="M168" s="1">
        <f t="shared" si="24"/>
        <v>0</v>
      </c>
      <c r="N168" s="125">
        <f t="shared" si="25"/>
        <v>0</v>
      </c>
      <c r="O168" s="126">
        <f t="shared" si="26"/>
        <v>0</v>
      </c>
      <c r="P168" s="125">
        <f t="shared" si="27"/>
        <v>0</v>
      </c>
      <c r="Q168" s="1">
        <f t="shared" si="28"/>
        <v>0</v>
      </c>
      <c r="R168" s="1">
        <f t="shared" si="32"/>
        <v>0</v>
      </c>
      <c r="S168" s="1">
        <f t="shared" si="29"/>
        <v>0</v>
      </c>
      <c r="T168" s="1">
        <f t="shared" si="30"/>
        <v>0</v>
      </c>
      <c r="U168" s="126">
        <f t="shared" si="31"/>
        <v>0</v>
      </c>
    </row>
    <row r="169" spans="2:21" x14ac:dyDescent="0.3">
      <c r="B169" s="125">
        <v>154</v>
      </c>
      <c r="C169" s="34" t="str">
        <f>IF(OR('Data-Qtr7'!C167="",'Data-Qtr7'!R167),"",(COUNTIF('Data-Qtr7'!C167,"Yes")))</f>
        <v/>
      </c>
      <c r="D169" s="267" t="str">
        <f>IF('Data-Qtr7'!D167="","",IF(C169=1,'Data-Qtr7'!D167,""))</f>
        <v/>
      </c>
      <c r="E169" s="53" t="str">
        <f>IF(OR('Data-Qtr7'!E167="",'Data-Qtr7'!R167),"",COUNTIF('Data-Qtr7'!E167,"Yes"))</f>
        <v/>
      </c>
      <c r="F169" s="53" t="str">
        <f>IF(OR('Data-Qtr7'!F167="",'Data-Qtr7'!R167),"",COUNTIF('Data-Qtr7'!F167,"Yes"))</f>
        <v/>
      </c>
      <c r="G169" s="53"/>
      <c r="H169" s="53" t="str">
        <f>IF(OR('Data-Qtr7'!G167="",'Data-Qtr7'!R167),"",COUNTIF('Data-Qtr7'!G167,"Yes"))</f>
        <v/>
      </c>
      <c r="I169" s="55">
        <f>COUNTIF('Data-Qtr7'!C167:G167,"")</f>
        <v>5</v>
      </c>
      <c r="J169" s="125">
        <f>IF('Data-Qtr7'!R167,0,IF((COUNTBLANK(C169)+COUNTBLANK(E169)+COUNTBLANK(F169)+COUNTBLANK(H169))=4,0,1))</f>
        <v>0</v>
      </c>
      <c r="K169" s="125">
        <f t="shared" si="22"/>
        <v>0</v>
      </c>
      <c r="L169" s="125">
        <f t="shared" si="23"/>
        <v>0</v>
      </c>
      <c r="M169" s="1">
        <f t="shared" si="24"/>
        <v>0</v>
      </c>
      <c r="N169" s="125">
        <f t="shared" si="25"/>
        <v>0</v>
      </c>
      <c r="O169" s="126">
        <f t="shared" si="26"/>
        <v>0</v>
      </c>
      <c r="P169" s="125">
        <f t="shared" si="27"/>
        <v>0</v>
      </c>
      <c r="Q169" s="1">
        <f t="shared" si="28"/>
        <v>0</v>
      </c>
      <c r="R169" s="1">
        <f t="shared" si="32"/>
        <v>0</v>
      </c>
      <c r="S169" s="1">
        <f t="shared" si="29"/>
        <v>0</v>
      </c>
      <c r="T169" s="1">
        <f t="shared" si="30"/>
        <v>0</v>
      </c>
      <c r="U169" s="126">
        <f t="shared" si="31"/>
        <v>0</v>
      </c>
    </row>
    <row r="170" spans="2:21" x14ac:dyDescent="0.3">
      <c r="B170" s="125">
        <v>155</v>
      </c>
      <c r="C170" s="34" t="str">
        <f>IF(OR('Data-Qtr7'!C168="",'Data-Qtr7'!R168),"",(COUNTIF('Data-Qtr7'!C168,"Yes")))</f>
        <v/>
      </c>
      <c r="D170" s="267" t="str">
        <f>IF('Data-Qtr7'!D168="","",IF(C170=1,'Data-Qtr7'!D168,""))</f>
        <v/>
      </c>
      <c r="E170" s="53" t="str">
        <f>IF(OR('Data-Qtr7'!E168="",'Data-Qtr7'!R168),"",COUNTIF('Data-Qtr7'!E168,"Yes"))</f>
        <v/>
      </c>
      <c r="F170" s="53" t="str">
        <f>IF(OR('Data-Qtr7'!F168="",'Data-Qtr7'!R168),"",COUNTIF('Data-Qtr7'!F168,"Yes"))</f>
        <v/>
      </c>
      <c r="G170" s="53"/>
      <c r="H170" s="53" t="str">
        <f>IF(OR('Data-Qtr7'!G168="",'Data-Qtr7'!R168),"",COUNTIF('Data-Qtr7'!G168,"Yes"))</f>
        <v/>
      </c>
      <c r="I170" s="55">
        <f>COUNTIF('Data-Qtr7'!C168:G168,"")</f>
        <v>5</v>
      </c>
      <c r="J170" s="125">
        <f>IF('Data-Qtr7'!R168,0,IF((COUNTBLANK(C170)+COUNTBLANK(E170)+COUNTBLANK(F170)+COUNTBLANK(H170))=4,0,1))</f>
        <v>0</v>
      </c>
      <c r="K170" s="125">
        <f t="shared" si="22"/>
        <v>0</v>
      </c>
      <c r="L170" s="125">
        <f t="shared" si="23"/>
        <v>0</v>
      </c>
      <c r="M170" s="1">
        <f t="shared" si="24"/>
        <v>0</v>
      </c>
      <c r="N170" s="125">
        <f t="shared" si="25"/>
        <v>0</v>
      </c>
      <c r="O170" s="126">
        <f t="shared" si="26"/>
        <v>0</v>
      </c>
      <c r="P170" s="125">
        <f t="shared" si="27"/>
        <v>0</v>
      </c>
      <c r="Q170" s="1">
        <f t="shared" si="28"/>
        <v>0</v>
      </c>
      <c r="R170" s="1">
        <f t="shared" si="32"/>
        <v>0</v>
      </c>
      <c r="S170" s="1">
        <f t="shared" si="29"/>
        <v>0</v>
      </c>
      <c r="T170" s="1">
        <f t="shared" si="30"/>
        <v>0</v>
      </c>
      <c r="U170" s="126">
        <f t="shared" si="31"/>
        <v>0</v>
      </c>
    </row>
    <row r="171" spans="2:21" x14ac:dyDescent="0.3">
      <c r="B171" s="125">
        <v>156</v>
      </c>
      <c r="C171" s="34" t="str">
        <f>IF(OR('Data-Qtr7'!C169="",'Data-Qtr7'!R169),"",(COUNTIF('Data-Qtr7'!C169,"Yes")))</f>
        <v/>
      </c>
      <c r="D171" s="267" t="str">
        <f>IF('Data-Qtr7'!D169="","",IF(C171=1,'Data-Qtr7'!D169,""))</f>
        <v/>
      </c>
      <c r="E171" s="53" t="str">
        <f>IF(OR('Data-Qtr7'!E169="",'Data-Qtr7'!R169),"",COUNTIF('Data-Qtr7'!E169,"Yes"))</f>
        <v/>
      </c>
      <c r="F171" s="53" t="str">
        <f>IF(OR('Data-Qtr7'!F169="",'Data-Qtr7'!R169),"",COUNTIF('Data-Qtr7'!F169,"Yes"))</f>
        <v/>
      </c>
      <c r="G171" s="53"/>
      <c r="H171" s="53" t="str">
        <f>IF(OR('Data-Qtr7'!G169="",'Data-Qtr7'!R169),"",COUNTIF('Data-Qtr7'!G169,"Yes"))</f>
        <v/>
      </c>
      <c r="I171" s="55">
        <f>COUNTIF('Data-Qtr7'!C169:G169,"")</f>
        <v>5</v>
      </c>
      <c r="J171" s="125">
        <f>IF('Data-Qtr7'!R169,0,IF((COUNTBLANK(C171)+COUNTBLANK(E171)+COUNTBLANK(F171)+COUNTBLANK(H171))=4,0,1))</f>
        <v>0</v>
      </c>
      <c r="K171" s="125">
        <f t="shared" si="22"/>
        <v>0</v>
      </c>
      <c r="L171" s="125">
        <f t="shared" si="23"/>
        <v>0</v>
      </c>
      <c r="M171" s="1">
        <f t="shared" si="24"/>
        <v>0</v>
      </c>
      <c r="N171" s="125">
        <f t="shared" si="25"/>
        <v>0</v>
      </c>
      <c r="O171" s="126">
        <f t="shared" si="26"/>
        <v>0</v>
      </c>
      <c r="P171" s="125">
        <f t="shared" si="27"/>
        <v>0</v>
      </c>
      <c r="Q171" s="1">
        <f t="shared" si="28"/>
        <v>0</v>
      </c>
      <c r="R171" s="1">
        <f t="shared" si="32"/>
        <v>0</v>
      </c>
      <c r="S171" s="1">
        <f t="shared" si="29"/>
        <v>0</v>
      </c>
      <c r="T171" s="1">
        <f t="shared" si="30"/>
        <v>0</v>
      </c>
      <c r="U171" s="126">
        <f t="shared" si="31"/>
        <v>0</v>
      </c>
    </row>
    <row r="172" spans="2:21" x14ac:dyDescent="0.3">
      <c r="B172" s="125">
        <v>157</v>
      </c>
      <c r="C172" s="34" t="str">
        <f>IF(OR('Data-Qtr7'!C170="",'Data-Qtr7'!R170),"",(COUNTIF('Data-Qtr7'!C170,"Yes")))</f>
        <v/>
      </c>
      <c r="D172" s="267" t="str">
        <f>IF('Data-Qtr7'!D170="","",IF(C172=1,'Data-Qtr7'!D170,""))</f>
        <v/>
      </c>
      <c r="E172" s="53" t="str">
        <f>IF(OR('Data-Qtr7'!E170="",'Data-Qtr7'!R170),"",COUNTIF('Data-Qtr7'!E170,"Yes"))</f>
        <v/>
      </c>
      <c r="F172" s="53" t="str">
        <f>IF(OR('Data-Qtr7'!F170="",'Data-Qtr7'!R170),"",COUNTIF('Data-Qtr7'!F170,"Yes"))</f>
        <v/>
      </c>
      <c r="G172" s="53"/>
      <c r="H172" s="53" t="str">
        <f>IF(OR('Data-Qtr7'!G170="",'Data-Qtr7'!R170),"",COUNTIF('Data-Qtr7'!G170,"Yes"))</f>
        <v/>
      </c>
      <c r="I172" s="55">
        <f>COUNTIF('Data-Qtr7'!C170:G170,"")</f>
        <v>5</v>
      </c>
      <c r="J172" s="125">
        <f>IF('Data-Qtr7'!R170,0,IF((COUNTBLANK(C172)+COUNTBLANK(E172)+COUNTBLANK(F172)+COUNTBLANK(H172))=4,0,1))</f>
        <v>0</v>
      </c>
      <c r="K172" s="125">
        <f t="shared" si="22"/>
        <v>0</v>
      </c>
      <c r="L172" s="125">
        <f t="shared" si="23"/>
        <v>0</v>
      </c>
      <c r="M172" s="1">
        <f t="shared" si="24"/>
        <v>0</v>
      </c>
      <c r="N172" s="125">
        <f t="shared" si="25"/>
        <v>0</v>
      </c>
      <c r="O172" s="126">
        <f t="shared" si="26"/>
        <v>0</v>
      </c>
      <c r="P172" s="125">
        <f t="shared" si="27"/>
        <v>0</v>
      </c>
      <c r="Q172" s="1">
        <f t="shared" si="28"/>
        <v>0</v>
      </c>
      <c r="R172" s="1">
        <f t="shared" si="32"/>
        <v>0</v>
      </c>
      <c r="S172" s="1">
        <f t="shared" si="29"/>
        <v>0</v>
      </c>
      <c r="T172" s="1">
        <f t="shared" si="30"/>
        <v>0</v>
      </c>
      <c r="U172" s="126">
        <f t="shared" si="31"/>
        <v>0</v>
      </c>
    </row>
    <row r="173" spans="2:21" x14ac:dyDescent="0.3">
      <c r="B173" s="125">
        <v>158</v>
      </c>
      <c r="C173" s="34" t="str">
        <f>IF(OR('Data-Qtr7'!C171="",'Data-Qtr7'!R171),"",(COUNTIF('Data-Qtr7'!C171,"Yes")))</f>
        <v/>
      </c>
      <c r="D173" s="267" t="str">
        <f>IF('Data-Qtr7'!D171="","",IF(C173=1,'Data-Qtr7'!D171,""))</f>
        <v/>
      </c>
      <c r="E173" s="53" t="str">
        <f>IF(OR('Data-Qtr7'!E171="",'Data-Qtr7'!R171),"",COUNTIF('Data-Qtr7'!E171,"Yes"))</f>
        <v/>
      </c>
      <c r="F173" s="53" t="str">
        <f>IF(OR('Data-Qtr7'!F171="",'Data-Qtr7'!R171),"",COUNTIF('Data-Qtr7'!F171,"Yes"))</f>
        <v/>
      </c>
      <c r="G173" s="53"/>
      <c r="H173" s="53" t="str">
        <f>IF(OR('Data-Qtr7'!G171="",'Data-Qtr7'!R171),"",COUNTIF('Data-Qtr7'!G171,"Yes"))</f>
        <v/>
      </c>
      <c r="I173" s="55">
        <f>COUNTIF('Data-Qtr7'!C171:G171,"")</f>
        <v>5</v>
      </c>
      <c r="J173" s="125">
        <f>IF('Data-Qtr7'!R171,0,IF((COUNTBLANK(C173)+COUNTBLANK(E173)+COUNTBLANK(F173)+COUNTBLANK(H173))=4,0,1))</f>
        <v>0</v>
      </c>
      <c r="K173" s="125">
        <f t="shared" si="22"/>
        <v>0</v>
      </c>
      <c r="L173" s="125">
        <f t="shared" si="23"/>
        <v>0</v>
      </c>
      <c r="M173" s="1">
        <f t="shared" si="24"/>
        <v>0</v>
      </c>
      <c r="N173" s="125">
        <f t="shared" si="25"/>
        <v>0</v>
      </c>
      <c r="O173" s="126">
        <f t="shared" si="26"/>
        <v>0</v>
      </c>
      <c r="P173" s="125">
        <f t="shared" si="27"/>
        <v>0</v>
      </c>
      <c r="Q173" s="1">
        <f t="shared" si="28"/>
        <v>0</v>
      </c>
      <c r="R173" s="1">
        <f t="shared" si="32"/>
        <v>0</v>
      </c>
      <c r="S173" s="1">
        <f t="shared" si="29"/>
        <v>0</v>
      </c>
      <c r="T173" s="1">
        <f t="shared" si="30"/>
        <v>0</v>
      </c>
      <c r="U173" s="126">
        <f t="shared" si="31"/>
        <v>0</v>
      </c>
    </row>
    <row r="174" spans="2:21" x14ac:dyDescent="0.3">
      <c r="B174" s="125">
        <v>159</v>
      </c>
      <c r="C174" s="34" t="str">
        <f>IF(OR('Data-Qtr7'!C172="",'Data-Qtr7'!R172),"",(COUNTIF('Data-Qtr7'!C172,"Yes")))</f>
        <v/>
      </c>
      <c r="D174" s="267" t="str">
        <f>IF('Data-Qtr7'!D172="","",IF(C174=1,'Data-Qtr7'!D172,""))</f>
        <v/>
      </c>
      <c r="E174" s="53" t="str">
        <f>IF(OR('Data-Qtr7'!E172="",'Data-Qtr7'!R172),"",COUNTIF('Data-Qtr7'!E172,"Yes"))</f>
        <v/>
      </c>
      <c r="F174" s="53" t="str">
        <f>IF(OR('Data-Qtr7'!F172="",'Data-Qtr7'!R172),"",COUNTIF('Data-Qtr7'!F172,"Yes"))</f>
        <v/>
      </c>
      <c r="G174" s="53"/>
      <c r="H174" s="53" t="str">
        <f>IF(OR('Data-Qtr7'!G172="",'Data-Qtr7'!R172),"",COUNTIF('Data-Qtr7'!G172,"Yes"))</f>
        <v/>
      </c>
      <c r="I174" s="55">
        <f>COUNTIF('Data-Qtr7'!C172:G172,"")</f>
        <v>5</v>
      </c>
      <c r="J174" s="125">
        <f>IF('Data-Qtr7'!R172,0,IF((COUNTBLANK(C174)+COUNTBLANK(E174)+COUNTBLANK(F174)+COUNTBLANK(H174))=4,0,1))</f>
        <v>0</v>
      </c>
      <c r="K174" s="125">
        <f t="shared" si="22"/>
        <v>0</v>
      </c>
      <c r="L174" s="125">
        <f t="shared" si="23"/>
        <v>0</v>
      </c>
      <c r="M174" s="1">
        <f t="shared" si="24"/>
        <v>0</v>
      </c>
      <c r="N174" s="125">
        <f t="shared" si="25"/>
        <v>0</v>
      </c>
      <c r="O174" s="126">
        <f t="shared" si="26"/>
        <v>0</v>
      </c>
      <c r="P174" s="125">
        <f t="shared" si="27"/>
        <v>0</v>
      </c>
      <c r="Q174" s="1">
        <f t="shared" si="28"/>
        <v>0</v>
      </c>
      <c r="R174" s="1">
        <f t="shared" si="32"/>
        <v>0</v>
      </c>
      <c r="S174" s="1">
        <f t="shared" si="29"/>
        <v>0</v>
      </c>
      <c r="T174" s="1">
        <f t="shared" si="30"/>
        <v>0</v>
      </c>
      <c r="U174" s="126">
        <f t="shared" si="31"/>
        <v>0</v>
      </c>
    </row>
    <row r="175" spans="2:21" ht="15" thickBot="1" x14ac:dyDescent="0.35">
      <c r="B175" s="125">
        <v>160</v>
      </c>
      <c r="C175" s="35" t="str">
        <f>IF(OR('Data-Qtr7'!C173="",'Data-Qtr7'!R173),"",(COUNTIF('Data-Qtr7'!C173,"Yes")))</f>
        <v/>
      </c>
      <c r="D175" s="271" t="str">
        <f>IF('Data-Qtr7'!D173="","",IF(C175=1,'Data-Qtr7'!D173,""))</f>
        <v/>
      </c>
      <c r="E175" s="36" t="str">
        <f>IF(OR('Data-Qtr7'!E173="",'Data-Qtr7'!R173),"",COUNTIF('Data-Qtr7'!E173,"Yes"))</f>
        <v/>
      </c>
      <c r="F175" s="36" t="str">
        <f>IF(OR('Data-Qtr7'!F173="",'Data-Qtr7'!R173),"",COUNTIF('Data-Qtr7'!F173,"Yes"))</f>
        <v/>
      </c>
      <c r="G175" s="36"/>
      <c r="H175" s="36" t="str">
        <f>IF(OR('Data-Qtr7'!G173="",'Data-Qtr7'!R173),"",COUNTIF('Data-Qtr7'!G173,"Yes"))</f>
        <v/>
      </c>
      <c r="I175" s="55">
        <f>COUNTIF('Data-Qtr7'!C173:G173,"")</f>
        <v>5</v>
      </c>
      <c r="J175" s="125">
        <f>IF('Data-Qtr7'!R173,0,IF((COUNTBLANK(C175)+COUNTBLANK(E175)+COUNTBLANK(F175)+COUNTBLANK(H175))=4,0,1))</f>
        <v>0</v>
      </c>
      <c r="K175" s="125">
        <f t="shared" si="22"/>
        <v>0</v>
      </c>
      <c r="L175" s="125">
        <f t="shared" si="23"/>
        <v>0</v>
      </c>
      <c r="M175" s="1">
        <f t="shared" si="24"/>
        <v>0</v>
      </c>
      <c r="N175" s="125">
        <f t="shared" si="25"/>
        <v>0</v>
      </c>
      <c r="O175" s="126">
        <f t="shared" si="26"/>
        <v>0</v>
      </c>
      <c r="P175" s="125">
        <f t="shared" si="27"/>
        <v>0</v>
      </c>
      <c r="Q175" s="1">
        <f t="shared" si="28"/>
        <v>0</v>
      </c>
      <c r="R175" s="1">
        <f t="shared" si="32"/>
        <v>0</v>
      </c>
      <c r="S175" s="1">
        <f t="shared" si="29"/>
        <v>0</v>
      </c>
      <c r="T175" s="1">
        <f t="shared" si="30"/>
        <v>0</v>
      </c>
      <c r="U175" s="126">
        <f t="shared" si="31"/>
        <v>0</v>
      </c>
    </row>
    <row r="176" spans="2:21" x14ac:dyDescent="0.3">
      <c r="B176" s="125">
        <v>161</v>
      </c>
      <c r="C176" s="32" t="str">
        <f>IF(OR('Data-Qtr7'!C174="",'Data-Qtr7'!R174),"",(COUNTIF('Data-Qtr7'!C174,"Yes")))</f>
        <v/>
      </c>
      <c r="D176" s="268" t="str">
        <f>IF('Data-Qtr7'!D174="","",IF(C176=1,'Data-Qtr7'!D174,""))</f>
        <v/>
      </c>
      <c r="E176" s="33" t="str">
        <f>IF(OR('Data-Qtr7'!E174="",'Data-Qtr7'!R174),"",COUNTIF('Data-Qtr7'!E174,"Yes"))</f>
        <v/>
      </c>
      <c r="F176" s="33" t="str">
        <f>IF(OR('Data-Qtr7'!F174="",'Data-Qtr7'!R174),"",COUNTIF('Data-Qtr7'!F174,"Yes"))</f>
        <v/>
      </c>
      <c r="G176" s="33"/>
      <c r="H176" s="33" t="str">
        <f>IF(OR('Data-Qtr7'!G174="",'Data-Qtr7'!R174),"",COUNTIF('Data-Qtr7'!G174,"Yes"))</f>
        <v/>
      </c>
      <c r="I176" s="54">
        <f>COUNTIF('Data-Qtr7'!C174:G174,"")</f>
        <v>5</v>
      </c>
      <c r="J176" s="125">
        <f>IF('Data-Qtr7'!R174,0,IF((COUNTBLANK(C176)+COUNTBLANK(E176)+COUNTBLANK(F176)+COUNTBLANK(H176))=4,0,1))</f>
        <v>0</v>
      </c>
      <c r="K176" s="125">
        <f t="shared" si="22"/>
        <v>0</v>
      </c>
      <c r="L176" s="125">
        <f t="shared" si="23"/>
        <v>0</v>
      </c>
      <c r="M176" s="1">
        <f t="shared" si="24"/>
        <v>0</v>
      </c>
      <c r="N176" s="125">
        <f t="shared" si="25"/>
        <v>0</v>
      </c>
      <c r="O176" s="126">
        <f t="shared" si="26"/>
        <v>0</v>
      </c>
      <c r="P176" s="125">
        <f t="shared" si="27"/>
        <v>0</v>
      </c>
      <c r="Q176" s="1">
        <f t="shared" si="28"/>
        <v>0</v>
      </c>
      <c r="R176" s="1">
        <f t="shared" si="32"/>
        <v>0</v>
      </c>
      <c r="S176" s="1">
        <f t="shared" si="29"/>
        <v>0</v>
      </c>
      <c r="T176" s="1">
        <f t="shared" si="30"/>
        <v>0</v>
      </c>
      <c r="U176" s="126">
        <f t="shared" si="31"/>
        <v>0</v>
      </c>
    </row>
    <row r="177" spans="2:21" x14ac:dyDescent="0.3">
      <c r="B177" s="125">
        <v>162</v>
      </c>
      <c r="C177" s="34" t="str">
        <f>IF(OR('Data-Qtr7'!C175="",'Data-Qtr7'!R175),"",(COUNTIF('Data-Qtr7'!C175,"Yes")))</f>
        <v/>
      </c>
      <c r="D177" s="267" t="str">
        <f>IF('Data-Qtr7'!D175="","",IF(C177=1,'Data-Qtr7'!D175,""))</f>
        <v/>
      </c>
      <c r="E177" s="53" t="str">
        <f>IF(OR('Data-Qtr7'!E175="",'Data-Qtr7'!R175),"",COUNTIF('Data-Qtr7'!E175,"Yes"))</f>
        <v/>
      </c>
      <c r="F177" s="53" t="str">
        <f>IF(OR('Data-Qtr7'!F175="",'Data-Qtr7'!R175),"",COUNTIF('Data-Qtr7'!F175,"Yes"))</f>
        <v/>
      </c>
      <c r="G177" s="53"/>
      <c r="H177" s="53" t="str">
        <f>IF(OR('Data-Qtr7'!G175="",'Data-Qtr7'!R175),"",COUNTIF('Data-Qtr7'!G175,"Yes"))</f>
        <v/>
      </c>
      <c r="I177" s="55">
        <f>COUNTIF('Data-Qtr7'!C175:G175,"")</f>
        <v>5</v>
      </c>
      <c r="J177" s="125">
        <f>IF('Data-Qtr7'!R175,0,IF((COUNTBLANK(C177)+COUNTBLANK(E177)+COUNTBLANK(F177)+COUNTBLANK(H177))=4,0,1))</f>
        <v>0</v>
      </c>
      <c r="K177" s="125">
        <f t="shared" si="22"/>
        <v>0</v>
      </c>
      <c r="L177" s="125">
        <f t="shared" si="23"/>
        <v>0</v>
      </c>
      <c r="M177" s="1">
        <f t="shared" si="24"/>
        <v>0</v>
      </c>
      <c r="N177" s="125">
        <f t="shared" si="25"/>
        <v>0</v>
      </c>
      <c r="O177" s="126">
        <f t="shared" si="26"/>
        <v>0</v>
      </c>
      <c r="P177" s="125">
        <f t="shared" si="27"/>
        <v>0</v>
      </c>
      <c r="Q177" s="1">
        <f t="shared" si="28"/>
        <v>0</v>
      </c>
      <c r="R177" s="1">
        <f t="shared" si="32"/>
        <v>0</v>
      </c>
      <c r="S177" s="1">
        <f t="shared" si="29"/>
        <v>0</v>
      </c>
      <c r="T177" s="1">
        <f t="shared" si="30"/>
        <v>0</v>
      </c>
      <c r="U177" s="126">
        <f t="shared" si="31"/>
        <v>0</v>
      </c>
    </row>
    <row r="178" spans="2:21" x14ac:dyDescent="0.3">
      <c r="B178" s="125">
        <v>163</v>
      </c>
      <c r="C178" s="34" t="str">
        <f>IF(OR('Data-Qtr7'!C176="",'Data-Qtr7'!R176),"",(COUNTIF('Data-Qtr7'!C176,"Yes")))</f>
        <v/>
      </c>
      <c r="D178" s="267" t="str">
        <f>IF('Data-Qtr7'!D176="","",IF(C178=1,'Data-Qtr7'!D176,""))</f>
        <v/>
      </c>
      <c r="E178" s="53" t="str">
        <f>IF(OR('Data-Qtr7'!E176="",'Data-Qtr7'!R176),"",COUNTIF('Data-Qtr7'!E176,"Yes"))</f>
        <v/>
      </c>
      <c r="F178" s="53" t="str">
        <f>IF(OR('Data-Qtr7'!F176="",'Data-Qtr7'!R176),"",COUNTIF('Data-Qtr7'!F176,"Yes"))</f>
        <v/>
      </c>
      <c r="G178" s="53"/>
      <c r="H178" s="53" t="str">
        <f>IF(OR('Data-Qtr7'!G176="",'Data-Qtr7'!R176),"",COUNTIF('Data-Qtr7'!G176,"Yes"))</f>
        <v/>
      </c>
      <c r="I178" s="55">
        <f>COUNTIF('Data-Qtr7'!C176:G176,"")</f>
        <v>5</v>
      </c>
      <c r="J178" s="125">
        <f>IF('Data-Qtr7'!R176,0,IF((COUNTBLANK(C178)+COUNTBLANK(E178)+COUNTBLANK(F178)+COUNTBLANK(H178))=4,0,1))</f>
        <v>0</v>
      </c>
      <c r="K178" s="125">
        <f t="shared" si="22"/>
        <v>0</v>
      </c>
      <c r="L178" s="125">
        <f t="shared" si="23"/>
        <v>0</v>
      </c>
      <c r="M178" s="1">
        <f t="shared" si="24"/>
        <v>0</v>
      </c>
      <c r="N178" s="125">
        <f t="shared" si="25"/>
        <v>0</v>
      </c>
      <c r="O178" s="126">
        <f t="shared" si="26"/>
        <v>0</v>
      </c>
      <c r="P178" s="125">
        <f t="shared" si="27"/>
        <v>0</v>
      </c>
      <c r="Q178" s="1">
        <f t="shared" si="28"/>
        <v>0</v>
      </c>
      <c r="R178" s="1">
        <f t="shared" si="32"/>
        <v>0</v>
      </c>
      <c r="S178" s="1">
        <f t="shared" si="29"/>
        <v>0</v>
      </c>
      <c r="T178" s="1">
        <f t="shared" si="30"/>
        <v>0</v>
      </c>
      <c r="U178" s="126">
        <f t="shared" si="31"/>
        <v>0</v>
      </c>
    </row>
    <row r="179" spans="2:21" x14ac:dyDescent="0.3">
      <c r="B179" s="125">
        <v>164</v>
      </c>
      <c r="C179" s="34" t="str">
        <f>IF(OR('Data-Qtr7'!C177="",'Data-Qtr7'!R177),"",(COUNTIF('Data-Qtr7'!C177,"Yes")))</f>
        <v/>
      </c>
      <c r="D179" s="267" t="str">
        <f>IF('Data-Qtr7'!D177="","",IF(C179=1,'Data-Qtr7'!D177,""))</f>
        <v/>
      </c>
      <c r="E179" s="53" t="str">
        <f>IF(OR('Data-Qtr7'!E177="",'Data-Qtr7'!R177),"",COUNTIF('Data-Qtr7'!E177,"Yes"))</f>
        <v/>
      </c>
      <c r="F179" s="53" t="str">
        <f>IF(OR('Data-Qtr7'!F177="",'Data-Qtr7'!R177),"",COUNTIF('Data-Qtr7'!F177,"Yes"))</f>
        <v/>
      </c>
      <c r="G179" s="53"/>
      <c r="H179" s="53" t="str">
        <f>IF(OR('Data-Qtr7'!G177="",'Data-Qtr7'!R177),"",COUNTIF('Data-Qtr7'!G177,"Yes"))</f>
        <v/>
      </c>
      <c r="I179" s="55">
        <f>COUNTIF('Data-Qtr7'!C177:G177,"")</f>
        <v>5</v>
      </c>
      <c r="J179" s="125">
        <f>IF('Data-Qtr7'!R177,0,IF((COUNTBLANK(C179)+COUNTBLANK(E179)+COUNTBLANK(F179)+COUNTBLANK(H179))=4,0,1))</f>
        <v>0</v>
      </c>
      <c r="K179" s="125">
        <f t="shared" si="22"/>
        <v>0</v>
      </c>
      <c r="L179" s="125">
        <f t="shared" si="23"/>
        <v>0</v>
      </c>
      <c r="M179" s="1">
        <f t="shared" si="24"/>
        <v>0</v>
      </c>
      <c r="N179" s="125">
        <f t="shared" si="25"/>
        <v>0</v>
      </c>
      <c r="O179" s="126">
        <f t="shared" si="26"/>
        <v>0</v>
      </c>
      <c r="P179" s="125">
        <f t="shared" si="27"/>
        <v>0</v>
      </c>
      <c r="Q179" s="1">
        <f t="shared" si="28"/>
        <v>0</v>
      </c>
      <c r="R179" s="1">
        <f t="shared" si="32"/>
        <v>0</v>
      </c>
      <c r="S179" s="1">
        <f t="shared" si="29"/>
        <v>0</v>
      </c>
      <c r="T179" s="1">
        <f t="shared" si="30"/>
        <v>0</v>
      </c>
      <c r="U179" s="126">
        <f t="shared" si="31"/>
        <v>0</v>
      </c>
    </row>
    <row r="180" spans="2:21" x14ac:dyDescent="0.3">
      <c r="B180" s="125">
        <v>165</v>
      </c>
      <c r="C180" s="34" t="str">
        <f>IF(OR('Data-Qtr7'!C178="",'Data-Qtr7'!R178),"",(COUNTIF('Data-Qtr7'!C178,"Yes")))</f>
        <v/>
      </c>
      <c r="D180" s="267" t="str">
        <f>IF('Data-Qtr7'!D178="","",IF(C180=1,'Data-Qtr7'!D178,""))</f>
        <v/>
      </c>
      <c r="E180" s="53" t="str">
        <f>IF(OR('Data-Qtr7'!E178="",'Data-Qtr7'!R178),"",COUNTIF('Data-Qtr7'!E178,"Yes"))</f>
        <v/>
      </c>
      <c r="F180" s="53" t="str">
        <f>IF(OR('Data-Qtr7'!F178="",'Data-Qtr7'!R178),"",COUNTIF('Data-Qtr7'!F178,"Yes"))</f>
        <v/>
      </c>
      <c r="G180" s="53"/>
      <c r="H180" s="53" t="str">
        <f>IF(OR('Data-Qtr7'!G178="",'Data-Qtr7'!R178),"",COUNTIF('Data-Qtr7'!G178,"Yes"))</f>
        <v/>
      </c>
      <c r="I180" s="55">
        <f>COUNTIF('Data-Qtr7'!C178:G178,"")</f>
        <v>5</v>
      </c>
      <c r="J180" s="125">
        <f>IF('Data-Qtr7'!R178,0,IF((COUNTBLANK(C180)+COUNTBLANK(E180)+COUNTBLANK(F180)+COUNTBLANK(H180))=4,0,1))</f>
        <v>0</v>
      </c>
      <c r="K180" s="125">
        <f t="shared" ref="K180:K215" si="33">IF(J180=1,C180,0)</f>
        <v>0</v>
      </c>
      <c r="L180" s="125">
        <f t="shared" ref="L180:L215" si="34">IF(J180=1,IF((COUNTIF(C180,1)+COUNTIF(E180,1))=2,1,0),0)</f>
        <v>0</v>
      </c>
      <c r="M180" s="1">
        <f t="shared" ref="M180:M215" si="35">IF(J180=1,COUNTIF(E180,1),0)</f>
        <v>0</v>
      </c>
      <c r="N180" s="125">
        <f t="shared" ref="N180:N215" si="36">IF(J180=1,IF((COUNTIF(C180,1)+COUNTIF(F180,1))=2,1,0),0)</f>
        <v>0</v>
      </c>
      <c r="O180" s="126">
        <f t="shared" ref="O180:O215" si="37">IF(J180=1,COUNTIF(F180,1),0)</f>
        <v>0</v>
      </c>
      <c r="P180" s="125">
        <f t="shared" ref="P180:P215" si="38">IF(J180=1,IF((COUNTIF(C180,1)+COUNTIF(H180,1))=2,1,0),0)</f>
        <v>0</v>
      </c>
      <c r="Q180" s="1">
        <f t="shared" ref="Q180:Q215" si="39">IF(J180=1,COUNTIF(H180,1),0)</f>
        <v>0</v>
      </c>
      <c r="R180" s="1">
        <f t="shared" si="32"/>
        <v>0</v>
      </c>
      <c r="S180" s="1">
        <f t="shared" ref="S180:S215" si="40">IF(J180=1,COUNTIF(C180,1),0)</f>
        <v>0</v>
      </c>
      <c r="T180" s="1">
        <f t="shared" ref="T180:T215" si="41">IF(AND(C180=1,F180=1),1,0)</f>
        <v>0</v>
      </c>
      <c r="U180" s="126">
        <f t="shared" ref="U180:U215" si="42">IF(AND(C180=1,H180=1),1,0)</f>
        <v>0</v>
      </c>
    </row>
    <row r="181" spans="2:21" x14ac:dyDescent="0.3">
      <c r="B181" s="125">
        <v>166</v>
      </c>
      <c r="C181" s="34" t="str">
        <f>IF(OR('Data-Qtr7'!C179="",'Data-Qtr7'!R179),"",(COUNTIF('Data-Qtr7'!C179,"Yes")))</f>
        <v/>
      </c>
      <c r="D181" s="267" t="str">
        <f>IF('Data-Qtr7'!D179="","",IF(C181=1,'Data-Qtr7'!D179,""))</f>
        <v/>
      </c>
      <c r="E181" s="53" t="str">
        <f>IF(OR('Data-Qtr7'!E179="",'Data-Qtr7'!R179),"",COUNTIF('Data-Qtr7'!E179,"Yes"))</f>
        <v/>
      </c>
      <c r="F181" s="53" t="str">
        <f>IF(OR('Data-Qtr7'!F179="",'Data-Qtr7'!R179),"",COUNTIF('Data-Qtr7'!F179,"Yes"))</f>
        <v/>
      </c>
      <c r="G181" s="53"/>
      <c r="H181" s="53" t="str">
        <f>IF(OR('Data-Qtr7'!G179="",'Data-Qtr7'!R179),"",COUNTIF('Data-Qtr7'!G179,"Yes"))</f>
        <v/>
      </c>
      <c r="I181" s="55">
        <f>COUNTIF('Data-Qtr7'!C179:G179,"")</f>
        <v>5</v>
      </c>
      <c r="J181" s="125">
        <f>IF('Data-Qtr7'!R179,0,IF((COUNTBLANK(C181)+COUNTBLANK(E181)+COUNTBLANK(F181)+COUNTBLANK(H181))=4,0,1))</f>
        <v>0</v>
      </c>
      <c r="K181" s="125">
        <f t="shared" si="33"/>
        <v>0</v>
      </c>
      <c r="L181" s="125">
        <f t="shared" si="34"/>
        <v>0</v>
      </c>
      <c r="M181" s="1">
        <f t="shared" si="35"/>
        <v>0</v>
      </c>
      <c r="N181" s="125">
        <f t="shared" si="36"/>
        <v>0</v>
      </c>
      <c r="O181" s="126">
        <f t="shared" si="37"/>
        <v>0</v>
      </c>
      <c r="P181" s="125">
        <f t="shared" si="38"/>
        <v>0</v>
      </c>
      <c r="Q181" s="1">
        <f t="shared" si="39"/>
        <v>0</v>
      </c>
      <c r="R181" s="1">
        <f t="shared" si="32"/>
        <v>0</v>
      </c>
      <c r="S181" s="1">
        <f t="shared" si="40"/>
        <v>0</v>
      </c>
      <c r="T181" s="1">
        <f t="shared" si="41"/>
        <v>0</v>
      </c>
      <c r="U181" s="126">
        <f t="shared" si="42"/>
        <v>0</v>
      </c>
    </row>
    <row r="182" spans="2:21" x14ac:dyDescent="0.3">
      <c r="B182" s="125">
        <v>167</v>
      </c>
      <c r="C182" s="34" t="str">
        <f>IF(OR('Data-Qtr7'!C180="",'Data-Qtr7'!R180),"",(COUNTIF('Data-Qtr7'!C180,"Yes")))</f>
        <v/>
      </c>
      <c r="D182" s="267" t="str">
        <f>IF('Data-Qtr7'!D180="","",IF(C182=1,'Data-Qtr7'!D180,""))</f>
        <v/>
      </c>
      <c r="E182" s="53" t="str">
        <f>IF(OR('Data-Qtr7'!E180="",'Data-Qtr7'!R180),"",COUNTIF('Data-Qtr7'!E180,"Yes"))</f>
        <v/>
      </c>
      <c r="F182" s="53" t="str">
        <f>IF(OR('Data-Qtr7'!F180="",'Data-Qtr7'!R180),"",COUNTIF('Data-Qtr7'!F180,"Yes"))</f>
        <v/>
      </c>
      <c r="G182" s="53"/>
      <c r="H182" s="53" t="str">
        <f>IF(OR('Data-Qtr7'!G180="",'Data-Qtr7'!R180),"",COUNTIF('Data-Qtr7'!G180,"Yes"))</f>
        <v/>
      </c>
      <c r="I182" s="55">
        <f>COUNTIF('Data-Qtr7'!C180:G180,"")</f>
        <v>5</v>
      </c>
      <c r="J182" s="125">
        <f>IF('Data-Qtr7'!R180,0,IF((COUNTBLANK(C182)+COUNTBLANK(E182)+COUNTBLANK(F182)+COUNTBLANK(H182))=4,0,1))</f>
        <v>0</v>
      </c>
      <c r="K182" s="125">
        <f t="shared" si="33"/>
        <v>0</v>
      </c>
      <c r="L182" s="125">
        <f t="shared" si="34"/>
        <v>0</v>
      </c>
      <c r="M182" s="1">
        <f t="shared" si="35"/>
        <v>0</v>
      </c>
      <c r="N182" s="125">
        <f t="shared" si="36"/>
        <v>0</v>
      </c>
      <c r="O182" s="126">
        <f t="shared" si="37"/>
        <v>0</v>
      </c>
      <c r="P182" s="125">
        <f t="shared" si="38"/>
        <v>0</v>
      </c>
      <c r="Q182" s="1">
        <f t="shared" si="39"/>
        <v>0</v>
      </c>
      <c r="R182" s="1">
        <f t="shared" si="32"/>
        <v>0</v>
      </c>
      <c r="S182" s="1">
        <f t="shared" si="40"/>
        <v>0</v>
      </c>
      <c r="T182" s="1">
        <f t="shared" si="41"/>
        <v>0</v>
      </c>
      <c r="U182" s="126">
        <f t="shared" si="42"/>
        <v>0</v>
      </c>
    </row>
    <row r="183" spans="2:21" x14ac:dyDescent="0.3">
      <c r="B183" s="125">
        <v>168</v>
      </c>
      <c r="C183" s="34" t="str">
        <f>IF(OR('Data-Qtr7'!C181="",'Data-Qtr7'!R181),"",(COUNTIF('Data-Qtr7'!C181,"Yes")))</f>
        <v/>
      </c>
      <c r="D183" s="267" t="str">
        <f>IF('Data-Qtr7'!D181="","",IF(C183=1,'Data-Qtr7'!D181,""))</f>
        <v/>
      </c>
      <c r="E183" s="53" t="str">
        <f>IF(OR('Data-Qtr7'!E181="",'Data-Qtr7'!R181),"",COUNTIF('Data-Qtr7'!E181,"Yes"))</f>
        <v/>
      </c>
      <c r="F183" s="53" t="str">
        <f>IF(OR('Data-Qtr7'!F181="",'Data-Qtr7'!R181),"",COUNTIF('Data-Qtr7'!F181,"Yes"))</f>
        <v/>
      </c>
      <c r="G183" s="53"/>
      <c r="H183" s="53" t="str">
        <f>IF(OR('Data-Qtr7'!G181="",'Data-Qtr7'!R181),"",COUNTIF('Data-Qtr7'!G181,"Yes"))</f>
        <v/>
      </c>
      <c r="I183" s="55">
        <f>COUNTIF('Data-Qtr7'!C181:G181,"")</f>
        <v>5</v>
      </c>
      <c r="J183" s="125">
        <f>IF('Data-Qtr7'!R181,0,IF((COUNTBLANK(C183)+COUNTBLANK(E183)+COUNTBLANK(F183)+COUNTBLANK(H183))=4,0,1))</f>
        <v>0</v>
      </c>
      <c r="K183" s="125">
        <f t="shared" si="33"/>
        <v>0</v>
      </c>
      <c r="L183" s="125">
        <f t="shared" si="34"/>
        <v>0</v>
      </c>
      <c r="M183" s="1">
        <f t="shared" si="35"/>
        <v>0</v>
      </c>
      <c r="N183" s="125">
        <f t="shared" si="36"/>
        <v>0</v>
      </c>
      <c r="O183" s="126">
        <f t="shared" si="37"/>
        <v>0</v>
      </c>
      <c r="P183" s="125">
        <f t="shared" si="38"/>
        <v>0</v>
      </c>
      <c r="Q183" s="1">
        <f t="shared" si="39"/>
        <v>0</v>
      </c>
      <c r="R183" s="1">
        <f t="shared" si="32"/>
        <v>0</v>
      </c>
      <c r="S183" s="1">
        <f t="shared" si="40"/>
        <v>0</v>
      </c>
      <c r="T183" s="1">
        <f t="shared" si="41"/>
        <v>0</v>
      </c>
      <c r="U183" s="126">
        <f t="shared" si="42"/>
        <v>0</v>
      </c>
    </row>
    <row r="184" spans="2:21" x14ac:dyDescent="0.3">
      <c r="B184" s="125">
        <v>169</v>
      </c>
      <c r="C184" s="34" t="str">
        <f>IF(OR('Data-Qtr7'!C182="",'Data-Qtr7'!R182),"",(COUNTIF('Data-Qtr7'!C182,"Yes")))</f>
        <v/>
      </c>
      <c r="D184" s="267" t="str">
        <f>IF('Data-Qtr7'!D182="","",IF(C184=1,'Data-Qtr7'!D182,""))</f>
        <v/>
      </c>
      <c r="E184" s="53" t="str">
        <f>IF(OR('Data-Qtr7'!E182="",'Data-Qtr7'!R182),"",COUNTIF('Data-Qtr7'!E182,"Yes"))</f>
        <v/>
      </c>
      <c r="F184" s="53" t="str">
        <f>IF(OR('Data-Qtr7'!F182="",'Data-Qtr7'!R182),"",COUNTIF('Data-Qtr7'!F182,"Yes"))</f>
        <v/>
      </c>
      <c r="G184" s="53"/>
      <c r="H184" s="53" t="str">
        <f>IF(OR('Data-Qtr7'!G182="",'Data-Qtr7'!R182),"",COUNTIF('Data-Qtr7'!G182,"Yes"))</f>
        <v/>
      </c>
      <c r="I184" s="55">
        <f>COUNTIF('Data-Qtr7'!C182:G182,"")</f>
        <v>5</v>
      </c>
      <c r="J184" s="125">
        <f>IF('Data-Qtr7'!R182,0,IF((COUNTBLANK(C184)+COUNTBLANK(E184)+COUNTBLANK(F184)+COUNTBLANK(H184))=4,0,1))</f>
        <v>0</v>
      </c>
      <c r="K184" s="125">
        <f t="shared" si="33"/>
        <v>0</v>
      </c>
      <c r="L184" s="125">
        <f t="shared" si="34"/>
        <v>0</v>
      </c>
      <c r="M184" s="1">
        <f t="shared" si="35"/>
        <v>0</v>
      </c>
      <c r="N184" s="125">
        <f t="shared" si="36"/>
        <v>0</v>
      </c>
      <c r="O184" s="126">
        <f t="shared" si="37"/>
        <v>0</v>
      </c>
      <c r="P184" s="125">
        <f t="shared" si="38"/>
        <v>0</v>
      </c>
      <c r="Q184" s="1">
        <f t="shared" si="39"/>
        <v>0</v>
      </c>
      <c r="R184" s="1">
        <f t="shared" si="32"/>
        <v>0</v>
      </c>
      <c r="S184" s="1">
        <f t="shared" si="40"/>
        <v>0</v>
      </c>
      <c r="T184" s="1">
        <f t="shared" si="41"/>
        <v>0</v>
      </c>
      <c r="U184" s="126">
        <f t="shared" si="42"/>
        <v>0</v>
      </c>
    </row>
    <row r="185" spans="2:21" ht="15" thickBot="1" x14ac:dyDescent="0.35">
      <c r="B185" s="127">
        <v>170</v>
      </c>
      <c r="C185" s="35" t="str">
        <f>IF(OR('Data-Qtr7'!C183="",'Data-Qtr7'!R183),"",(COUNTIF('Data-Qtr7'!C183,"Yes")))</f>
        <v/>
      </c>
      <c r="D185" s="271" t="str">
        <f>IF('Data-Qtr7'!D183="","",IF(C185=1,'Data-Qtr7'!D183,""))</f>
        <v/>
      </c>
      <c r="E185" s="36" t="str">
        <f>IF(OR('Data-Qtr7'!E183="",'Data-Qtr7'!R183),"",COUNTIF('Data-Qtr7'!E183,"Yes"))</f>
        <v/>
      </c>
      <c r="F185" s="36" t="str">
        <f>IF(OR('Data-Qtr7'!F183="",'Data-Qtr7'!R183),"",COUNTIF('Data-Qtr7'!F183,"Yes"))</f>
        <v/>
      </c>
      <c r="G185" s="36"/>
      <c r="H185" s="36" t="str">
        <f>IF(OR('Data-Qtr7'!G183="",'Data-Qtr7'!R183),"",COUNTIF('Data-Qtr7'!G183,"Yes"))</f>
        <v/>
      </c>
      <c r="I185" s="56">
        <f>COUNTIF('Data-Qtr7'!C183:G183,"")</f>
        <v>5</v>
      </c>
      <c r="J185" s="125">
        <f>IF('Data-Qtr7'!R183,0,IF((COUNTBLANK(C185)+COUNTBLANK(E185)+COUNTBLANK(F185)+COUNTBLANK(H185))=4,0,1))</f>
        <v>0</v>
      </c>
      <c r="K185" s="125">
        <f t="shared" si="33"/>
        <v>0</v>
      </c>
      <c r="L185" s="125">
        <f t="shared" si="34"/>
        <v>0</v>
      </c>
      <c r="M185" s="1">
        <f t="shared" si="35"/>
        <v>0</v>
      </c>
      <c r="N185" s="125">
        <f t="shared" si="36"/>
        <v>0</v>
      </c>
      <c r="O185" s="126">
        <f t="shared" si="37"/>
        <v>0</v>
      </c>
      <c r="P185" s="125">
        <f t="shared" si="38"/>
        <v>0</v>
      </c>
      <c r="Q185" s="1">
        <f t="shared" si="39"/>
        <v>0</v>
      </c>
      <c r="R185" s="1">
        <f t="shared" si="32"/>
        <v>0</v>
      </c>
      <c r="S185" s="1">
        <f t="shared" si="40"/>
        <v>0</v>
      </c>
      <c r="T185" s="1">
        <f t="shared" si="41"/>
        <v>0</v>
      </c>
      <c r="U185" s="126">
        <f t="shared" si="42"/>
        <v>0</v>
      </c>
    </row>
    <row r="186" spans="2:21" x14ac:dyDescent="0.3">
      <c r="B186" s="125">
        <v>171</v>
      </c>
      <c r="C186" s="32" t="str">
        <f>IF(OR('Data-Qtr7'!C184="",'Data-Qtr7'!R184),"",(COUNTIF('Data-Qtr7'!C184,"Yes")))</f>
        <v/>
      </c>
      <c r="D186" s="268" t="str">
        <f>IF('Data-Qtr7'!D184="","",IF(C186=1,'Data-Qtr7'!D184,""))</f>
        <v/>
      </c>
      <c r="E186" s="33" t="str">
        <f>IF(OR('Data-Qtr7'!E184="",'Data-Qtr7'!R184),"",COUNTIF('Data-Qtr7'!E184,"Yes"))</f>
        <v/>
      </c>
      <c r="F186" s="33" t="str">
        <f>IF(OR('Data-Qtr7'!F184="",'Data-Qtr7'!R184),"",COUNTIF('Data-Qtr7'!F184,"Yes"))</f>
        <v/>
      </c>
      <c r="G186" s="33"/>
      <c r="H186" s="33" t="str">
        <f>IF(OR('Data-Qtr7'!G184="",'Data-Qtr7'!R184),"",COUNTIF('Data-Qtr7'!G184,"Yes"))</f>
        <v/>
      </c>
      <c r="I186" s="54">
        <f>COUNTIF('Data-Qtr7'!C184:G184,"")</f>
        <v>5</v>
      </c>
      <c r="J186" s="125">
        <f>IF('Data-Qtr7'!R184,0,IF((COUNTBLANK(C186)+COUNTBLANK(E186)+COUNTBLANK(F186)+COUNTBLANK(H186))=4,0,1))</f>
        <v>0</v>
      </c>
      <c r="K186" s="125">
        <f t="shared" si="33"/>
        <v>0</v>
      </c>
      <c r="L186" s="125">
        <f t="shared" si="34"/>
        <v>0</v>
      </c>
      <c r="M186" s="1">
        <f t="shared" si="35"/>
        <v>0</v>
      </c>
      <c r="N186" s="125">
        <f t="shared" si="36"/>
        <v>0</v>
      </c>
      <c r="O186" s="126">
        <f t="shared" si="37"/>
        <v>0</v>
      </c>
      <c r="P186" s="125">
        <f t="shared" si="38"/>
        <v>0</v>
      </c>
      <c r="Q186" s="1">
        <f t="shared" si="39"/>
        <v>0</v>
      </c>
      <c r="R186" s="1">
        <f t="shared" si="32"/>
        <v>0</v>
      </c>
      <c r="S186" s="1">
        <f t="shared" si="40"/>
        <v>0</v>
      </c>
      <c r="T186" s="1">
        <f t="shared" si="41"/>
        <v>0</v>
      </c>
      <c r="U186" s="126">
        <f t="shared" si="42"/>
        <v>0</v>
      </c>
    </row>
    <row r="187" spans="2:21" x14ac:dyDescent="0.3">
      <c r="B187" s="125">
        <v>172</v>
      </c>
      <c r="C187" s="34" t="str">
        <f>IF(OR('Data-Qtr7'!C185="",'Data-Qtr7'!R185),"",(COUNTIF('Data-Qtr7'!C185,"Yes")))</f>
        <v/>
      </c>
      <c r="D187" s="267" t="str">
        <f>IF('Data-Qtr7'!D185="","",IF(C187=1,'Data-Qtr7'!D185,""))</f>
        <v/>
      </c>
      <c r="E187" s="53" t="str">
        <f>IF(OR('Data-Qtr7'!E185="",'Data-Qtr7'!R185),"",COUNTIF('Data-Qtr7'!E185,"Yes"))</f>
        <v/>
      </c>
      <c r="F187" s="53" t="str">
        <f>IF(OR('Data-Qtr7'!F185="",'Data-Qtr7'!R185),"",COUNTIF('Data-Qtr7'!F185,"Yes"))</f>
        <v/>
      </c>
      <c r="G187" s="53"/>
      <c r="H187" s="53" t="str">
        <f>IF(OR('Data-Qtr7'!G185="",'Data-Qtr7'!R185),"",COUNTIF('Data-Qtr7'!G185,"Yes"))</f>
        <v/>
      </c>
      <c r="I187" s="55">
        <f>COUNTIF('Data-Qtr7'!C185:G185,"")</f>
        <v>5</v>
      </c>
      <c r="J187" s="125">
        <f>IF('Data-Qtr7'!R185,0,IF((COUNTBLANK(C187)+COUNTBLANK(E187)+COUNTBLANK(F187)+COUNTBLANK(H187))=4,0,1))</f>
        <v>0</v>
      </c>
      <c r="K187" s="125">
        <f t="shared" si="33"/>
        <v>0</v>
      </c>
      <c r="L187" s="125">
        <f t="shared" si="34"/>
        <v>0</v>
      </c>
      <c r="M187" s="1">
        <f t="shared" si="35"/>
        <v>0</v>
      </c>
      <c r="N187" s="125">
        <f t="shared" si="36"/>
        <v>0</v>
      </c>
      <c r="O187" s="126">
        <f t="shared" si="37"/>
        <v>0</v>
      </c>
      <c r="P187" s="125">
        <f t="shared" si="38"/>
        <v>0</v>
      </c>
      <c r="Q187" s="1">
        <f t="shared" si="39"/>
        <v>0</v>
      </c>
      <c r="R187" s="1">
        <f t="shared" si="32"/>
        <v>0</v>
      </c>
      <c r="S187" s="1">
        <f t="shared" si="40"/>
        <v>0</v>
      </c>
      <c r="T187" s="1">
        <f t="shared" si="41"/>
        <v>0</v>
      </c>
      <c r="U187" s="126">
        <f t="shared" si="42"/>
        <v>0</v>
      </c>
    </row>
    <row r="188" spans="2:21" x14ac:dyDescent="0.3">
      <c r="B188" s="125">
        <v>173</v>
      </c>
      <c r="C188" s="34" t="str">
        <f>IF(OR('Data-Qtr7'!C186="",'Data-Qtr7'!R186),"",(COUNTIF('Data-Qtr7'!C186,"Yes")))</f>
        <v/>
      </c>
      <c r="D188" s="267" t="str">
        <f>IF('Data-Qtr7'!D186="","",IF(C188=1,'Data-Qtr7'!D186,""))</f>
        <v/>
      </c>
      <c r="E188" s="53" t="str">
        <f>IF(OR('Data-Qtr7'!E186="",'Data-Qtr7'!R186),"",COUNTIF('Data-Qtr7'!E186,"Yes"))</f>
        <v/>
      </c>
      <c r="F188" s="53" t="str">
        <f>IF(OR('Data-Qtr7'!F186="",'Data-Qtr7'!R186),"",COUNTIF('Data-Qtr7'!F186,"Yes"))</f>
        <v/>
      </c>
      <c r="G188" s="53"/>
      <c r="H188" s="53" t="str">
        <f>IF(OR('Data-Qtr7'!G186="",'Data-Qtr7'!R186),"",COUNTIF('Data-Qtr7'!G186,"Yes"))</f>
        <v/>
      </c>
      <c r="I188" s="55">
        <f>COUNTIF('Data-Qtr7'!C186:G186,"")</f>
        <v>5</v>
      </c>
      <c r="J188" s="125">
        <f>IF('Data-Qtr7'!R186,0,IF((COUNTBLANK(C188)+COUNTBLANK(E188)+COUNTBLANK(F188)+COUNTBLANK(H188))=4,0,1))</f>
        <v>0</v>
      </c>
      <c r="K188" s="125">
        <f t="shared" si="33"/>
        <v>0</v>
      </c>
      <c r="L188" s="125">
        <f t="shared" si="34"/>
        <v>0</v>
      </c>
      <c r="M188" s="1">
        <f t="shared" si="35"/>
        <v>0</v>
      </c>
      <c r="N188" s="125">
        <f t="shared" si="36"/>
        <v>0</v>
      </c>
      <c r="O188" s="126">
        <f t="shared" si="37"/>
        <v>0</v>
      </c>
      <c r="P188" s="125">
        <f t="shared" si="38"/>
        <v>0</v>
      </c>
      <c r="Q188" s="1">
        <f t="shared" si="39"/>
        <v>0</v>
      </c>
      <c r="R188" s="1">
        <f t="shared" si="32"/>
        <v>0</v>
      </c>
      <c r="S188" s="1">
        <f t="shared" si="40"/>
        <v>0</v>
      </c>
      <c r="T188" s="1">
        <f t="shared" si="41"/>
        <v>0</v>
      </c>
      <c r="U188" s="126">
        <f t="shared" si="42"/>
        <v>0</v>
      </c>
    </row>
    <row r="189" spans="2:21" x14ac:dyDescent="0.3">
      <c r="B189" s="125">
        <v>174</v>
      </c>
      <c r="C189" s="34" t="str">
        <f>IF(OR('Data-Qtr7'!C187="",'Data-Qtr7'!R187),"",(COUNTIF('Data-Qtr7'!C187,"Yes")))</f>
        <v/>
      </c>
      <c r="D189" s="267" t="str">
        <f>IF('Data-Qtr7'!D187="","",IF(C189=1,'Data-Qtr7'!D187,""))</f>
        <v/>
      </c>
      <c r="E189" s="53" t="str">
        <f>IF(OR('Data-Qtr7'!E187="",'Data-Qtr7'!R187),"",COUNTIF('Data-Qtr7'!E187,"Yes"))</f>
        <v/>
      </c>
      <c r="F189" s="53" t="str">
        <f>IF(OR('Data-Qtr7'!F187="",'Data-Qtr7'!R187),"",COUNTIF('Data-Qtr7'!F187,"Yes"))</f>
        <v/>
      </c>
      <c r="G189" s="53"/>
      <c r="H189" s="53" t="str">
        <f>IF(OR('Data-Qtr7'!G187="",'Data-Qtr7'!R187),"",COUNTIF('Data-Qtr7'!G187,"Yes"))</f>
        <v/>
      </c>
      <c r="I189" s="55">
        <f>COUNTIF('Data-Qtr7'!C187:G187,"")</f>
        <v>5</v>
      </c>
      <c r="J189" s="125">
        <f>IF('Data-Qtr7'!R187,0,IF((COUNTBLANK(C189)+COUNTBLANK(E189)+COUNTBLANK(F189)+COUNTBLANK(H189))=4,0,1))</f>
        <v>0</v>
      </c>
      <c r="K189" s="125">
        <f t="shared" si="33"/>
        <v>0</v>
      </c>
      <c r="L189" s="125">
        <f t="shared" si="34"/>
        <v>0</v>
      </c>
      <c r="M189" s="1">
        <f t="shared" si="35"/>
        <v>0</v>
      </c>
      <c r="N189" s="125">
        <f t="shared" si="36"/>
        <v>0</v>
      </c>
      <c r="O189" s="126">
        <f t="shared" si="37"/>
        <v>0</v>
      </c>
      <c r="P189" s="125">
        <f t="shared" si="38"/>
        <v>0</v>
      </c>
      <c r="Q189" s="1">
        <f t="shared" si="39"/>
        <v>0</v>
      </c>
      <c r="R189" s="1">
        <f t="shared" si="32"/>
        <v>0</v>
      </c>
      <c r="S189" s="1">
        <f t="shared" si="40"/>
        <v>0</v>
      </c>
      <c r="T189" s="1">
        <f t="shared" si="41"/>
        <v>0</v>
      </c>
      <c r="U189" s="126">
        <f t="shared" si="42"/>
        <v>0</v>
      </c>
    </row>
    <row r="190" spans="2:21" x14ac:dyDescent="0.3">
      <c r="B190" s="125">
        <v>175</v>
      </c>
      <c r="C190" s="34" t="str">
        <f>IF(OR('Data-Qtr7'!C188="",'Data-Qtr7'!R188),"",(COUNTIF('Data-Qtr7'!C188,"Yes")))</f>
        <v/>
      </c>
      <c r="D190" s="267" t="str">
        <f>IF('Data-Qtr7'!D188="","",IF(C190=1,'Data-Qtr7'!D188,""))</f>
        <v/>
      </c>
      <c r="E190" s="53" t="str">
        <f>IF(OR('Data-Qtr7'!E188="",'Data-Qtr7'!R188),"",COUNTIF('Data-Qtr7'!E188,"Yes"))</f>
        <v/>
      </c>
      <c r="F190" s="53" t="str">
        <f>IF(OR('Data-Qtr7'!F188="",'Data-Qtr7'!R188),"",COUNTIF('Data-Qtr7'!F188,"Yes"))</f>
        <v/>
      </c>
      <c r="G190" s="53"/>
      <c r="H190" s="53" t="str">
        <f>IF(OR('Data-Qtr7'!G188="",'Data-Qtr7'!R188),"",COUNTIF('Data-Qtr7'!G188,"Yes"))</f>
        <v/>
      </c>
      <c r="I190" s="55">
        <f>COUNTIF('Data-Qtr7'!C188:G188,"")</f>
        <v>5</v>
      </c>
      <c r="J190" s="125">
        <f>IF('Data-Qtr7'!R188,0,IF((COUNTBLANK(C190)+COUNTBLANK(E190)+COUNTBLANK(F190)+COUNTBLANK(H190))=4,0,1))</f>
        <v>0</v>
      </c>
      <c r="K190" s="125">
        <f t="shared" si="33"/>
        <v>0</v>
      </c>
      <c r="L190" s="125">
        <f t="shared" si="34"/>
        <v>0</v>
      </c>
      <c r="M190" s="1">
        <f t="shared" si="35"/>
        <v>0</v>
      </c>
      <c r="N190" s="125">
        <f t="shared" si="36"/>
        <v>0</v>
      </c>
      <c r="O190" s="126">
        <f t="shared" si="37"/>
        <v>0</v>
      </c>
      <c r="P190" s="125">
        <f t="shared" si="38"/>
        <v>0</v>
      </c>
      <c r="Q190" s="1">
        <f t="shared" si="39"/>
        <v>0</v>
      </c>
      <c r="R190" s="1">
        <f t="shared" si="32"/>
        <v>0</v>
      </c>
      <c r="S190" s="1">
        <f t="shared" si="40"/>
        <v>0</v>
      </c>
      <c r="T190" s="1">
        <f t="shared" si="41"/>
        <v>0</v>
      </c>
      <c r="U190" s="126">
        <f t="shared" si="42"/>
        <v>0</v>
      </c>
    </row>
    <row r="191" spans="2:21" x14ac:dyDescent="0.3">
      <c r="B191" s="125">
        <v>176</v>
      </c>
      <c r="C191" s="34" t="str">
        <f>IF(OR('Data-Qtr7'!C189="",'Data-Qtr7'!R189),"",(COUNTIF('Data-Qtr7'!C189,"Yes")))</f>
        <v/>
      </c>
      <c r="D191" s="267" t="str">
        <f>IF('Data-Qtr7'!D189="","",IF(C191=1,'Data-Qtr7'!D189,""))</f>
        <v/>
      </c>
      <c r="E191" s="53" t="str">
        <f>IF(OR('Data-Qtr7'!E189="",'Data-Qtr7'!R189),"",COUNTIF('Data-Qtr7'!E189,"Yes"))</f>
        <v/>
      </c>
      <c r="F191" s="53" t="str">
        <f>IF(OR('Data-Qtr7'!F189="",'Data-Qtr7'!R189),"",COUNTIF('Data-Qtr7'!F189,"Yes"))</f>
        <v/>
      </c>
      <c r="G191" s="53"/>
      <c r="H191" s="53" t="str">
        <f>IF(OR('Data-Qtr7'!G189="",'Data-Qtr7'!R189),"",COUNTIF('Data-Qtr7'!G189,"Yes"))</f>
        <v/>
      </c>
      <c r="I191" s="55">
        <f>COUNTIF('Data-Qtr7'!C189:G189,"")</f>
        <v>5</v>
      </c>
      <c r="J191" s="125">
        <f>IF('Data-Qtr7'!R189,0,IF((COUNTBLANK(C191)+COUNTBLANK(E191)+COUNTBLANK(F191)+COUNTBLANK(H191))=4,0,1))</f>
        <v>0</v>
      </c>
      <c r="K191" s="125">
        <f t="shared" si="33"/>
        <v>0</v>
      </c>
      <c r="L191" s="125">
        <f t="shared" si="34"/>
        <v>0</v>
      </c>
      <c r="M191" s="1">
        <f t="shared" si="35"/>
        <v>0</v>
      </c>
      <c r="N191" s="125">
        <f t="shared" si="36"/>
        <v>0</v>
      </c>
      <c r="O191" s="126">
        <f t="shared" si="37"/>
        <v>0</v>
      </c>
      <c r="P191" s="125">
        <f t="shared" si="38"/>
        <v>0</v>
      </c>
      <c r="Q191" s="1">
        <f t="shared" si="39"/>
        <v>0</v>
      </c>
      <c r="R191" s="1">
        <f t="shared" si="32"/>
        <v>0</v>
      </c>
      <c r="S191" s="1">
        <f t="shared" si="40"/>
        <v>0</v>
      </c>
      <c r="T191" s="1">
        <f t="shared" si="41"/>
        <v>0</v>
      </c>
      <c r="U191" s="126">
        <f t="shared" si="42"/>
        <v>0</v>
      </c>
    </row>
    <row r="192" spans="2:21" x14ac:dyDescent="0.3">
      <c r="B192" s="125">
        <v>177</v>
      </c>
      <c r="C192" s="34" t="str">
        <f>IF(OR('Data-Qtr7'!C190="",'Data-Qtr7'!R190),"",(COUNTIF('Data-Qtr7'!C190,"Yes")))</f>
        <v/>
      </c>
      <c r="D192" s="267" t="str">
        <f>IF('Data-Qtr7'!D190="","",IF(C192=1,'Data-Qtr7'!D190,""))</f>
        <v/>
      </c>
      <c r="E192" s="53" t="str">
        <f>IF(OR('Data-Qtr7'!E190="",'Data-Qtr7'!R190),"",COUNTIF('Data-Qtr7'!E190,"Yes"))</f>
        <v/>
      </c>
      <c r="F192" s="53" t="str">
        <f>IF(OR('Data-Qtr7'!F190="",'Data-Qtr7'!R190),"",COUNTIF('Data-Qtr7'!F190,"Yes"))</f>
        <v/>
      </c>
      <c r="G192" s="53"/>
      <c r="H192" s="53" t="str">
        <f>IF(OR('Data-Qtr7'!G190="",'Data-Qtr7'!R190),"",COUNTIF('Data-Qtr7'!G190,"Yes"))</f>
        <v/>
      </c>
      <c r="I192" s="55">
        <f>COUNTIF('Data-Qtr7'!C190:G190,"")</f>
        <v>5</v>
      </c>
      <c r="J192" s="125">
        <f>IF('Data-Qtr7'!R190,0,IF((COUNTBLANK(C192)+COUNTBLANK(E192)+COUNTBLANK(F192)+COUNTBLANK(H192))=4,0,1))</f>
        <v>0</v>
      </c>
      <c r="K192" s="125">
        <f t="shared" si="33"/>
        <v>0</v>
      </c>
      <c r="L192" s="125">
        <f t="shared" si="34"/>
        <v>0</v>
      </c>
      <c r="M192" s="1">
        <f t="shared" si="35"/>
        <v>0</v>
      </c>
      <c r="N192" s="125">
        <f t="shared" si="36"/>
        <v>0</v>
      </c>
      <c r="O192" s="126">
        <f t="shared" si="37"/>
        <v>0</v>
      </c>
      <c r="P192" s="125">
        <f t="shared" si="38"/>
        <v>0</v>
      </c>
      <c r="Q192" s="1">
        <f t="shared" si="39"/>
        <v>0</v>
      </c>
      <c r="R192" s="1">
        <f t="shared" si="32"/>
        <v>0</v>
      </c>
      <c r="S192" s="1">
        <f t="shared" si="40"/>
        <v>0</v>
      </c>
      <c r="T192" s="1">
        <f t="shared" si="41"/>
        <v>0</v>
      </c>
      <c r="U192" s="126">
        <f t="shared" si="42"/>
        <v>0</v>
      </c>
    </row>
    <row r="193" spans="2:21" x14ac:dyDescent="0.3">
      <c r="B193" s="125">
        <v>178</v>
      </c>
      <c r="C193" s="34" t="str">
        <f>IF(OR('Data-Qtr7'!C191="",'Data-Qtr7'!R191),"",(COUNTIF('Data-Qtr7'!C191,"Yes")))</f>
        <v/>
      </c>
      <c r="D193" s="267" t="str">
        <f>IF('Data-Qtr7'!D191="","",IF(C193=1,'Data-Qtr7'!D191,""))</f>
        <v/>
      </c>
      <c r="E193" s="53" t="str">
        <f>IF(OR('Data-Qtr7'!E191="",'Data-Qtr7'!R191),"",COUNTIF('Data-Qtr7'!E191,"Yes"))</f>
        <v/>
      </c>
      <c r="F193" s="53" t="str">
        <f>IF(OR('Data-Qtr7'!F191="",'Data-Qtr7'!R191),"",COUNTIF('Data-Qtr7'!F191,"Yes"))</f>
        <v/>
      </c>
      <c r="G193" s="53"/>
      <c r="H193" s="53" t="str">
        <f>IF(OR('Data-Qtr7'!G191="",'Data-Qtr7'!R191),"",COUNTIF('Data-Qtr7'!G191,"Yes"))</f>
        <v/>
      </c>
      <c r="I193" s="55">
        <f>COUNTIF('Data-Qtr7'!C191:G191,"")</f>
        <v>5</v>
      </c>
      <c r="J193" s="125">
        <f>IF('Data-Qtr7'!R191,0,IF((COUNTBLANK(C193)+COUNTBLANK(E193)+COUNTBLANK(F193)+COUNTBLANK(H193))=4,0,1))</f>
        <v>0</v>
      </c>
      <c r="K193" s="125">
        <f t="shared" si="33"/>
        <v>0</v>
      </c>
      <c r="L193" s="125">
        <f t="shared" si="34"/>
        <v>0</v>
      </c>
      <c r="M193" s="1">
        <f t="shared" si="35"/>
        <v>0</v>
      </c>
      <c r="N193" s="125">
        <f t="shared" si="36"/>
        <v>0</v>
      </c>
      <c r="O193" s="126">
        <f t="shared" si="37"/>
        <v>0</v>
      </c>
      <c r="P193" s="125">
        <f t="shared" si="38"/>
        <v>0</v>
      </c>
      <c r="Q193" s="1">
        <f t="shared" si="39"/>
        <v>0</v>
      </c>
      <c r="R193" s="1">
        <f t="shared" si="32"/>
        <v>0</v>
      </c>
      <c r="S193" s="1">
        <f t="shared" si="40"/>
        <v>0</v>
      </c>
      <c r="T193" s="1">
        <f t="shared" si="41"/>
        <v>0</v>
      </c>
      <c r="U193" s="126">
        <f t="shared" si="42"/>
        <v>0</v>
      </c>
    </row>
    <row r="194" spans="2:21" x14ac:dyDescent="0.3">
      <c r="B194" s="125">
        <v>179</v>
      </c>
      <c r="C194" s="34" t="str">
        <f>IF(OR('Data-Qtr7'!C192="",'Data-Qtr7'!R192),"",(COUNTIF('Data-Qtr7'!C192,"Yes")))</f>
        <v/>
      </c>
      <c r="D194" s="267" t="str">
        <f>IF('Data-Qtr7'!D192="","",IF(C194=1,'Data-Qtr7'!D192,""))</f>
        <v/>
      </c>
      <c r="E194" s="53" t="str">
        <f>IF(OR('Data-Qtr7'!E192="",'Data-Qtr7'!R192),"",COUNTIF('Data-Qtr7'!E192,"Yes"))</f>
        <v/>
      </c>
      <c r="F194" s="53" t="str">
        <f>IF(OR('Data-Qtr7'!F192="",'Data-Qtr7'!R192),"",COUNTIF('Data-Qtr7'!F192,"Yes"))</f>
        <v/>
      </c>
      <c r="G194" s="53"/>
      <c r="H194" s="53" t="str">
        <f>IF(OR('Data-Qtr7'!G192="",'Data-Qtr7'!R192),"",COUNTIF('Data-Qtr7'!G192,"Yes"))</f>
        <v/>
      </c>
      <c r="I194" s="55">
        <f>COUNTIF('Data-Qtr7'!C192:G192,"")</f>
        <v>5</v>
      </c>
      <c r="J194" s="125">
        <f>IF('Data-Qtr7'!R192,0,IF((COUNTBLANK(C194)+COUNTBLANK(E194)+COUNTBLANK(F194)+COUNTBLANK(H194))=4,0,1))</f>
        <v>0</v>
      </c>
      <c r="K194" s="125">
        <f t="shared" si="33"/>
        <v>0</v>
      </c>
      <c r="L194" s="125">
        <f t="shared" si="34"/>
        <v>0</v>
      </c>
      <c r="M194" s="1">
        <f t="shared" si="35"/>
        <v>0</v>
      </c>
      <c r="N194" s="125">
        <f t="shared" si="36"/>
        <v>0</v>
      </c>
      <c r="O194" s="126">
        <f t="shared" si="37"/>
        <v>0</v>
      </c>
      <c r="P194" s="125">
        <f t="shared" si="38"/>
        <v>0</v>
      </c>
      <c r="Q194" s="1">
        <f t="shared" si="39"/>
        <v>0</v>
      </c>
      <c r="R194" s="1">
        <f t="shared" si="32"/>
        <v>0</v>
      </c>
      <c r="S194" s="1">
        <f t="shared" si="40"/>
        <v>0</v>
      </c>
      <c r="T194" s="1">
        <f t="shared" si="41"/>
        <v>0</v>
      </c>
      <c r="U194" s="126">
        <f t="shared" si="42"/>
        <v>0</v>
      </c>
    </row>
    <row r="195" spans="2:21" ht="15" thickBot="1" x14ac:dyDescent="0.35">
      <c r="B195" s="125">
        <v>180</v>
      </c>
      <c r="C195" s="35" t="str">
        <f>IF(OR('Data-Qtr7'!C193="",'Data-Qtr7'!R193),"",(COUNTIF('Data-Qtr7'!C193,"Yes")))</f>
        <v/>
      </c>
      <c r="D195" s="271" t="str">
        <f>IF('Data-Qtr7'!D193="","",IF(C195=1,'Data-Qtr7'!D193,""))</f>
        <v/>
      </c>
      <c r="E195" s="36" t="str">
        <f>IF(OR('Data-Qtr7'!E193="",'Data-Qtr7'!R193),"",COUNTIF('Data-Qtr7'!E193,"Yes"))</f>
        <v/>
      </c>
      <c r="F195" s="36" t="str">
        <f>IF(OR('Data-Qtr7'!F193="",'Data-Qtr7'!R193),"",COUNTIF('Data-Qtr7'!F193,"Yes"))</f>
        <v/>
      </c>
      <c r="G195" s="36"/>
      <c r="H195" s="36" t="str">
        <f>IF(OR('Data-Qtr7'!G193="",'Data-Qtr7'!R193),"",COUNTIF('Data-Qtr7'!G193,"Yes"))</f>
        <v/>
      </c>
      <c r="I195" s="55">
        <f>COUNTIF('Data-Qtr7'!C193:G193,"")</f>
        <v>5</v>
      </c>
      <c r="J195" s="125">
        <f>IF('Data-Qtr7'!R193,0,IF((COUNTBLANK(C195)+COUNTBLANK(E195)+COUNTBLANK(F195)+COUNTBLANK(H195))=4,0,1))</f>
        <v>0</v>
      </c>
      <c r="K195" s="125">
        <f t="shared" si="33"/>
        <v>0</v>
      </c>
      <c r="L195" s="125">
        <f t="shared" si="34"/>
        <v>0</v>
      </c>
      <c r="M195" s="1">
        <f t="shared" si="35"/>
        <v>0</v>
      </c>
      <c r="N195" s="125">
        <f t="shared" si="36"/>
        <v>0</v>
      </c>
      <c r="O195" s="126">
        <f t="shared" si="37"/>
        <v>0</v>
      </c>
      <c r="P195" s="125">
        <f t="shared" si="38"/>
        <v>0</v>
      </c>
      <c r="Q195" s="1">
        <f t="shared" si="39"/>
        <v>0</v>
      </c>
      <c r="R195" s="1">
        <f t="shared" si="32"/>
        <v>0</v>
      </c>
      <c r="S195" s="1">
        <f t="shared" si="40"/>
        <v>0</v>
      </c>
      <c r="T195" s="1">
        <f t="shared" si="41"/>
        <v>0</v>
      </c>
      <c r="U195" s="126">
        <f t="shared" si="42"/>
        <v>0</v>
      </c>
    </row>
    <row r="196" spans="2:21" x14ac:dyDescent="0.3">
      <c r="B196" s="125">
        <v>181</v>
      </c>
      <c r="C196" s="32" t="str">
        <f>IF(OR('Data-Qtr7'!C194="",'Data-Qtr7'!R194),"",(COUNTIF('Data-Qtr7'!C194,"Yes")))</f>
        <v/>
      </c>
      <c r="D196" s="268" t="str">
        <f>IF('Data-Qtr7'!D194="","",IF(C196=1,'Data-Qtr7'!D194,""))</f>
        <v/>
      </c>
      <c r="E196" s="33" t="str">
        <f>IF(OR('Data-Qtr7'!E194="",'Data-Qtr7'!R194),"",COUNTIF('Data-Qtr7'!E194,"Yes"))</f>
        <v/>
      </c>
      <c r="F196" s="33" t="str">
        <f>IF(OR('Data-Qtr7'!F194="",'Data-Qtr7'!R194),"",COUNTIF('Data-Qtr7'!F194,"Yes"))</f>
        <v/>
      </c>
      <c r="G196" s="33"/>
      <c r="H196" s="33" t="str">
        <f>IF(OR('Data-Qtr7'!G194="",'Data-Qtr7'!R194),"",COUNTIF('Data-Qtr7'!G194,"Yes"))</f>
        <v/>
      </c>
      <c r="I196" s="54">
        <f>COUNTIF('Data-Qtr7'!C194:G194,"")</f>
        <v>5</v>
      </c>
      <c r="J196" s="125">
        <f>IF('Data-Qtr7'!R194,0,IF((COUNTBLANK(C196)+COUNTBLANK(E196)+COUNTBLANK(F196)+COUNTBLANK(H196))=4,0,1))</f>
        <v>0</v>
      </c>
      <c r="K196" s="125">
        <f t="shared" si="33"/>
        <v>0</v>
      </c>
      <c r="L196" s="125">
        <f t="shared" si="34"/>
        <v>0</v>
      </c>
      <c r="M196" s="1">
        <f t="shared" si="35"/>
        <v>0</v>
      </c>
      <c r="N196" s="125">
        <f t="shared" si="36"/>
        <v>0</v>
      </c>
      <c r="O196" s="126">
        <f t="shared" si="37"/>
        <v>0</v>
      </c>
      <c r="P196" s="125">
        <f t="shared" si="38"/>
        <v>0</v>
      </c>
      <c r="Q196" s="1">
        <f t="shared" si="39"/>
        <v>0</v>
      </c>
      <c r="R196" s="1">
        <f t="shared" si="32"/>
        <v>0</v>
      </c>
      <c r="S196" s="1">
        <f t="shared" si="40"/>
        <v>0</v>
      </c>
      <c r="T196" s="1">
        <f t="shared" si="41"/>
        <v>0</v>
      </c>
      <c r="U196" s="126">
        <f t="shared" si="42"/>
        <v>0</v>
      </c>
    </row>
    <row r="197" spans="2:21" x14ac:dyDescent="0.3">
      <c r="B197" s="125">
        <v>182</v>
      </c>
      <c r="C197" s="34" t="str">
        <f>IF(OR('Data-Qtr7'!C195="",'Data-Qtr7'!R195),"",(COUNTIF('Data-Qtr7'!C195,"Yes")))</f>
        <v/>
      </c>
      <c r="D197" s="267" t="str">
        <f>IF('Data-Qtr7'!D195="","",IF(C197=1,'Data-Qtr7'!D195,""))</f>
        <v/>
      </c>
      <c r="E197" s="53" t="str">
        <f>IF(OR('Data-Qtr7'!E195="",'Data-Qtr7'!R195),"",COUNTIF('Data-Qtr7'!E195,"Yes"))</f>
        <v/>
      </c>
      <c r="F197" s="53" t="str">
        <f>IF(OR('Data-Qtr7'!F195="",'Data-Qtr7'!R195),"",COUNTIF('Data-Qtr7'!F195,"Yes"))</f>
        <v/>
      </c>
      <c r="G197" s="53"/>
      <c r="H197" s="53" t="str">
        <f>IF(OR('Data-Qtr7'!G195="",'Data-Qtr7'!R195),"",COUNTIF('Data-Qtr7'!G195,"Yes"))</f>
        <v/>
      </c>
      <c r="I197" s="55">
        <f>COUNTIF('Data-Qtr7'!C195:G195,"")</f>
        <v>5</v>
      </c>
      <c r="J197" s="125">
        <f>IF('Data-Qtr7'!R195,0,IF((COUNTBLANK(C197)+COUNTBLANK(E197)+COUNTBLANK(F197)+COUNTBLANK(H197))=4,0,1))</f>
        <v>0</v>
      </c>
      <c r="K197" s="125">
        <f t="shared" si="33"/>
        <v>0</v>
      </c>
      <c r="L197" s="125">
        <f t="shared" si="34"/>
        <v>0</v>
      </c>
      <c r="M197" s="1">
        <f t="shared" si="35"/>
        <v>0</v>
      </c>
      <c r="N197" s="125">
        <f t="shared" si="36"/>
        <v>0</v>
      </c>
      <c r="O197" s="126">
        <f t="shared" si="37"/>
        <v>0</v>
      </c>
      <c r="P197" s="125">
        <f t="shared" si="38"/>
        <v>0</v>
      </c>
      <c r="Q197" s="1">
        <f t="shared" si="39"/>
        <v>0</v>
      </c>
      <c r="R197" s="1">
        <f t="shared" si="32"/>
        <v>0</v>
      </c>
      <c r="S197" s="1">
        <f t="shared" si="40"/>
        <v>0</v>
      </c>
      <c r="T197" s="1">
        <f t="shared" si="41"/>
        <v>0</v>
      </c>
      <c r="U197" s="126">
        <f t="shared" si="42"/>
        <v>0</v>
      </c>
    </row>
    <row r="198" spans="2:21" x14ac:dyDescent="0.3">
      <c r="B198" s="125">
        <v>183</v>
      </c>
      <c r="C198" s="34" t="str">
        <f>IF(OR('Data-Qtr7'!C196="",'Data-Qtr7'!R196),"",(COUNTIF('Data-Qtr7'!C196,"Yes")))</f>
        <v/>
      </c>
      <c r="D198" s="267" t="str">
        <f>IF('Data-Qtr7'!D196="","",IF(C198=1,'Data-Qtr7'!D196,""))</f>
        <v/>
      </c>
      <c r="E198" s="53" t="str">
        <f>IF(OR('Data-Qtr7'!E196="",'Data-Qtr7'!R196),"",COUNTIF('Data-Qtr7'!E196,"Yes"))</f>
        <v/>
      </c>
      <c r="F198" s="53" t="str">
        <f>IF(OR('Data-Qtr7'!F196="",'Data-Qtr7'!R196),"",COUNTIF('Data-Qtr7'!F196,"Yes"))</f>
        <v/>
      </c>
      <c r="G198" s="53"/>
      <c r="H198" s="53" t="str">
        <f>IF(OR('Data-Qtr7'!G196="",'Data-Qtr7'!R196),"",COUNTIF('Data-Qtr7'!G196,"Yes"))</f>
        <v/>
      </c>
      <c r="I198" s="55">
        <f>COUNTIF('Data-Qtr7'!C196:G196,"")</f>
        <v>5</v>
      </c>
      <c r="J198" s="125">
        <f>IF('Data-Qtr7'!R196,0,IF((COUNTBLANK(C198)+COUNTBLANK(E198)+COUNTBLANK(F198)+COUNTBLANK(H198))=4,0,1))</f>
        <v>0</v>
      </c>
      <c r="K198" s="125">
        <f t="shared" si="33"/>
        <v>0</v>
      </c>
      <c r="L198" s="125">
        <f t="shared" si="34"/>
        <v>0</v>
      </c>
      <c r="M198" s="1">
        <f t="shared" si="35"/>
        <v>0</v>
      </c>
      <c r="N198" s="125">
        <f t="shared" si="36"/>
        <v>0</v>
      </c>
      <c r="O198" s="126">
        <f t="shared" si="37"/>
        <v>0</v>
      </c>
      <c r="P198" s="125">
        <f t="shared" si="38"/>
        <v>0</v>
      </c>
      <c r="Q198" s="1">
        <f t="shared" si="39"/>
        <v>0</v>
      </c>
      <c r="R198" s="1">
        <f t="shared" si="32"/>
        <v>0</v>
      </c>
      <c r="S198" s="1">
        <f t="shared" si="40"/>
        <v>0</v>
      </c>
      <c r="T198" s="1">
        <f t="shared" si="41"/>
        <v>0</v>
      </c>
      <c r="U198" s="126">
        <f t="shared" si="42"/>
        <v>0</v>
      </c>
    </row>
    <row r="199" spans="2:21" x14ac:dyDescent="0.3">
      <c r="B199" s="125">
        <v>184</v>
      </c>
      <c r="C199" s="34" t="str">
        <f>IF(OR('Data-Qtr7'!C197="",'Data-Qtr7'!R197),"",(COUNTIF('Data-Qtr7'!C197,"Yes")))</f>
        <v/>
      </c>
      <c r="D199" s="267" t="str">
        <f>IF('Data-Qtr7'!D197="","",IF(C199=1,'Data-Qtr7'!D197,""))</f>
        <v/>
      </c>
      <c r="E199" s="53" t="str">
        <f>IF(OR('Data-Qtr7'!E197="",'Data-Qtr7'!R197),"",COUNTIF('Data-Qtr7'!E197,"Yes"))</f>
        <v/>
      </c>
      <c r="F199" s="53" t="str">
        <f>IF(OR('Data-Qtr7'!F197="",'Data-Qtr7'!R197),"",COUNTIF('Data-Qtr7'!F197,"Yes"))</f>
        <v/>
      </c>
      <c r="G199" s="53"/>
      <c r="H199" s="53" t="str">
        <f>IF(OR('Data-Qtr7'!G197="",'Data-Qtr7'!R197),"",COUNTIF('Data-Qtr7'!G197,"Yes"))</f>
        <v/>
      </c>
      <c r="I199" s="55">
        <f>COUNTIF('Data-Qtr7'!C197:G197,"")</f>
        <v>5</v>
      </c>
      <c r="J199" s="125">
        <f>IF('Data-Qtr7'!R197,0,IF((COUNTBLANK(C199)+COUNTBLANK(E199)+COUNTBLANK(F199)+COUNTBLANK(H199))=4,0,1))</f>
        <v>0</v>
      </c>
      <c r="K199" s="125">
        <f t="shared" si="33"/>
        <v>0</v>
      </c>
      <c r="L199" s="125">
        <f t="shared" si="34"/>
        <v>0</v>
      </c>
      <c r="M199" s="1">
        <f t="shared" si="35"/>
        <v>0</v>
      </c>
      <c r="N199" s="125">
        <f t="shared" si="36"/>
        <v>0</v>
      </c>
      <c r="O199" s="126">
        <f t="shared" si="37"/>
        <v>0</v>
      </c>
      <c r="P199" s="125">
        <f t="shared" si="38"/>
        <v>0</v>
      </c>
      <c r="Q199" s="1">
        <f t="shared" si="39"/>
        <v>0</v>
      </c>
      <c r="R199" s="1">
        <f t="shared" si="32"/>
        <v>0</v>
      </c>
      <c r="S199" s="1">
        <f t="shared" si="40"/>
        <v>0</v>
      </c>
      <c r="T199" s="1">
        <f t="shared" si="41"/>
        <v>0</v>
      </c>
      <c r="U199" s="126">
        <f t="shared" si="42"/>
        <v>0</v>
      </c>
    </row>
    <row r="200" spans="2:21" x14ac:dyDescent="0.3">
      <c r="B200" s="125">
        <v>185</v>
      </c>
      <c r="C200" s="34" t="str">
        <f>IF(OR('Data-Qtr7'!C198="",'Data-Qtr7'!R198),"",(COUNTIF('Data-Qtr7'!C198,"Yes")))</f>
        <v/>
      </c>
      <c r="D200" s="267" t="str">
        <f>IF('Data-Qtr7'!D198="","",IF(C200=1,'Data-Qtr7'!D198,""))</f>
        <v/>
      </c>
      <c r="E200" s="53" t="str">
        <f>IF(OR('Data-Qtr7'!E198="",'Data-Qtr7'!R198),"",COUNTIF('Data-Qtr7'!E198,"Yes"))</f>
        <v/>
      </c>
      <c r="F200" s="53" t="str">
        <f>IF(OR('Data-Qtr7'!F198="",'Data-Qtr7'!R198),"",COUNTIF('Data-Qtr7'!F198,"Yes"))</f>
        <v/>
      </c>
      <c r="G200" s="53"/>
      <c r="H200" s="53" t="str">
        <f>IF(OR('Data-Qtr7'!G198="",'Data-Qtr7'!R198),"",COUNTIF('Data-Qtr7'!G198,"Yes"))</f>
        <v/>
      </c>
      <c r="I200" s="55">
        <f>COUNTIF('Data-Qtr7'!C198:G198,"")</f>
        <v>5</v>
      </c>
      <c r="J200" s="125">
        <f>IF('Data-Qtr7'!R198,0,IF((COUNTBLANK(C200)+COUNTBLANK(E200)+COUNTBLANK(F200)+COUNTBLANK(H200))=4,0,1))</f>
        <v>0</v>
      </c>
      <c r="K200" s="125">
        <f t="shared" si="33"/>
        <v>0</v>
      </c>
      <c r="L200" s="125">
        <f t="shared" si="34"/>
        <v>0</v>
      </c>
      <c r="M200" s="1">
        <f t="shared" si="35"/>
        <v>0</v>
      </c>
      <c r="N200" s="125">
        <f t="shared" si="36"/>
        <v>0</v>
      </c>
      <c r="O200" s="126">
        <f t="shared" si="37"/>
        <v>0</v>
      </c>
      <c r="P200" s="125">
        <f t="shared" si="38"/>
        <v>0</v>
      </c>
      <c r="Q200" s="1">
        <f t="shared" si="39"/>
        <v>0</v>
      </c>
      <c r="R200" s="1">
        <f t="shared" si="32"/>
        <v>0</v>
      </c>
      <c r="S200" s="1">
        <f t="shared" si="40"/>
        <v>0</v>
      </c>
      <c r="T200" s="1">
        <f t="shared" si="41"/>
        <v>0</v>
      </c>
      <c r="U200" s="126">
        <f t="shared" si="42"/>
        <v>0</v>
      </c>
    </row>
    <row r="201" spans="2:21" x14ac:dyDescent="0.3">
      <c r="B201" s="125">
        <v>186</v>
      </c>
      <c r="C201" s="34" t="str">
        <f>IF(OR('Data-Qtr7'!C199="",'Data-Qtr7'!R199),"",(COUNTIF('Data-Qtr7'!C199,"Yes")))</f>
        <v/>
      </c>
      <c r="D201" s="267" t="str">
        <f>IF('Data-Qtr7'!D199="","",IF(C201=1,'Data-Qtr7'!D199,""))</f>
        <v/>
      </c>
      <c r="E201" s="53" t="str">
        <f>IF(OR('Data-Qtr7'!E199="",'Data-Qtr7'!R199),"",COUNTIF('Data-Qtr7'!E199,"Yes"))</f>
        <v/>
      </c>
      <c r="F201" s="53" t="str">
        <f>IF(OR('Data-Qtr7'!F199="",'Data-Qtr7'!R199),"",COUNTIF('Data-Qtr7'!F199,"Yes"))</f>
        <v/>
      </c>
      <c r="G201" s="53"/>
      <c r="H201" s="53" t="str">
        <f>IF(OR('Data-Qtr7'!G199="",'Data-Qtr7'!R199),"",COUNTIF('Data-Qtr7'!G199,"Yes"))</f>
        <v/>
      </c>
      <c r="I201" s="55">
        <f>COUNTIF('Data-Qtr7'!C199:G199,"")</f>
        <v>5</v>
      </c>
      <c r="J201" s="125">
        <f>IF('Data-Qtr7'!R199,0,IF((COUNTBLANK(C201)+COUNTBLANK(E201)+COUNTBLANK(F201)+COUNTBLANK(H201))=4,0,1))</f>
        <v>0</v>
      </c>
      <c r="K201" s="125">
        <f t="shared" si="33"/>
        <v>0</v>
      </c>
      <c r="L201" s="125">
        <f t="shared" si="34"/>
        <v>0</v>
      </c>
      <c r="M201" s="1">
        <f t="shared" si="35"/>
        <v>0</v>
      </c>
      <c r="N201" s="125">
        <f t="shared" si="36"/>
        <v>0</v>
      </c>
      <c r="O201" s="126">
        <f t="shared" si="37"/>
        <v>0</v>
      </c>
      <c r="P201" s="125">
        <f t="shared" si="38"/>
        <v>0</v>
      </c>
      <c r="Q201" s="1">
        <f t="shared" si="39"/>
        <v>0</v>
      </c>
      <c r="R201" s="1">
        <f t="shared" si="32"/>
        <v>0</v>
      </c>
      <c r="S201" s="1">
        <f t="shared" si="40"/>
        <v>0</v>
      </c>
      <c r="T201" s="1">
        <f t="shared" si="41"/>
        <v>0</v>
      </c>
      <c r="U201" s="126">
        <f t="shared" si="42"/>
        <v>0</v>
      </c>
    </row>
    <row r="202" spans="2:21" x14ac:dyDescent="0.3">
      <c r="B202" s="125">
        <v>187</v>
      </c>
      <c r="C202" s="34" t="str">
        <f>IF(OR('Data-Qtr7'!C200="",'Data-Qtr7'!R200),"",(COUNTIF('Data-Qtr7'!C200,"Yes")))</f>
        <v/>
      </c>
      <c r="D202" s="267" t="str">
        <f>IF('Data-Qtr7'!D200="","",IF(C202=1,'Data-Qtr7'!D200,""))</f>
        <v/>
      </c>
      <c r="E202" s="53" t="str">
        <f>IF(OR('Data-Qtr7'!E200="",'Data-Qtr7'!R200),"",COUNTIF('Data-Qtr7'!E200,"Yes"))</f>
        <v/>
      </c>
      <c r="F202" s="53" t="str">
        <f>IF(OR('Data-Qtr7'!F200="",'Data-Qtr7'!R200),"",COUNTIF('Data-Qtr7'!F200,"Yes"))</f>
        <v/>
      </c>
      <c r="G202" s="53"/>
      <c r="H202" s="53" t="str">
        <f>IF(OR('Data-Qtr7'!G200="",'Data-Qtr7'!R200),"",COUNTIF('Data-Qtr7'!G200,"Yes"))</f>
        <v/>
      </c>
      <c r="I202" s="55">
        <f>COUNTIF('Data-Qtr7'!C200:G200,"")</f>
        <v>5</v>
      </c>
      <c r="J202" s="125">
        <f>IF('Data-Qtr7'!R200,0,IF((COUNTBLANK(C202)+COUNTBLANK(E202)+COUNTBLANK(F202)+COUNTBLANK(H202))=4,0,1))</f>
        <v>0</v>
      </c>
      <c r="K202" s="125">
        <f t="shared" si="33"/>
        <v>0</v>
      </c>
      <c r="L202" s="125">
        <f t="shared" si="34"/>
        <v>0</v>
      </c>
      <c r="M202" s="1">
        <f t="shared" si="35"/>
        <v>0</v>
      </c>
      <c r="N202" s="125">
        <f t="shared" si="36"/>
        <v>0</v>
      </c>
      <c r="O202" s="126">
        <f t="shared" si="37"/>
        <v>0</v>
      </c>
      <c r="P202" s="125">
        <f t="shared" si="38"/>
        <v>0</v>
      </c>
      <c r="Q202" s="1">
        <f t="shared" si="39"/>
        <v>0</v>
      </c>
      <c r="R202" s="1">
        <f t="shared" si="32"/>
        <v>0</v>
      </c>
      <c r="S202" s="1">
        <f t="shared" si="40"/>
        <v>0</v>
      </c>
      <c r="T202" s="1">
        <f t="shared" si="41"/>
        <v>0</v>
      </c>
      <c r="U202" s="126">
        <f t="shared" si="42"/>
        <v>0</v>
      </c>
    </row>
    <row r="203" spans="2:21" x14ac:dyDescent="0.3">
      <c r="B203" s="125">
        <v>188</v>
      </c>
      <c r="C203" s="34" t="str">
        <f>IF(OR('Data-Qtr7'!C201="",'Data-Qtr7'!R201),"",(COUNTIF('Data-Qtr7'!C201,"Yes")))</f>
        <v/>
      </c>
      <c r="D203" s="267" t="str">
        <f>IF('Data-Qtr7'!D201="","",IF(C203=1,'Data-Qtr7'!D201,""))</f>
        <v/>
      </c>
      <c r="E203" s="53" t="str">
        <f>IF(OR('Data-Qtr7'!E201="",'Data-Qtr7'!R201),"",COUNTIF('Data-Qtr7'!E201,"Yes"))</f>
        <v/>
      </c>
      <c r="F203" s="53" t="str">
        <f>IF(OR('Data-Qtr7'!F201="",'Data-Qtr7'!R201),"",COUNTIF('Data-Qtr7'!F201,"Yes"))</f>
        <v/>
      </c>
      <c r="G203" s="53"/>
      <c r="H203" s="53" t="str">
        <f>IF(OR('Data-Qtr7'!G201="",'Data-Qtr7'!R201),"",COUNTIF('Data-Qtr7'!G201,"Yes"))</f>
        <v/>
      </c>
      <c r="I203" s="55">
        <f>COUNTIF('Data-Qtr7'!C201:G201,"")</f>
        <v>5</v>
      </c>
      <c r="J203" s="125">
        <f>IF('Data-Qtr7'!R201,0,IF((COUNTBLANK(C203)+COUNTBLANK(E203)+COUNTBLANK(F203)+COUNTBLANK(H203))=4,0,1))</f>
        <v>0</v>
      </c>
      <c r="K203" s="125">
        <f t="shared" si="33"/>
        <v>0</v>
      </c>
      <c r="L203" s="125">
        <f t="shared" si="34"/>
        <v>0</v>
      </c>
      <c r="M203" s="1">
        <f t="shared" si="35"/>
        <v>0</v>
      </c>
      <c r="N203" s="125">
        <f t="shared" si="36"/>
        <v>0</v>
      </c>
      <c r="O203" s="126">
        <f t="shared" si="37"/>
        <v>0</v>
      </c>
      <c r="P203" s="125">
        <f t="shared" si="38"/>
        <v>0</v>
      </c>
      <c r="Q203" s="1">
        <f t="shared" si="39"/>
        <v>0</v>
      </c>
      <c r="R203" s="1">
        <f t="shared" si="32"/>
        <v>0</v>
      </c>
      <c r="S203" s="1">
        <f t="shared" si="40"/>
        <v>0</v>
      </c>
      <c r="T203" s="1">
        <f t="shared" si="41"/>
        <v>0</v>
      </c>
      <c r="U203" s="126">
        <f t="shared" si="42"/>
        <v>0</v>
      </c>
    </row>
    <row r="204" spans="2:21" x14ac:dyDescent="0.3">
      <c r="B204" s="125">
        <v>189</v>
      </c>
      <c r="C204" s="34" t="str">
        <f>IF(OR('Data-Qtr7'!C202="",'Data-Qtr7'!R202),"",(COUNTIF('Data-Qtr7'!C202,"Yes")))</f>
        <v/>
      </c>
      <c r="D204" s="267" t="str">
        <f>IF('Data-Qtr7'!D202="","",IF(C204=1,'Data-Qtr7'!D202,""))</f>
        <v/>
      </c>
      <c r="E204" s="53" t="str">
        <f>IF(OR('Data-Qtr7'!E202="",'Data-Qtr7'!R202),"",COUNTIF('Data-Qtr7'!E202,"Yes"))</f>
        <v/>
      </c>
      <c r="F204" s="53" t="str">
        <f>IF(OR('Data-Qtr7'!F202="",'Data-Qtr7'!R202),"",COUNTIF('Data-Qtr7'!F202,"Yes"))</f>
        <v/>
      </c>
      <c r="G204" s="53"/>
      <c r="H204" s="53" t="str">
        <f>IF(OR('Data-Qtr7'!G202="",'Data-Qtr7'!R202),"",COUNTIF('Data-Qtr7'!G202,"Yes"))</f>
        <v/>
      </c>
      <c r="I204" s="55">
        <f>COUNTIF('Data-Qtr7'!C202:G202,"")</f>
        <v>5</v>
      </c>
      <c r="J204" s="125">
        <f>IF('Data-Qtr7'!R202,0,IF((COUNTBLANK(C204)+COUNTBLANK(E204)+COUNTBLANK(F204)+COUNTBLANK(H204))=4,0,1))</f>
        <v>0</v>
      </c>
      <c r="K204" s="125">
        <f t="shared" si="33"/>
        <v>0</v>
      </c>
      <c r="L204" s="125">
        <f t="shared" si="34"/>
        <v>0</v>
      </c>
      <c r="M204" s="1">
        <f t="shared" si="35"/>
        <v>0</v>
      </c>
      <c r="N204" s="125">
        <f t="shared" si="36"/>
        <v>0</v>
      </c>
      <c r="O204" s="126">
        <f t="shared" si="37"/>
        <v>0</v>
      </c>
      <c r="P204" s="125">
        <f t="shared" si="38"/>
        <v>0</v>
      </c>
      <c r="Q204" s="1">
        <f t="shared" si="39"/>
        <v>0</v>
      </c>
      <c r="R204" s="1">
        <f t="shared" si="32"/>
        <v>0</v>
      </c>
      <c r="S204" s="1">
        <f t="shared" si="40"/>
        <v>0</v>
      </c>
      <c r="T204" s="1">
        <f t="shared" si="41"/>
        <v>0</v>
      </c>
      <c r="U204" s="126">
        <f t="shared" si="42"/>
        <v>0</v>
      </c>
    </row>
    <row r="205" spans="2:21" ht="15" thickBot="1" x14ac:dyDescent="0.35">
      <c r="B205" s="127">
        <v>190</v>
      </c>
      <c r="C205" s="35" t="str">
        <f>IF(OR('Data-Qtr7'!C203="",'Data-Qtr7'!R203),"",(COUNTIF('Data-Qtr7'!C203,"Yes")))</f>
        <v/>
      </c>
      <c r="D205" s="271" t="str">
        <f>IF('Data-Qtr7'!D203="","",IF(C205=1,'Data-Qtr7'!D203,""))</f>
        <v/>
      </c>
      <c r="E205" s="36" t="str">
        <f>IF(OR('Data-Qtr7'!E203="",'Data-Qtr7'!R203),"",COUNTIF('Data-Qtr7'!E203,"Yes"))</f>
        <v/>
      </c>
      <c r="F205" s="36" t="str">
        <f>IF(OR('Data-Qtr7'!F203="",'Data-Qtr7'!R203),"",COUNTIF('Data-Qtr7'!F203,"Yes"))</f>
        <v/>
      </c>
      <c r="G205" s="36"/>
      <c r="H205" s="36" t="str">
        <f>IF(OR('Data-Qtr7'!G203="",'Data-Qtr7'!R203),"",COUNTIF('Data-Qtr7'!G203,"Yes"))</f>
        <v/>
      </c>
      <c r="I205" s="56">
        <f>COUNTIF('Data-Qtr7'!C203:G203,"")</f>
        <v>5</v>
      </c>
      <c r="J205" s="125">
        <f>IF('Data-Qtr7'!R203,0,IF((COUNTBLANK(C205)+COUNTBLANK(E205)+COUNTBLANK(F205)+COUNTBLANK(H205))=4,0,1))</f>
        <v>0</v>
      </c>
      <c r="K205" s="125">
        <f t="shared" si="33"/>
        <v>0</v>
      </c>
      <c r="L205" s="125">
        <f t="shared" si="34"/>
        <v>0</v>
      </c>
      <c r="M205" s="1">
        <f t="shared" si="35"/>
        <v>0</v>
      </c>
      <c r="N205" s="125">
        <f t="shared" si="36"/>
        <v>0</v>
      </c>
      <c r="O205" s="126">
        <f t="shared" si="37"/>
        <v>0</v>
      </c>
      <c r="P205" s="125">
        <f t="shared" si="38"/>
        <v>0</v>
      </c>
      <c r="Q205" s="1">
        <f t="shared" si="39"/>
        <v>0</v>
      </c>
      <c r="R205" s="1">
        <f t="shared" si="32"/>
        <v>0</v>
      </c>
      <c r="S205" s="1">
        <f t="shared" si="40"/>
        <v>0</v>
      </c>
      <c r="T205" s="1">
        <f t="shared" si="41"/>
        <v>0</v>
      </c>
      <c r="U205" s="126">
        <f t="shared" si="42"/>
        <v>0</v>
      </c>
    </row>
    <row r="206" spans="2:21" x14ac:dyDescent="0.3">
      <c r="B206" s="125">
        <v>191</v>
      </c>
      <c r="C206" s="32" t="str">
        <f>IF(OR('Data-Qtr7'!C204="",'Data-Qtr7'!R204),"",(COUNTIF('Data-Qtr7'!C204,"Yes")))</f>
        <v/>
      </c>
      <c r="D206" s="268" t="str">
        <f>IF('Data-Qtr7'!D204="","",IF(C206=1,'Data-Qtr7'!D204,""))</f>
        <v/>
      </c>
      <c r="E206" s="33" t="str">
        <f>IF(OR('Data-Qtr7'!E204="",'Data-Qtr7'!R204),"",COUNTIF('Data-Qtr7'!E204,"Yes"))</f>
        <v/>
      </c>
      <c r="F206" s="33" t="str">
        <f>IF(OR('Data-Qtr7'!F204="",'Data-Qtr7'!R204),"",COUNTIF('Data-Qtr7'!F204,"Yes"))</f>
        <v/>
      </c>
      <c r="G206" s="33"/>
      <c r="H206" s="33" t="str">
        <f>IF(OR('Data-Qtr7'!G204="",'Data-Qtr7'!R204),"",COUNTIF('Data-Qtr7'!G204,"Yes"))</f>
        <v/>
      </c>
      <c r="I206" s="54">
        <f>COUNTIF('Data-Qtr7'!C204:G204,"")</f>
        <v>5</v>
      </c>
      <c r="J206" s="125">
        <f>IF('Data-Qtr7'!R204,0,IF((COUNTBLANK(C206)+COUNTBLANK(E206)+COUNTBLANK(F206)+COUNTBLANK(H206))=4,0,1))</f>
        <v>0</v>
      </c>
      <c r="K206" s="125">
        <f t="shared" si="33"/>
        <v>0</v>
      </c>
      <c r="L206" s="125">
        <f t="shared" si="34"/>
        <v>0</v>
      </c>
      <c r="M206" s="1">
        <f t="shared" si="35"/>
        <v>0</v>
      </c>
      <c r="N206" s="125">
        <f t="shared" si="36"/>
        <v>0</v>
      </c>
      <c r="O206" s="126">
        <f t="shared" si="37"/>
        <v>0</v>
      </c>
      <c r="P206" s="125">
        <f t="shared" si="38"/>
        <v>0</v>
      </c>
      <c r="Q206" s="1">
        <f t="shared" si="39"/>
        <v>0</v>
      </c>
      <c r="R206" s="1">
        <f t="shared" si="32"/>
        <v>0</v>
      </c>
      <c r="S206" s="1">
        <f t="shared" si="40"/>
        <v>0</v>
      </c>
      <c r="T206" s="1">
        <f t="shared" si="41"/>
        <v>0</v>
      </c>
      <c r="U206" s="126">
        <f t="shared" si="42"/>
        <v>0</v>
      </c>
    </row>
    <row r="207" spans="2:21" x14ac:dyDescent="0.3">
      <c r="B207" s="125">
        <v>192</v>
      </c>
      <c r="C207" s="34" t="str">
        <f>IF(OR('Data-Qtr7'!C205="",'Data-Qtr7'!R205),"",(COUNTIF('Data-Qtr7'!C205,"Yes")))</f>
        <v/>
      </c>
      <c r="D207" s="267" t="str">
        <f>IF('Data-Qtr7'!D205="","",IF(C207=1,'Data-Qtr7'!D205,""))</f>
        <v/>
      </c>
      <c r="E207" s="53" t="str">
        <f>IF(OR('Data-Qtr7'!E205="",'Data-Qtr7'!R205),"",COUNTIF('Data-Qtr7'!E205,"Yes"))</f>
        <v/>
      </c>
      <c r="F207" s="53" t="str">
        <f>IF(OR('Data-Qtr7'!F205="",'Data-Qtr7'!R205),"",COUNTIF('Data-Qtr7'!F205,"Yes"))</f>
        <v/>
      </c>
      <c r="G207" s="53"/>
      <c r="H207" s="53" t="str">
        <f>IF(OR('Data-Qtr7'!G205="",'Data-Qtr7'!R205),"",COUNTIF('Data-Qtr7'!G205,"Yes"))</f>
        <v/>
      </c>
      <c r="I207" s="55">
        <f>COUNTIF('Data-Qtr7'!C205:G205,"")</f>
        <v>5</v>
      </c>
      <c r="J207" s="125">
        <f>IF('Data-Qtr7'!R205,0,IF((COUNTBLANK(C207)+COUNTBLANK(E207)+COUNTBLANK(F207)+COUNTBLANK(H207))=4,0,1))</f>
        <v>0</v>
      </c>
      <c r="K207" s="125">
        <f t="shared" si="33"/>
        <v>0</v>
      </c>
      <c r="L207" s="125">
        <f t="shared" si="34"/>
        <v>0</v>
      </c>
      <c r="M207" s="1">
        <f t="shared" si="35"/>
        <v>0</v>
      </c>
      <c r="N207" s="125">
        <f t="shared" si="36"/>
        <v>0</v>
      </c>
      <c r="O207" s="126">
        <f t="shared" si="37"/>
        <v>0</v>
      </c>
      <c r="P207" s="125">
        <f t="shared" si="38"/>
        <v>0</v>
      </c>
      <c r="Q207" s="1">
        <f t="shared" si="39"/>
        <v>0</v>
      </c>
      <c r="R207" s="1">
        <f t="shared" si="32"/>
        <v>0</v>
      </c>
      <c r="S207" s="1">
        <f t="shared" si="40"/>
        <v>0</v>
      </c>
      <c r="T207" s="1">
        <f t="shared" si="41"/>
        <v>0</v>
      </c>
      <c r="U207" s="126">
        <f t="shared" si="42"/>
        <v>0</v>
      </c>
    </row>
    <row r="208" spans="2:21" x14ac:dyDescent="0.3">
      <c r="B208" s="125">
        <v>193</v>
      </c>
      <c r="C208" s="34" t="str">
        <f>IF(OR('Data-Qtr7'!C206="",'Data-Qtr7'!R206),"",(COUNTIF('Data-Qtr7'!C206,"Yes")))</f>
        <v/>
      </c>
      <c r="D208" s="267" t="str">
        <f>IF('Data-Qtr7'!D206="","",IF(C208=1,'Data-Qtr7'!D206,""))</f>
        <v/>
      </c>
      <c r="E208" s="53" t="str">
        <f>IF(OR('Data-Qtr7'!E206="",'Data-Qtr7'!R206),"",COUNTIF('Data-Qtr7'!E206,"Yes"))</f>
        <v/>
      </c>
      <c r="F208" s="53" t="str">
        <f>IF(OR('Data-Qtr7'!F206="",'Data-Qtr7'!R206),"",COUNTIF('Data-Qtr7'!F206,"Yes"))</f>
        <v/>
      </c>
      <c r="G208" s="53"/>
      <c r="H208" s="53" t="str">
        <f>IF(OR('Data-Qtr7'!G206="",'Data-Qtr7'!R206),"",COUNTIF('Data-Qtr7'!G206,"Yes"))</f>
        <v/>
      </c>
      <c r="I208" s="55">
        <f>COUNTIF('Data-Qtr7'!C206:G206,"")</f>
        <v>5</v>
      </c>
      <c r="J208" s="125">
        <f>IF('Data-Qtr7'!R206,0,IF((COUNTBLANK(C208)+COUNTBLANK(E208)+COUNTBLANK(F208)+COUNTBLANK(H208))=4,0,1))</f>
        <v>0</v>
      </c>
      <c r="K208" s="125">
        <f t="shared" si="33"/>
        <v>0</v>
      </c>
      <c r="L208" s="125">
        <f t="shared" si="34"/>
        <v>0</v>
      </c>
      <c r="M208" s="1">
        <f t="shared" si="35"/>
        <v>0</v>
      </c>
      <c r="N208" s="125">
        <f t="shared" si="36"/>
        <v>0</v>
      </c>
      <c r="O208" s="126">
        <f t="shared" si="37"/>
        <v>0</v>
      </c>
      <c r="P208" s="125">
        <f t="shared" si="38"/>
        <v>0</v>
      </c>
      <c r="Q208" s="1">
        <f t="shared" si="39"/>
        <v>0</v>
      </c>
      <c r="R208" s="1">
        <f t="shared" ref="R208:R271" si="43">IF(J208=1,IF(D208="","",IF(AND(D208&gt;=beg_date_qtr7,D208&lt;=end_date_qtr7),1,0)),0)</f>
        <v>0</v>
      </c>
      <c r="S208" s="1">
        <f t="shared" si="40"/>
        <v>0</v>
      </c>
      <c r="T208" s="1">
        <f t="shared" si="41"/>
        <v>0</v>
      </c>
      <c r="U208" s="126">
        <f t="shared" si="42"/>
        <v>0</v>
      </c>
    </row>
    <row r="209" spans="2:21" x14ac:dyDescent="0.3">
      <c r="B209" s="125">
        <v>194</v>
      </c>
      <c r="C209" s="34" t="str">
        <f>IF(OR('Data-Qtr7'!C207="",'Data-Qtr7'!R207),"",(COUNTIF('Data-Qtr7'!C207,"Yes")))</f>
        <v/>
      </c>
      <c r="D209" s="267" t="str">
        <f>IF('Data-Qtr7'!D207="","",IF(C209=1,'Data-Qtr7'!D207,""))</f>
        <v/>
      </c>
      <c r="E209" s="53" t="str">
        <f>IF(OR('Data-Qtr7'!E207="",'Data-Qtr7'!R207),"",COUNTIF('Data-Qtr7'!E207,"Yes"))</f>
        <v/>
      </c>
      <c r="F209" s="53" t="str">
        <f>IF(OR('Data-Qtr7'!F207="",'Data-Qtr7'!R207),"",COUNTIF('Data-Qtr7'!F207,"Yes"))</f>
        <v/>
      </c>
      <c r="G209" s="53"/>
      <c r="H209" s="53" t="str">
        <f>IF(OR('Data-Qtr7'!G207="",'Data-Qtr7'!R207),"",COUNTIF('Data-Qtr7'!G207,"Yes"))</f>
        <v/>
      </c>
      <c r="I209" s="55">
        <f>COUNTIF('Data-Qtr7'!C207:G207,"")</f>
        <v>5</v>
      </c>
      <c r="J209" s="125">
        <f>IF('Data-Qtr7'!R207,0,IF((COUNTBLANK(C209)+COUNTBLANK(E209)+COUNTBLANK(F209)+COUNTBLANK(H209))=4,0,1))</f>
        <v>0</v>
      </c>
      <c r="K209" s="125">
        <f t="shared" si="33"/>
        <v>0</v>
      </c>
      <c r="L209" s="125">
        <f t="shared" si="34"/>
        <v>0</v>
      </c>
      <c r="M209" s="1">
        <f t="shared" si="35"/>
        <v>0</v>
      </c>
      <c r="N209" s="125">
        <f t="shared" si="36"/>
        <v>0</v>
      </c>
      <c r="O209" s="126">
        <f t="shared" si="37"/>
        <v>0</v>
      </c>
      <c r="P209" s="125">
        <f t="shared" si="38"/>
        <v>0</v>
      </c>
      <c r="Q209" s="1">
        <f t="shared" si="39"/>
        <v>0</v>
      </c>
      <c r="R209" s="1">
        <f t="shared" si="43"/>
        <v>0</v>
      </c>
      <c r="S209" s="1">
        <f t="shared" si="40"/>
        <v>0</v>
      </c>
      <c r="T209" s="1">
        <f t="shared" si="41"/>
        <v>0</v>
      </c>
      <c r="U209" s="126">
        <f t="shared" si="42"/>
        <v>0</v>
      </c>
    </row>
    <row r="210" spans="2:21" x14ac:dyDescent="0.3">
      <c r="B210" s="125">
        <v>195</v>
      </c>
      <c r="C210" s="34" t="str">
        <f>IF(OR('Data-Qtr7'!C208="",'Data-Qtr7'!R208),"",(COUNTIF('Data-Qtr7'!C208,"Yes")))</f>
        <v/>
      </c>
      <c r="D210" s="267" t="str">
        <f>IF('Data-Qtr7'!D208="","",IF(C210=1,'Data-Qtr7'!D208,""))</f>
        <v/>
      </c>
      <c r="E210" s="53" t="str">
        <f>IF(OR('Data-Qtr7'!E208="",'Data-Qtr7'!R208),"",COUNTIF('Data-Qtr7'!E208,"Yes"))</f>
        <v/>
      </c>
      <c r="F210" s="53" t="str">
        <f>IF(OR('Data-Qtr7'!F208="",'Data-Qtr7'!R208),"",COUNTIF('Data-Qtr7'!F208,"Yes"))</f>
        <v/>
      </c>
      <c r="G210" s="53"/>
      <c r="H210" s="53" t="str">
        <f>IF(OR('Data-Qtr7'!G208="",'Data-Qtr7'!R208),"",COUNTIF('Data-Qtr7'!G208,"Yes"))</f>
        <v/>
      </c>
      <c r="I210" s="55">
        <f>COUNTIF('Data-Qtr7'!C208:G208,"")</f>
        <v>5</v>
      </c>
      <c r="J210" s="125">
        <f>IF('Data-Qtr7'!R208,0,IF((COUNTBLANK(C210)+COUNTBLANK(E210)+COUNTBLANK(F210)+COUNTBLANK(H210))=4,0,1))</f>
        <v>0</v>
      </c>
      <c r="K210" s="125">
        <f t="shared" si="33"/>
        <v>0</v>
      </c>
      <c r="L210" s="125">
        <f t="shared" si="34"/>
        <v>0</v>
      </c>
      <c r="M210" s="1">
        <f t="shared" si="35"/>
        <v>0</v>
      </c>
      <c r="N210" s="125">
        <f t="shared" si="36"/>
        <v>0</v>
      </c>
      <c r="O210" s="126">
        <f t="shared" si="37"/>
        <v>0</v>
      </c>
      <c r="P210" s="125">
        <f t="shared" si="38"/>
        <v>0</v>
      </c>
      <c r="Q210" s="1">
        <f t="shared" si="39"/>
        <v>0</v>
      </c>
      <c r="R210" s="1">
        <f t="shared" si="43"/>
        <v>0</v>
      </c>
      <c r="S210" s="1">
        <f t="shared" si="40"/>
        <v>0</v>
      </c>
      <c r="T210" s="1">
        <f t="shared" si="41"/>
        <v>0</v>
      </c>
      <c r="U210" s="126">
        <f t="shared" si="42"/>
        <v>0</v>
      </c>
    </row>
    <row r="211" spans="2:21" x14ac:dyDescent="0.3">
      <c r="B211" s="125">
        <v>196</v>
      </c>
      <c r="C211" s="34" t="str">
        <f>IF(OR('Data-Qtr7'!C209="",'Data-Qtr7'!R209),"",(COUNTIF('Data-Qtr7'!C209,"Yes")))</f>
        <v/>
      </c>
      <c r="D211" s="267" t="str">
        <f>IF('Data-Qtr7'!D209="","",IF(C211=1,'Data-Qtr7'!D209,""))</f>
        <v/>
      </c>
      <c r="E211" s="53" t="str">
        <f>IF(OR('Data-Qtr7'!E209="",'Data-Qtr7'!R209),"",COUNTIF('Data-Qtr7'!E209,"Yes"))</f>
        <v/>
      </c>
      <c r="F211" s="53" t="str">
        <f>IF(OR('Data-Qtr7'!F209="",'Data-Qtr7'!R209),"",COUNTIF('Data-Qtr7'!F209,"Yes"))</f>
        <v/>
      </c>
      <c r="G211" s="53"/>
      <c r="H211" s="53" t="str">
        <f>IF(OR('Data-Qtr7'!G209="",'Data-Qtr7'!R209),"",COUNTIF('Data-Qtr7'!G209,"Yes"))</f>
        <v/>
      </c>
      <c r="I211" s="55">
        <f>COUNTIF('Data-Qtr7'!C209:G209,"")</f>
        <v>5</v>
      </c>
      <c r="J211" s="125">
        <f>IF('Data-Qtr7'!R209,0,IF((COUNTBLANK(C211)+COUNTBLANK(E211)+COUNTBLANK(F211)+COUNTBLANK(H211))=4,0,1))</f>
        <v>0</v>
      </c>
      <c r="K211" s="125">
        <f t="shared" si="33"/>
        <v>0</v>
      </c>
      <c r="L211" s="125">
        <f t="shared" si="34"/>
        <v>0</v>
      </c>
      <c r="M211" s="1">
        <f t="shared" si="35"/>
        <v>0</v>
      </c>
      <c r="N211" s="125">
        <f t="shared" si="36"/>
        <v>0</v>
      </c>
      <c r="O211" s="126">
        <f t="shared" si="37"/>
        <v>0</v>
      </c>
      <c r="P211" s="125">
        <f t="shared" si="38"/>
        <v>0</v>
      </c>
      <c r="Q211" s="1">
        <f t="shared" si="39"/>
        <v>0</v>
      </c>
      <c r="R211" s="1">
        <f t="shared" si="43"/>
        <v>0</v>
      </c>
      <c r="S211" s="1">
        <f t="shared" si="40"/>
        <v>0</v>
      </c>
      <c r="T211" s="1">
        <f t="shared" si="41"/>
        <v>0</v>
      </c>
      <c r="U211" s="126">
        <f t="shared" si="42"/>
        <v>0</v>
      </c>
    </row>
    <row r="212" spans="2:21" x14ac:dyDescent="0.3">
      <c r="B212" s="125">
        <v>197</v>
      </c>
      <c r="C212" s="34" t="str">
        <f>IF(OR('Data-Qtr7'!C210="",'Data-Qtr7'!R210),"",(COUNTIF('Data-Qtr7'!C210,"Yes")))</f>
        <v/>
      </c>
      <c r="D212" s="267" t="str">
        <f>IF('Data-Qtr7'!D210="","",IF(C212=1,'Data-Qtr7'!D210,""))</f>
        <v/>
      </c>
      <c r="E212" s="53" t="str">
        <f>IF(OR('Data-Qtr7'!E210="",'Data-Qtr7'!R210),"",COUNTIF('Data-Qtr7'!E210,"Yes"))</f>
        <v/>
      </c>
      <c r="F212" s="53" t="str">
        <f>IF(OR('Data-Qtr7'!F210="",'Data-Qtr7'!R210),"",COUNTIF('Data-Qtr7'!F210,"Yes"))</f>
        <v/>
      </c>
      <c r="G212" s="53"/>
      <c r="H212" s="53" t="str">
        <f>IF(OR('Data-Qtr7'!G210="",'Data-Qtr7'!R210),"",COUNTIF('Data-Qtr7'!G210,"Yes"))</f>
        <v/>
      </c>
      <c r="I212" s="55">
        <f>COUNTIF('Data-Qtr7'!C210:G210,"")</f>
        <v>5</v>
      </c>
      <c r="J212" s="125">
        <f>IF('Data-Qtr7'!R210,0,IF((COUNTBLANK(C212)+COUNTBLANK(E212)+COUNTBLANK(F212)+COUNTBLANK(H212))=4,0,1))</f>
        <v>0</v>
      </c>
      <c r="K212" s="125">
        <f t="shared" si="33"/>
        <v>0</v>
      </c>
      <c r="L212" s="125">
        <f t="shared" si="34"/>
        <v>0</v>
      </c>
      <c r="M212" s="1">
        <f t="shared" si="35"/>
        <v>0</v>
      </c>
      <c r="N212" s="125">
        <f t="shared" si="36"/>
        <v>0</v>
      </c>
      <c r="O212" s="126">
        <f t="shared" si="37"/>
        <v>0</v>
      </c>
      <c r="P212" s="125">
        <f t="shared" si="38"/>
        <v>0</v>
      </c>
      <c r="Q212" s="1">
        <f t="shared" si="39"/>
        <v>0</v>
      </c>
      <c r="R212" s="1">
        <f t="shared" si="43"/>
        <v>0</v>
      </c>
      <c r="S212" s="1">
        <f t="shared" si="40"/>
        <v>0</v>
      </c>
      <c r="T212" s="1">
        <f t="shared" si="41"/>
        <v>0</v>
      </c>
      <c r="U212" s="126">
        <f t="shared" si="42"/>
        <v>0</v>
      </c>
    </row>
    <row r="213" spans="2:21" x14ac:dyDescent="0.3">
      <c r="B213" s="125">
        <v>198</v>
      </c>
      <c r="C213" s="34" t="str">
        <f>IF(OR('Data-Qtr7'!C211="",'Data-Qtr7'!R211),"",(COUNTIF('Data-Qtr7'!C211,"Yes")))</f>
        <v/>
      </c>
      <c r="D213" s="267" t="str">
        <f>IF('Data-Qtr7'!D211="","",IF(C213=1,'Data-Qtr7'!D211,""))</f>
        <v/>
      </c>
      <c r="E213" s="53" t="str">
        <f>IF(OR('Data-Qtr7'!E211="",'Data-Qtr7'!R211),"",COUNTIF('Data-Qtr7'!E211,"Yes"))</f>
        <v/>
      </c>
      <c r="F213" s="53" t="str">
        <f>IF(OR('Data-Qtr7'!F211="",'Data-Qtr7'!R211),"",COUNTIF('Data-Qtr7'!F211,"Yes"))</f>
        <v/>
      </c>
      <c r="G213" s="53"/>
      <c r="H213" s="53" t="str">
        <f>IF(OR('Data-Qtr7'!G211="",'Data-Qtr7'!R211),"",COUNTIF('Data-Qtr7'!G211,"Yes"))</f>
        <v/>
      </c>
      <c r="I213" s="55">
        <f>COUNTIF('Data-Qtr7'!C211:G211,"")</f>
        <v>5</v>
      </c>
      <c r="J213" s="125">
        <f>IF('Data-Qtr7'!R211,0,IF((COUNTBLANK(C213)+COUNTBLANK(E213)+COUNTBLANK(F213)+COUNTBLANK(H213))=4,0,1))</f>
        <v>0</v>
      </c>
      <c r="K213" s="125">
        <f t="shared" si="33"/>
        <v>0</v>
      </c>
      <c r="L213" s="125">
        <f t="shared" si="34"/>
        <v>0</v>
      </c>
      <c r="M213" s="1">
        <f t="shared" si="35"/>
        <v>0</v>
      </c>
      <c r="N213" s="125">
        <f t="shared" si="36"/>
        <v>0</v>
      </c>
      <c r="O213" s="126">
        <f t="shared" si="37"/>
        <v>0</v>
      </c>
      <c r="P213" s="125">
        <f t="shared" si="38"/>
        <v>0</v>
      </c>
      <c r="Q213" s="1">
        <f t="shared" si="39"/>
        <v>0</v>
      </c>
      <c r="R213" s="1">
        <f t="shared" si="43"/>
        <v>0</v>
      </c>
      <c r="S213" s="1">
        <f t="shared" si="40"/>
        <v>0</v>
      </c>
      <c r="T213" s="1">
        <f t="shared" si="41"/>
        <v>0</v>
      </c>
      <c r="U213" s="126">
        <f t="shared" si="42"/>
        <v>0</v>
      </c>
    </row>
    <row r="214" spans="2:21" x14ac:dyDescent="0.3">
      <c r="B214" s="125">
        <v>199</v>
      </c>
      <c r="C214" s="34" t="str">
        <f>IF(OR('Data-Qtr7'!C212="",'Data-Qtr7'!R212),"",(COUNTIF('Data-Qtr7'!C212,"Yes")))</f>
        <v/>
      </c>
      <c r="D214" s="267" t="str">
        <f>IF('Data-Qtr7'!D212="","",IF(C214=1,'Data-Qtr7'!D212,""))</f>
        <v/>
      </c>
      <c r="E214" s="53" t="str">
        <f>IF(OR('Data-Qtr7'!E212="",'Data-Qtr7'!R212),"",COUNTIF('Data-Qtr7'!E212,"Yes"))</f>
        <v/>
      </c>
      <c r="F214" s="53" t="str">
        <f>IF(OR('Data-Qtr7'!F212="",'Data-Qtr7'!R212),"",COUNTIF('Data-Qtr7'!F212,"Yes"))</f>
        <v/>
      </c>
      <c r="G214" s="53"/>
      <c r="H214" s="53" t="str">
        <f>IF(OR('Data-Qtr7'!G212="",'Data-Qtr7'!R212),"",COUNTIF('Data-Qtr7'!G212,"Yes"))</f>
        <v/>
      </c>
      <c r="I214" s="55">
        <f>COUNTIF('Data-Qtr7'!C212:G212,"")</f>
        <v>5</v>
      </c>
      <c r="J214" s="125">
        <f>IF('Data-Qtr7'!R212,0,IF((COUNTBLANK(C214)+COUNTBLANK(E214)+COUNTBLANK(F214)+COUNTBLANK(H214))=4,0,1))</f>
        <v>0</v>
      </c>
      <c r="K214" s="125">
        <f t="shared" si="33"/>
        <v>0</v>
      </c>
      <c r="L214" s="125">
        <f t="shared" si="34"/>
        <v>0</v>
      </c>
      <c r="M214" s="1">
        <f t="shared" si="35"/>
        <v>0</v>
      </c>
      <c r="N214" s="125">
        <f t="shared" si="36"/>
        <v>0</v>
      </c>
      <c r="O214" s="126">
        <f t="shared" si="37"/>
        <v>0</v>
      </c>
      <c r="P214" s="125">
        <f t="shared" si="38"/>
        <v>0</v>
      </c>
      <c r="Q214" s="1">
        <f t="shared" si="39"/>
        <v>0</v>
      </c>
      <c r="R214" s="1">
        <f t="shared" si="43"/>
        <v>0</v>
      </c>
      <c r="S214" s="1">
        <f t="shared" si="40"/>
        <v>0</v>
      </c>
      <c r="T214" s="1">
        <f t="shared" si="41"/>
        <v>0</v>
      </c>
      <c r="U214" s="126">
        <f t="shared" si="42"/>
        <v>0</v>
      </c>
    </row>
    <row r="215" spans="2:21" ht="15" thickBot="1" x14ac:dyDescent="0.35">
      <c r="B215" s="125">
        <v>200</v>
      </c>
      <c r="C215" s="35" t="str">
        <f>IF(OR('Data-Qtr7'!C213="",'Data-Qtr7'!R213),"",(COUNTIF('Data-Qtr7'!C213,"Yes")))</f>
        <v/>
      </c>
      <c r="D215" s="271" t="str">
        <f>IF('Data-Qtr7'!D213="","",IF(C215=1,'Data-Qtr7'!D213,""))</f>
        <v/>
      </c>
      <c r="E215" s="36" t="str">
        <f>IF(OR('Data-Qtr7'!E213="",'Data-Qtr7'!R213),"",COUNTIF('Data-Qtr7'!E213,"Yes"))</f>
        <v/>
      </c>
      <c r="F215" s="36" t="str">
        <f>IF(OR('Data-Qtr7'!F213="",'Data-Qtr7'!R213),"",COUNTIF('Data-Qtr7'!F213,"Yes"))</f>
        <v/>
      </c>
      <c r="G215" s="36"/>
      <c r="H215" s="36" t="str">
        <f>IF(OR('Data-Qtr7'!G213="",'Data-Qtr7'!R213),"",COUNTIF('Data-Qtr7'!G213,"Yes"))</f>
        <v/>
      </c>
      <c r="I215" s="55">
        <f>COUNTIF('Data-Qtr7'!C213:G213,"")</f>
        <v>5</v>
      </c>
      <c r="J215" s="125">
        <f>IF('Data-Qtr7'!R213,0,IF((COUNTBLANK(C215)+COUNTBLANK(E215)+COUNTBLANK(F215)+COUNTBLANK(H215))=4,0,1))</f>
        <v>0</v>
      </c>
      <c r="K215" s="125">
        <f t="shared" si="33"/>
        <v>0</v>
      </c>
      <c r="L215" s="125">
        <f t="shared" si="34"/>
        <v>0</v>
      </c>
      <c r="M215" s="1">
        <f t="shared" si="35"/>
        <v>0</v>
      </c>
      <c r="N215" s="125">
        <f t="shared" si="36"/>
        <v>0</v>
      </c>
      <c r="O215" s="126">
        <f t="shared" si="37"/>
        <v>0</v>
      </c>
      <c r="P215" s="125">
        <f t="shared" si="38"/>
        <v>0</v>
      </c>
      <c r="Q215" s="1">
        <f t="shared" si="39"/>
        <v>0</v>
      </c>
      <c r="R215" s="1">
        <f t="shared" si="43"/>
        <v>0</v>
      </c>
      <c r="S215" s="1">
        <f t="shared" si="40"/>
        <v>0</v>
      </c>
      <c r="T215" s="1">
        <f t="shared" si="41"/>
        <v>0</v>
      </c>
      <c r="U215" s="126">
        <f t="shared" si="42"/>
        <v>0</v>
      </c>
    </row>
    <row r="216" spans="2:21" x14ac:dyDescent="0.3">
      <c r="B216" s="125">
        <v>201</v>
      </c>
      <c r="C216" s="32" t="str">
        <f>IF(OR('Data-Qtr7'!C214="",'Data-Qtr7'!R214),"",(COUNTIF('Data-Qtr7'!C214,"Yes")))</f>
        <v/>
      </c>
      <c r="D216" s="268" t="str">
        <f>IF('Data-Qtr7'!D214="","",IF(C216=1,'Data-Qtr7'!D214,""))</f>
        <v/>
      </c>
      <c r="E216" s="33" t="str">
        <f>IF(OR('Data-Qtr7'!E214="",'Data-Qtr7'!R214),"",COUNTIF('Data-Qtr7'!E214,"Yes"))</f>
        <v/>
      </c>
      <c r="F216" s="33" t="str">
        <f>IF(OR('Data-Qtr7'!F214="",'Data-Qtr7'!R214),"",COUNTIF('Data-Qtr7'!F214,"Yes"))</f>
        <v/>
      </c>
      <c r="G216" s="33"/>
      <c r="H216" s="33" t="str">
        <f>IF(OR('Data-Qtr7'!G214="",'Data-Qtr7'!R214),"",COUNTIF('Data-Qtr7'!G214,"Yes"))</f>
        <v/>
      </c>
      <c r="I216" s="54">
        <f>COUNTIF('Data-Qtr7'!C214:G214,"")</f>
        <v>5</v>
      </c>
      <c r="J216" s="125">
        <f>IF('Data-Qtr7'!R214,0,IF((COUNTBLANK(C216)+COUNTBLANK(E216)+COUNTBLANK(F216)+COUNTBLANK(H216))=4,0,1))</f>
        <v>0</v>
      </c>
      <c r="K216" s="125">
        <f t="shared" ref="K216:K279" si="44">IF(J216=1,C216,0)</f>
        <v>0</v>
      </c>
      <c r="L216" s="125">
        <f t="shared" ref="L216:L279" si="45">IF(J216=1,IF((COUNTIF(C216,1)+COUNTIF(E216,1))=2,1,0),0)</f>
        <v>0</v>
      </c>
      <c r="M216" s="1">
        <f t="shared" ref="M216:M279" si="46">IF(J216=1,COUNTIF(E216,1),0)</f>
        <v>0</v>
      </c>
      <c r="N216" s="125">
        <f t="shared" ref="N216:N279" si="47">IF(J216=1,IF((COUNTIF(C216,1)+COUNTIF(F216,1))=2,1,0),0)</f>
        <v>0</v>
      </c>
      <c r="O216" s="126">
        <f t="shared" ref="O216:O279" si="48">IF(J216=1,COUNTIF(F216,1),0)</f>
        <v>0</v>
      </c>
      <c r="P216" s="125">
        <f t="shared" ref="P216:P279" si="49">IF(J216=1,IF((COUNTIF(C216,1)+COUNTIF(H216,1))=2,1,0),0)</f>
        <v>0</v>
      </c>
      <c r="Q216" s="1">
        <f t="shared" ref="Q216:Q279" si="50">IF(J216=1,COUNTIF(H216,1),0)</f>
        <v>0</v>
      </c>
      <c r="R216" s="1">
        <f t="shared" si="43"/>
        <v>0</v>
      </c>
      <c r="S216" s="1">
        <f t="shared" ref="S216:S279" si="51">IF(J216=1,COUNTIF(C216,1),0)</f>
        <v>0</v>
      </c>
      <c r="T216" s="1">
        <f t="shared" ref="T216:T279" si="52">IF(AND(C216=1,F216=1),1,0)</f>
        <v>0</v>
      </c>
      <c r="U216" s="126">
        <f t="shared" ref="U216:U279" si="53">IF(AND(C216=1,H216=1),1,0)</f>
        <v>0</v>
      </c>
    </row>
    <row r="217" spans="2:21" x14ac:dyDescent="0.3">
      <c r="B217" s="125">
        <v>202</v>
      </c>
      <c r="C217" s="34" t="str">
        <f>IF(OR('Data-Qtr7'!C215="",'Data-Qtr7'!R215),"",(COUNTIF('Data-Qtr7'!C215,"Yes")))</f>
        <v/>
      </c>
      <c r="D217" s="267" t="str">
        <f>IF('Data-Qtr7'!D215="","",IF(C217=1,'Data-Qtr7'!D215,""))</f>
        <v/>
      </c>
      <c r="E217" s="53" t="str">
        <f>IF(OR('Data-Qtr7'!E215="",'Data-Qtr7'!R215),"",COUNTIF('Data-Qtr7'!E215,"Yes"))</f>
        <v/>
      </c>
      <c r="F217" s="53" t="str">
        <f>IF(OR('Data-Qtr7'!F215="",'Data-Qtr7'!R215),"",COUNTIF('Data-Qtr7'!F215,"Yes"))</f>
        <v/>
      </c>
      <c r="G217" s="53"/>
      <c r="H217" s="53" t="str">
        <f>IF(OR('Data-Qtr7'!G215="",'Data-Qtr7'!R215),"",COUNTIF('Data-Qtr7'!G215,"Yes"))</f>
        <v/>
      </c>
      <c r="I217" s="55">
        <f>COUNTIF('Data-Qtr7'!C215:G215,"")</f>
        <v>5</v>
      </c>
      <c r="J217" s="125">
        <f>IF('Data-Qtr7'!R215,0,IF((COUNTBLANK(C217)+COUNTBLANK(E217)+COUNTBLANK(F217)+COUNTBLANK(H217))=4,0,1))</f>
        <v>0</v>
      </c>
      <c r="K217" s="125">
        <f t="shared" si="44"/>
        <v>0</v>
      </c>
      <c r="L217" s="125">
        <f t="shared" si="45"/>
        <v>0</v>
      </c>
      <c r="M217" s="1">
        <f t="shared" si="46"/>
        <v>0</v>
      </c>
      <c r="N217" s="125">
        <f t="shared" si="47"/>
        <v>0</v>
      </c>
      <c r="O217" s="126">
        <f t="shared" si="48"/>
        <v>0</v>
      </c>
      <c r="P217" s="125">
        <f t="shared" si="49"/>
        <v>0</v>
      </c>
      <c r="Q217" s="1">
        <f t="shared" si="50"/>
        <v>0</v>
      </c>
      <c r="R217" s="1">
        <f t="shared" si="43"/>
        <v>0</v>
      </c>
      <c r="S217" s="1">
        <f t="shared" si="51"/>
        <v>0</v>
      </c>
      <c r="T217" s="1">
        <f t="shared" si="52"/>
        <v>0</v>
      </c>
      <c r="U217" s="126">
        <f t="shared" si="53"/>
        <v>0</v>
      </c>
    </row>
    <row r="218" spans="2:21" x14ac:dyDescent="0.3">
      <c r="B218" s="125">
        <v>203</v>
      </c>
      <c r="C218" s="34" t="str">
        <f>IF(OR('Data-Qtr7'!C216="",'Data-Qtr7'!R216),"",(COUNTIF('Data-Qtr7'!C216,"Yes")))</f>
        <v/>
      </c>
      <c r="D218" s="267" t="str">
        <f>IF('Data-Qtr7'!D216="","",IF(C218=1,'Data-Qtr7'!D216,""))</f>
        <v/>
      </c>
      <c r="E218" s="53" t="str">
        <f>IF(OR('Data-Qtr7'!E216="",'Data-Qtr7'!R216),"",COUNTIF('Data-Qtr7'!E216,"Yes"))</f>
        <v/>
      </c>
      <c r="F218" s="53" t="str">
        <f>IF(OR('Data-Qtr7'!F216="",'Data-Qtr7'!R216),"",COUNTIF('Data-Qtr7'!F216,"Yes"))</f>
        <v/>
      </c>
      <c r="G218" s="53"/>
      <c r="H218" s="53" t="str">
        <f>IF(OR('Data-Qtr7'!G216="",'Data-Qtr7'!R216),"",COUNTIF('Data-Qtr7'!G216,"Yes"))</f>
        <v/>
      </c>
      <c r="I218" s="55">
        <f>COUNTIF('Data-Qtr7'!C216:G216,"")</f>
        <v>5</v>
      </c>
      <c r="J218" s="125">
        <f>IF('Data-Qtr7'!R216,0,IF((COUNTBLANK(C218)+COUNTBLANK(E218)+COUNTBLANK(F218)+COUNTBLANK(H218))=4,0,1))</f>
        <v>0</v>
      </c>
      <c r="K218" s="125">
        <f t="shared" si="44"/>
        <v>0</v>
      </c>
      <c r="L218" s="125">
        <f t="shared" si="45"/>
        <v>0</v>
      </c>
      <c r="M218" s="1">
        <f t="shared" si="46"/>
        <v>0</v>
      </c>
      <c r="N218" s="125">
        <f t="shared" si="47"/>
        <v>0</v>
      </c>
      <c r="O218" s="126">
        <f t="shared" si="48"/>
        <v>0</v>
      </c>
      <c r="P218" s="125">
        <f t="shared" si="49"/>
        <v>0</v>
      </c>
      <c r="Q218" s="1">
        <f t="shared" si="50"/>
        <v>0</v>
      </c>
      <c r="R218" s="1">
        <f t="shared" si="43"/>
        <v>0</v>
      </c>
      <c r="S218" s="1">
        <f t="shared" si="51"/>
        <v>0</v>
      </c>
      <c r="T218" s="1">
        <f t="shared" si="52"/>
        <v>0</v>
      </c>
      <c r="U218" s="126">
        <f t="shared" si="53"/>
        <v>0</v>
      </c>
    </row>
    <row r="219" spans="2:21" x14ac:dyDescent="0.3">
      <c r="B219" s="125">
        <v>204</v>
      </c>
      <c r="C219" s="34" t="str">
        <f>IF(OR('Data-Qtr7'!C217="",'Data-Qtr7'!R217),"",(COUNTIF('Data-Qtr7'!C217,"Yes")))</f>
        <v/>
      </c>
      <c r="D219" s="267" t="str">
        <f>IF('Data-Qtr7'!D217="","",IF(C219=1,'Data-Qtr7'!D217,""))</f>
        <v/>
      </c>
      <c r="E219" s="53" t="str">
        <f>IF(OR('Data-Qtr7'!E217="",'Data-Qtr7'!R217),"",COUNTIF('Data-Qtr7'!E217,"Yes"))</f>
        <v/>
      </c>
      <c r="F219" s="53" t="str">
        <f>IF(OR('Data-Qtr7'!F217="",'Data-Qtr7'!R217),"",COUNTIF('Data-Qtr7'!F217,"Yes"))</f>
        <v/>
      </c>
      <c r="G219" s="53"/>
      <c r="H219" s="53" t="str">
        <f>IF(OR('Data-Qtr7'!G217="",'Data-Qtr7'!R217),"",COUNTIF('Data-Qtr7'!G217,"Yes"))</f>
        <v/>
      </c>
      <c r="I219" s="55">
        <f>COUNTIF('Data-Qtr7'!C217:G217,"")</f>
        <v>5</v>
      </c>
      <c r="J219" s="125">
        <f>IF('Data-Qtr7'!R217,0,IF((COUNTBLANK(C219)+COUNTBLANK(E219)+COUNTBLANK(F219)+COUNTBLANK(H219))=4,0,1))</f>
        <v>0</v>
      </c>
      <c r="K219" s="125">
        <f t="shared" si="44"/>
        <v>0</v>
      </c>
      <c r="L219" s="125">
        <f t="shared" si="45"/>
        <v>0</v>
      </c>
      <c r="M219" s="1">
        <f t="shared" si="46"/>
        <v>0</v>
      </c>
      <c r="N219" s="125">
        <f t="shared" si="47"/>
        <v>0</v>
      </c>
      <c r="O219" s="126">
        <f t="shared" si="48"/>
        <v>0</v>
      </c>
      <c r="P219" s="125">
        <f t="shared" si="49"/>
        <v>0</v>
      </c>
      <c r="Q219" s="1">
        <f t="shared" si="50"/>
        <v>0</v>
      </c>
      <c r="R219" s="1">
        <f t="shared" si="43"/>
        <v>0</v>
      </c>
      <c r="S219" s="1">
        <f t="shared" si="51"/>
        <v>0</v>
      </c>
      <c r="T219" s="1">
        <f t="shared" si="52"/>
        <v>0</v>
      </c>
      <c r="U219" s="126">
        <f t="shared" si="53"/>
        <v>0</v>
      </c>
    </row>
    <row r="220" spans="2:21" x14ac:dyDescent="0.3">
      <c r="B220" s="125">
        <v>205</v>
      </c>
      <c r="C220" s="34" t="str">
        <f>IF(OR('Data-Qtr7'!C218="",'Data-Qtr7'!R218),"",(COUNTIF('Data-Qtr7'!C218,"Yes")))</f>
        <v/>
      </c>
      <c r="D220" s="267" t="str">
        <f>IF('Data-Qtr7'!D218="","",IF(C220=1,'Data-Qtr7'!D218,""))</f>
        <v/>
      </c>
      <c r="E220" s="53" t="str">
        <f>IF(OR('Data-Qtr7'!E218="",'Data-Qtr7'!R218),"",COUNTIF('Data-Qtr7'!E218,"Yes"))</f>
        <v/>
      </c>
      <c r="F220" s="53" t="str">
        <f>IF(OR('Data-Qtr7'!F218="",'Data-Qtr7'!R218),"",COUNTIF('Data-Qtr7'!F218,"Yes"))</f>
        <v/>
      </c>
      <c r="G220" s="53"/>
      <c r="H220" s="53" t="str">
        <f>IF(OR('Data-Qtr7'!G218="",'Data-Qtr7'!R218),"",COUNTIF('Data-Qtr7'!G218,"Yes"))</f>
        <v/>
      </c>
      <c r="I220" s="55">
        <f>COUNTIF('Data-Qtr7'!C218:G218,"")</f>
        <v>5</v>
      </c>
      <c r="J220" s="125">
        <f>IF('Data-Qtr7'!R218,0,IF((COUNTBLANK(C220)+COUNTBLANK(E220)+COUNTBLANK(F220)+COUNTBLANK(H220))=4,0,1))</f>
        <v>0</v>
      </c>
      <c r="K220" s="125">
        <f t="shared" si="44"/>
        <v>0</v>
      </c>
      <c r="L220" s="125">
        <f t="shared" si="45"/>
        <v>0</v>
      </c>
      <c r="M220" s="1">
        <f t="shared" si="46"/>
        <v>0</v>
      </c>
      <c r="N220" s="125">
        <f t="shared" si="47"/>
        <v>0</v>
      </c>
      <c r="O220" s="126">
        <f t="shared" si="48"/>
        <v>0</v>
      </c>
      <c r="P220" s="125">
        <f t="shared" si="49"/>
        <v>0</v>
      </c>
      <c r="Q220" s="1">
        <f t="shared" si="50"/>
        <v>0</v>
      </c>
      <c r="R220" s="1">
        <f t="shared" si="43"/>
        <v>0</v>
      </c>
      <c r="S220" s="1">
        <f t="shared" si="51"/>
        <v>0</v>
      </c>
      <c r="T220" s="1">
        <f t="shared" si="52"/>
        <v>0</v>
      </c>
      <c r="U220" s="126">
        <f t="shared" si="53"/>
        <v>0</v>
      </c>
    </row>
    <row r="221" spans="2:21" x14ac:dyDescent="0.3">
      <c r="B221" s="125">
        <v>206</v>
      </c>
      <c r="C221" s="34" t="str">
        <f>IF(OR('Data-Qtr7'!C219="",'Data-Qtr7'!R219),"",(COUNTIF('Data-Qtr7'!C219,"Yes")))</f>
        <v/>
      </c>
      <c r="D221" s="267" t="str">
        <f>IF('Data-Qtr7'!D219="","",IF(C221=1,'Data-Qtr7'!D219,""))</f>
        <v/>
      </c>
      <c r="E221" s="53" t="str">
        <f>IF(OR('Data-Qtr7'!E219="",'Data-Qtr7'!R219),"",COUNTIF('Data-Qtr7'!E219,"Yes"))</f>
        <v/>
      </c>
      <c r="F221" s="53" t="str">
        <f>IF(OR('Data-Qtr7'!F219="",'Data-Qtr7'!R219),"",COUNTIF('Data-Qtr7'!F219,"Yes"))</f>
        <v/>
      </c>
      <c r="G221" s="53"/>
      <c r="H221" s="53" t="str">
        <f>IF(OR('Data-Qtr7'!G219="",'Data-Qtr7'!R219),"",COUNTIF('Data-Qtr7'!G219,"Yes"))</f>
        <v/>
      </c>
      <c r="I221" s="55">
        <f>COUNTIF('Data-Qtr7'!C219:G219,"")</f>
        <v>5</v>
      </c>
      <c r="J221" s="125">
        <f>IF('Data-Qtr7'!R219,0,IF((COUNTBLANK(C221)+COUNTBLANK(E221)+COUNTBLANK(F221)+COUNTBLANK(H221))=4,0,1))</f>
        <v>0</v>
      </c>
      <c r="K221" s="125">
        <f t="shared" si="44"/>
        <v>0</v>
      </c>
      <c r="L221" s="125">
        <f t="shared" si="45"/>
        <v>0</v>
      </c>
      <c r="M221" s="1">
        <f t="shared" si="46"/>
        <v>0</v>
      </c>
      <c r="N221" s="125">
        <f t="shared" si="47"/>
        <v>0</v>
      </c>
      <c r="O221" s="126">
        <f t="shared" si="48"/>
        <v>0</v>
      </c>
      <c r="P221" s="125">
        <f t="shared" si="49"/>
        <v>0</v>
      </c>
      <c r="Q221" s="1">
        <f t="shared" si="50"/>
        <v>0</v>
      </c>
      <c r="R221" s="1">
        <f t="shared" si="43"/>
        <v>0</v>
      </c>
      <c r="S221" s="1">
        <f t="shared" si="51"/>
        <v>0</v>
      </c>
      <c r="T221" s="1">
        <f t="shared" si="52"/>
        <v>0</v>
      </c>
      <c r="U221" s="126">
        <f t="shared" si="53"/>
        <v>0</v>
      </c>
    </row>
    <row r="222" spans="2:21" x14ac:dyDescent="0.3">
      <c r="B222" s="125">
        <v>207</v>
      </c>
      <c r="C222" s="34" t="str">
        <f>IF(OR('Data-Qtr7'!C220="",'Data-Qtr7'!R220),"",(COUNTIF('Data-Qtr7'!C220,"Yes")))</f>
        <v/>
      </c>
      <c r="D222" s="267" t="str">
        <f>IF('Data-Qtr7'!D220="","",IF(C222=1,'Data-Qtr7'!D220,""))</f>
        <v/>
      </c>
      <c r="E222" s="53" t="str">
        <f>IF(OR('Data-Qtr7'!E220="",'Data-Qtr7'!R220),"",COUNTIF('Data-Qtr7'!E220,"Yes"))</f>
        <v/>
      </c>
      <c r="F222" s="53" t="str">
        <f>IF(OR('Data-Qtr7'!F220="",'Data-Qtr7'!R220),"",COUNTIF('Data-Qtr7'!F220,"Yes"))</f>
        <v/>
      </c>
      <c r="G222" s="53"/>
      <c r="H222" s="53" t="str">
        <f>IF(OR('Data-Qtr7'!G220="",'Data-Qtr7'!R220),"",COUNTIF('Data-Qtr7'!G220,"Yes"))</f>
        <v/>
      </c>
      <c r="I222" s="55">
        <f>COUNTIF('Data-Qtr7'!C220:G220,"")</f>
        <v>5</v>
      </c>
      <c r="J222" s="125">
        <f>IF('Data-Qtr7'!R220,0,IF((COUNTBLANK(C222)+COUNTBLANK(E222)+COUNTBLANK(F222)+COUNTBLANK(H222))=4,0,1))</f>
        <v>0</v>
      </c>
      <c r="K222" s="125">
        <f t="shared" si="44"/>
        <v>0</v>
      </c>
      <c r="L222" s="125">
        <f t="shared" si="45"/>
        <v>0</v>
      </c>
      <c r="M222" s="1">
        <f t="shared" si="46"/>
        <v>0</v>
      </c>
      <c r="N222" s="125">
        <f t="shared" si="47"/>
        <v>0</v>
      </c>
      <c r="O222" s="126">
        <f t="shared" si="48"/>
        <v>0</v>
      </c>
      <c r="P222" s="125">
        <f t="shared" si="49"/>
        <v>0</v>
      </c>
      <c r="Q222" s="1">
        <f t="shared" si="50"/>
        <v>0</v>
      </c>
      <c r="R222" s="1">
        <f t="shared" si="43"/>
        <v>0</v>
      </c>
      <c r="S222" s="1">
        <f t="shared" si="51"/>
        <v>0</v>
      </c>
      <c r="T222" s="1">
        <f t="shared" si="52"/>
        <v>0</v>
      </c>
      <c r="U222" s="126">
        <f t="shared" si="53"/>
        <v>0</v>
      </c>
    </row>
    <row r="223" spans="2:21" x14ac:dyDescent="0.3">
      <c r="B223" s="125">
        <v>208</v>
      </c>
      <c r="C223" s="34" t="str">
        <f>IF(OR('Data-Qtr7'!C221="",'Data-Qtr7'!R221),"",(COUNTIF('Data-Qtr7'!C221,"Yes")))</f>
        <v/>
      </c>
      <c r="D223" s="267" t="str">
        <f>IF('Data-Qtr7'!D221="","",IF(C223=1,'Data-Qtr7'!D221,""))</f>
        <v/>
      </c>
      <c r="E223" s="53" t="str">
        <f>IF(OR('Data-Qtr7'!E221="",'Data-Qtr7'!R221),"",COUNTIF('Data-Qtr7'!E221,"Yes"))</f>
        <v/>
      </c>
      <c r="F223" s="53" t="str">
        <f>IF(OR('Data-Qtr7'!F221="",'Data-Qtr7'!R221),"",COUNTIF('Data-Qtr7'!F221,"Yes"))</f>
        <v/>
      </c>
      <c r="G223" s="53"/>
      <c r="H223" s="53" t="str">
        <f>IF(OR('Data-Qtr7'!G221="",'Data-Qtr7'!R221),"",COUNTIF('Data-Qtr7'!G221,"Yes"))</f>
        <v/>
      </c>
      <c r="I223" s="55">
        <f>COUNTIF('Data-Qtr7'!C221:G221,"")</f>
        <v>5</v>
      </c>
      <c r="J223" s="125">
        <f>IF('Data-Qtr7'!R221,0,IF((COUNTBLANK(C223)+COUNTBLANK(E223)+COUNTBLANK(F223)+COUNTBLANK(H223))=4,0,1))</f>
        <v>0</v>
      </c>
      <c r="K223" s="125">
        <f t="shared" si="44"/>
        <v>0</v>
      </c>
      <c r="L223" s="125">
        <f t="shared" si="45"/>
        <v>0</v>
      </c>
      <c r="M223" s="1">
        <f t="shared" si="46"/>
        <v>0</v>
      </c>
      <c r="N223" s="125">
        <f t="shared" si="47"/>
        <v>0</v>
      </c>
      <c r="O223" s="126">
        <f t="shared" si="48"/>
        <v>0</v>
      </c>
      <c r="P223" s="125">
        <f t="shared" si="49"/>
        <v>0</v>
      </c>
      <c r="Q223" s="1">
        <f t="shared" si="50"/>
        <v>0</v>
      </c>
      <c r="R223" s="1">
        <f t="shared" si="43"/>
        <v>0</v>
      </c>
      <c r="S223" s="1">
        <f t="shared" si="51"/>
        <v>0</v>
      </c>
      <c r="T223" s="1">
        <f t="shared" si="52"/>
        <v>0</v>
      </c>
      <c r="U223" s="126">
        <f t="shared" si="53"/>
        <v>0</v>
      </c>
    </row>
    <row r="224" spans="2:21" x14ac:dyDescent="0.3">
      <c r="B224" s="125">
        <v>209</v>
      </c>
      <c r="C224" s="34" t="str">
        <f>IF(OR('Data-Qtr7'!C222="",'Data-Qtr7'!R222),"",(COUNTIF('Data-Qtr7'!C222,"Yes")))</f>
        <v/>
      </c>
      <c r="D224" s="267" t="str">
        <f>IF('Data-Qtr7'!D222="","",IF(C224=1,'Data-Qtr7'!D222,""))</f>
        <v/>
      </c>
      <c r="E224" s="53" t="str">
        <f>IF(OR('Data-Qtr7'!E222="",'Data-Qtr7'!R222),"",COUNTIF('Data-Qtr7'!E222,"Yes"))</f>
        <v/>
      </c>
      <c r="F224" s="53" t="str">
        <f>IF(OR('Data-Qtr7'!F222="",'Data-Qtr7'!R222),"",COUNTIF('Data-Qtr7'!F222,"Yes"))</f>
        <v/>
      </c>
      <c r="G224" s="53"/>
      <c r="H224" s="53" t="str">
        <f>IF(OR('Data-Qtr7'!G222="",'Data-Qtr7'!R222),"",COUNTIF('Data-Qtr7'!G222,"Yes"))</f>
        <v/>
      </c>
      <c r="I224" s="55">
        <f>COUNTIF('Data-Qtr7'!C222:G222,"")</f>
        <v>5</v>
      </c>
      <c r="J224" s="125">
        <f>IF('Data-Qtr7'!R222,0,IF((COUNTBLANK(C224)+COUNTBLANK(E224)+COUNTBLANK(F224)+COUNTBLANK(H224))=4,0,1))</f>
        <v>0</v>
      </c>
      <c r="K224" s="125">
        <f t="shared" si="44"/>
        <v>0</v>
      </c>
      <c r="L224" s="125">
        <f t="shared" si="45"/>
        <v>0</v>
      </c>
      <c r="M224" s="1">
        <f t="shared" si="46"/>
        <v>0</v>
      </c>
      <c r="N224" s="125">
        <f t="shared" si="47"/>
        <v>0</v>
      </c>
      <c r="O224" s="126">
        <f t="shared" si="48"/>
        <v>0</v>
      </c>
      <c r="P224" s="125">
        <f t="shared" si="49"/>
        <v>0</v>
      </c>
      <c r="Q224" s="1">
        <f t="shared" si="50"/>
        <v>0</v>
      </c>
      <c r="R224" s="1">
        <f t="shared" si="43"/>
        <v>0</v>
      </c>
      <c r="S224" s="1">
        <f t="shared" si="51"/>
        <v>0</v>
      </c>
      <c r="T224" s="1">
        <f t="shared" si="52"/>
        <v>0</v>
      </c>
      <c r="U224" s="126">
        <f t="shared" si="53"/>
        <v>0</v>
      </c>
    </row>
    <row r="225" spans="2:21" ht="15" thickBot="1" x14ac:dyDescent="0.35">
      <c r="B225" s="127">
        <v>210</v>
      </c>
      <c r="C225" s="35" t="str">
        <f>IF(OR('Data-Qtr7'!C223="",'Data-Qtr7'!R223),"",(COUNTIF('Data-Qtr7'!C223,"Yes")))</f>
        <v/>
      </c>
      <c r="D225" s="271" t="str">
        <f>IF('Data-Qtr7'!D223="","",IF(C225=1,'Data-Qtr7'!D223,""))</f>
        <v/>
      </c>
      <c r="E225" s="36" t="str">
        <f>IF(OR('Data-Qtr7'!E223="",'Data-Qtr7'!R223),"",COUNTIF('Data-Qtr7'!E223,"Yes"))</f>
        <v/>
      </c>
      <c r="F225" s="36" t="str">
        <f>IF(OR('Data-Qtr7'!F223="",'Data-Qtr7'!R223),"",COUNTIF('Data-Qtr7'!F223,"Yes"))</f>
        <v/>
      </c>
      <c r="G225" s="36"/>
      <c r="H225" s="36" t="str">
        <f>IF(OR('Data-Qtr7'!G223="",'Data-Qtr7'!R223),"",COUNTIF('Data-Qtr7'!G223,"Yes"))</f>
        <v/>
      </c>
      <c r="I225" s="56">
        <f>COUNTIF('Data-Qtr7'!C223:G223,"")</f>
        <v>5</v>
      </c>
      <c r="J225" s="125">
        <f>IF('Data-Qtr7'!R223,0,IF((COUNTBLANK(C225)+COUNTBLANK(E225)+COUNTBLANK(F225)+COUNTBLANK(H225))=4,0,1))</f>
        <v>0</v>
      </c>
      <c r="K225" s="125">
        <f t="shared" si="44"/>
        <v>0</v>
      </c>
      <c r="L225" s="125">
        <f t="shared" si="45"/>
        <v>0</v>
      </c>
      <c r="M225" s="1">
        <f t="shared" si="46"/>
        <v>0</v>
      </c>
      <c r="N225" s="125">
        <f t="shared" si="47"/>
        <v>0</v>
      </c>
      <c r="O225" s="126">
        <f t="shared" si="48"/>
        <v>0</v>
      </c>
      <c r="P225" s="125">
        <f t="shared" si="49"/>
        <v>0</v>
      </c>
      <c r="Q225" s="1">
        <f t="shared" si="50"/>
        <v>0</v>
      </c>
      <c r="R225" s="1">
        <f t="shared" si="43"/>
        <v>0</v>
      </c>
      <c r="S225" s="1">
        <f t="shared" si="51"/>
        <v>0</v>
      </c>
      <c r="T225" s="1">
        <f t="shared" si="52"/>
        <v>0</v>
      </c>
      <c r="U225" s="126">
        <f t="shared" si="53"/>
        <v>0</v>
      </c>
    </row>
    <row r="226" spans="2:21" x14ac:dyDescent="0.3">
      <c r="B226" s="125">
        <v>211</v>
      </c>
      <c r="C226" s="32" t="str">
        <f>IF(OR('Data-Qtr7'!C224="",'Data-Qtr7'!R224),"",(COUNTIF('Data-Qtr7'!C224,"Yes")))</f>
        <v/>
      </c>
      <c r="D226" s="268" t="str">
        <f>IF('Data-Qtr7'!D224="","",IF(C226=1,'Data-Qtr7'!D224,""))</f>
        <v/>
      </c>
      <c r="E226" s="33" t="str">
        <f>IF(OR('Data-Qtr7'!E224="",'Data-Qtr7'!R224),"",COUNTIF('Data-Qtr7'!E224,"Yes"))</f>
        <v/>
      </c>
      <c r="F226" s="33" t="str">
        <f>IF(OR('Data-Qtr7'!F224="",'Data-Qtr7'!R224),"",COUNTIF('Data-Qtr7'!F224,"Yes"))</f>
        <v/>
      </c>
      <c r="G226" s="33"/>
      <c r="H226" s="33" t="str">
        <f>IF(OR('Data-Qtr7'!G224="",'Data-Qtr7'!R224),"",COUNTIF('Data-Qtr7'!G224,"Yes"))</f>
        <v/>
      </c>
      <c r="I226" s="54">
        <f>COUNTIF('Data-Qtr7'!C224:G224,"")</f>
        <v>5</v>
      </c>
      <c r="J226" s="125">
        <f>IF('Data-Qtr7'!R224,0,IF((COUNTBLANK(C226)+COUNTBLANK(E226)+COUNTBLANK(F226)+COUNTBLANK(H226))=4,0,1))</f>
        <v>0</v>
      </c>
      <c r="K226" s="125">
        <f t="shared" si="44"/>
        <v>0</v>
      </c>
      <c r="L226" s="125">
        <f t="shared" si="45"/>
        <v>0</v>
      </c>
      <c r="M226" s="1">
        <f t="shared" si="46"/>
        <v>0</v>
      </c>
      <c r="N226" s="125">
        <f t="shared" si="47"/>
        <v>0</v>
      </c>
      <c r="O226" s="126">
        <f t="shared" si="48"/>
        <v>0</v>
      </c>
      <c r="P226" s="125">
        <f t="shared" si="49"/>
        <v>0</v>
      </c>
      <c r="Q226" s="1">
        <f t="shared" si="50"/>
        <v>0</v>
      </c>
      <c r="R226" s="1">
        <f t="shared" si="43"/>
        <v>0</v>
      </c>
      <c r="S226" s="1">
        <f t="shared" si="51"/>
        <v>0</v>
      </c>
      <c r="T226" s="1">
        <f t="shared" si="52"/>
        <v>0</v>
      </c>
      <c r="U226" s="126">
        <f t="shared" si="53"/>
        <v>0</v>
      </c>
    </row>
    <row r="227" spans="2:21" x14ac:dyDescent="0.3">
      <c r="B227" s="125">
        <v>212</v>
      </c>
      <c r="C227" s="34" t="str">
        <f>IF(OR('Data-Qtr7'!C225="",'Data-Qtr7'!R225),"",(COUNTIF('Data-Qtr7'!C225,"Yes")))</f>
        <v/>
      </c>
      <c r="D227" s="267" t="str">
        <f>IF('Data-Qtr7'!D225="","",IF(C227=1,'Data-Qtr7'!D225,""))</f>
        <v/>
      </c>
      <c r="E227" s="53" t="str">
        <f>IF(OR('Data-Qtr7'!E225="",'Data-Qtr7'!R225),"",COUNTIF('Data-Qtr7'!E225,"Yes"))</f>
        <v/>
      </c>
      <c r="F227" s="53" t="str">
        <f>IF(OR('Data-Qtr7'!F225="",'Data-Qtr7'!R225),"",COUNTIF('Data-Qtr7'!F225,"Yes"))</f>
        <v/>
      </c>
      <c r="G227" s="53"/>
      <c r="H227" s="53" t="str">
        <f>IF(OR('Data-Qtr7'!G225="",'Data-Qtr7'!R225),"",COUNTIF('Data-Qtr7'!G225,"Yes"))</f>
        <v/>
      </c>
      <c r="I227" s="55">
        <f>COUNTIF('Data-Qtr7'!C225:G225,"")</f>
        <v>5</v>
      </c>
      <c r="J227" s="125">
        <f>IF('Data-Qtr7'!R225,0,IF((COUNTBLANK(C227)+COUNTBLANK(E227)+COUNTBLANK(F227)+COUNTBLANK(H227))=4,0,1))</f>
        <v>0</v>
      </c>
      <c r="K227" s="125">
        <f t="shared" si="44"/>
        <v>0</v>
      </c>
      <c r="L227" s="125">
        <f t="shared" si="45"/>
        <v>0</v>
      </c>
      <c r="M227" s="1">
        <f t="shared" si="46"/>
        <v>0</v>
      </c>
      <c r="N227" s="125">
        <f t="shared" si="47"/>
        <v>0</v>
      </c>
      <c r="O227" s="126">
        <f t="shared" si="48"/>
        <v>0</v>
      </c>
      <c r="P227" s="125">
        <f t="shared" si="49"/>
        <v>0</v>
      </c>
      <c r="Q227" s="1">
        <f t="shared" si="50"/>
        <v>0</v>
      </c>
      <c r="R227" s="1">
        <f t="shared" si="43"/>
        <v>0</v>
      </c>
      <c r="S227" s="1">
        <f t="shared" si="51"/>
        <v>0</v>
      </c>
      <c r="T227" s="1">
        <f t="shared" si="52"/>
        <v>0</v>
      </c>
      <c r="U227" s="126">
        <f t="shared" si="53"/>
        <v>0</v>
      </c>
    </row>
    <row r="228" spans="2:21" x14ac:dyDescent="0.3">
      <c r="B228" s="125">
        <v>213</v>
      </c>
      <c r="C228" s="34" t="str">
        <f>IF(OR('Data-Qtr7'!C226="",'Data-Qtr7'!R226),"",(COUNTIF('Data-Qtr7'!C226,"Yes")))</f>
        <v/>
      </c>
      <c r="D228" s="267" t="str">
        <f>IF('Data-Qtr7'!D226="","",IF(C228=1,'Data-Qtr7'!D226,""))</f>
        <v/>
      </c>
      <c r="E228" s="53" t="str">
        <f>IF(OR('Data-Qtr7'!E226="",'Data-Qtr7'!R226),"",COUNTIF('Data-Qtr7'!E226,"Yes"))</f>
        <v/>
      </c>
      <c r="F228" s="53" t="str">
        <f>IF(OR('Data-Qtr7'!F226="",'Data-Qtr7'!R226),"",COUNTIF('Data-Qtr7'!F226,"Yes"))</f>
        <v/>
      </c>
      <c r="G228" s="53"/>
      <c r="H228" s="53" t="str">
        <f>IF(OR('Data-Qtr7'!G226="",'Data-Qtr7'!R226),"",COUNTIF('Data-Qtr7'!G226,"Yes"))</f>
        <v/>
      </c>
      <c r="I228" s="55">
        <f>COUNTIF('Data-Qtr7'!C226:G226,"")</f>
        <v>5</v>
      </c>
      <c r="J228" s="125">
        <f>IF('Data-Qtr7'!R226,0,IF((COUNTBLANK(C228)+COUNTBLANK(E228)+COUNTBLANK(F228)+COUNTBLANK(H228))=4,0,1))</f>
        <v>0</v>
      </c>
      <c r="K228" s="125">
        <f t="shared" si="44"/>
        <v>0</v>
      </c>
      <c r="L228" s="125">
        <f t="shared" si="45"/>
        <v>0</v>
      </c>
      <c r="M228" s="1">
        <f t="shared" si="46"/>
        <v>0</v>
      </c>
      <c r="N228" s="125">
        <f t="shared" si="47"/>
        <v>0</v>
      </c>
      <c r="O228" s="126">
        <f t="shared" si="48"/>
        <v>0</v>
      </c>
      <c r="P228" s="125">
        <f t="shared" si="49"/>
        <v>0</v>
      </c>
      <c r="Q228" s="1">
        <f t="shared" si="50"/>
        <v>0</v>
      </c>
      <c r="R228" s="1">
        <f t="shared" si="43"/>
        <v>0</v>
      </c>
      <c r="S228" s="1">
        <f t="shared" si="51"/>
        <v>0</v>
      </c>
      <c r="T228" s="1">
        <f t="shared" si="52"/>
        <v>0</v>
      </c>
      <c r="U228" s="126">
        <f t="shared" si="53"/>
        <v>0</v>
      </c>
    </row>
    <row r="229" spans="2:21" x14ac:dyDescent="0.3">
      <c r="B229" s="125">
        <v>214</v>
      </c>
      <c r="C229" s="34" t="str">
        <f>IF(OR('Data-Qtr7'!C227="",'Data-Qtr7'!R227),"",(COUNTIF('Data-Qtr7'!C227,"Yes")))</f>
        <v/>
      </c>
      <c r="D229" s="267" t="str">
        <f>IF('Data-Qtr7'!D227="","",IF(C229=1,'Data-Qtr7'!D227,""))</f>
        <v/>
      </c>
      <c r="E229" s="53" t="str">
        <f>IF(OR('Data-Qtr7'!E227="",'Data-Qtr7'!R227),"",COUNTIF('Data-Qtr7'!E227,"Yes"))</f>
        <v/>
      </c>
      <c r="F229" s="53" t="str">
        <f>IF(OR('Data-Qtr7'!F227="",'Data-Qtr7'!R227),"",COUNTIF('Data-Qtr7'!F227,"Yes"))</f>
        <v/>
      </c>
      <c r="G229" s="53"/>
      <c r="H229" s="53" t="str">
        <f>IF(OR('Data-Qtr7'!G227="",'Data-Qtr7'!R227),"",COUNTIF('Data-Qtr7'!G227,"Yes"))</f>
        <v/>
      </c>
      <c r="I229" s="55">
        <f>COUNTIF('Data-Qtr7'!C227:G227,"")</f>
        <v>5</v>
      </c>
      <c r="J229" s="125">
        <f>IF('Data-Qtr7'!R227,0,IF((COUNTBLANK(C229)+COUNTBLANK(E229)+COUNTBLANK(F229)+COUNTBLANK(H229))=4,0,1))</f>
        <v>0</v>
      </c>
      <c r="K229" s="125">
        <f t="shared" si="44"/>
        <v>0</v>
      </c>
      <c r="L229" s="125">
        <f t="shared" si="45"/>
        <v>0</v>
      </c>
      <c r="M229" s="1">
        <f t="shared" si="46"/>
        <v>0</v>
      </c>
      <c r="N229" s="125">
        <f t="shared" si="47"/>
        <v>0</v>
      </c>
      <c r="O229" s="126">
        <f t="shared" si="48"/>
        <v>0</v>
      </c>
      <c r="P229" s="125">
        <f t="shared" si="49"/>
        <v>0</v>
      </c>
      <c r="Q229" s="1">
        <f t="shared" si="50"/>
        <v>0</v>
      </c>
      <c r="R229" s="1">
        <f t="shared" si="43"/>
        <v>0</v>
      </c>
      <c r="S229" s="1">
        <f t="shared" si="51"/>
        <v>0</v>
      </c>
      <c r="T229" s="1">
        <f t="shared" si="52"/>
        <v>0</v>
      </c>
      <c r="U229" s="126">
        <f t="shared" si="53"/>
        <v>0</v>
      </c>
    </row>
    <row r="230" spans="2:21" x14ac:dyDescent="0.3">
      <c r="B230" s="125">
        <v>215</v>
      </c>
      <c r="C230" s="34" t="str">
        <f>IF(OR('Data-Qtr7'!C228="",'Data-Qtr7'!R228),"",(COUNTIF('Data-Qtr7'!C228,"Yes")))</f>
        <v/>
      </c>
      <c r="D230" s="267" t="str">
        <f>IF('Data-Qtr7'!D228="","",IF(C230=1,'Data-Qtr7'!D228,""))</f>
        <v/>
      </c>
      <c r="E230" s="53" t="str">
        <f>IF(OR('Data-Qtr7'!E228="",'Data-Qtr7'!R228),"",COUNTIF('Data-Qtr7'!E228,"Yes"))</f>
        <v/>
      </c>
      <c r="F230" s="53" t="str">
        <f>IF(OR('Data-Qtr7'!F228="",'Data-Qtr7'!R228),"",COUNTIF('Data-Qtr7'!F228,"Yes"))</f>
        <v/>
      </c>
      <c r="G230" s="53"/>
      <c r="H230" s="53" t="str">
        <f>IF(OR('Data-Qtr7'!G228="",'Data-Qtr7'!R228),"",COUNTIF('Data-Qtr7'!G228,"Yes"))</f>
        <v/>
      </c>
      <c r="I230" s="55">
        <f>COUNTIF('Data-Qtr7'!C228:G228,"")</f>
        <v>5</v>
      </c>
      <c r="J230" s="125">
        <f>IF('Data-Qtr7'!R228,0,IF((COUNTBLANK(C230)+COUNTBLANK(E230)+COUNTBLANK(F230)+COUNTBLANK(H230))=4,0,1))</f>
        <v>0</v>
      </c>
      <c r="K230" s="125">
        <f t="shared" si="44"/>
        <v>0</v>
      </c>
      <c r="L230" s="125">
        <f t="shared" si="45"/>
        <v>0</v>
      </c>
      <c r="M230" s="1">
        <f t="shared" si="46"/>
        <v>0</v>
      </c>
      <c r="N230" s="125">
        <f t="shared" si="47"/>
        <v>0</v>
      </c>
      <c r="O230" s="126">
        <f t="shared" si="48"/>
        <v>0</v>
      </c>
      <c r="P230" s="125">
        <f t="shared" si="49"/>
        <v>0</v>
      </c>
      <c r="Q230" s="1">
        <f t="shared" si="50"/>
        <v>0</v>
      </c>
      <c r="R230" s="1">
        <f t="shared" si="43"/>
        <v>0</v>
      </c>
      <c r="S230" s="1">
        <f t="shared" si="51"/>
        <v>0</v>
      </c>
      <c r="T230" s="1">
        <f t="shared" si="52"/>
        <v>0</v>
      </c>
      <c r="U230" s="126">
        <f t="shared" si="53"/>
        <v>0</v>
      </c>
    </row>
    <row r="231" spans="2:21" x14ac:dyDescent="0.3">
      <c r="B231" s="125">
        <v>216</v>
      </c>
      <c r="C231" s="34" t="str">
        <f>IF(OR('Data-Qtr7'!C229="",'Data-Qtr7'!R229),"",(COUNTIF('Data-Qtr7'!C229,"Yes")))</f>
        <v/>
      </c>
      <c r="D231" s="267" t="str">
        <f>IF('Data-Qtr7'!D229="","",IF(C231=1,'Data-Qtr7'!D229,""))</f>
        <v/>
      </c>
      <c r="E231" s="53" t="str">
        <f>IF(OR('Data-Qtr7'!E229="",'Data-Qtr7'!R229),"",COUNTIF('Data-Qtr7'!E229,"Yes"))</f>
        <v/>
      </c>
      <c r="F231" s="53" t="str">
        <f>IF(OR('Data-Qtr7'!F229="",'Data-Qtr7'!R229),"",COUNTIF('Data-Qtr7'!F229,"Yes"))</f>
        <v/>
      </c>
      <c r="G231" s="53"/>
      <c r="H231" s="53" t="str">
        <f>IF(OR('Data-Qtr7'!G229="",'Data-Qtr7'!R229),"",COUNTIF('Data-Qtr7'!G229,"Yes"))</f>
        <v/>
      </c>
      <c r="I231" s="55">
        <f>COUNTIF('Data-Qtr7'!C229:G229,"")</f>
        <v>5</v>
      </c>
      <c r="J231" s="125">
        <f>IF('Data-Qtr7'!R229,0,IF((COUNTBLANK(C231)+COUNTBLANK(E231)+COUNTBLANK(F231)+COUNTBLANK(H231))=4,0,1))</f>
        <v>0</v>
      </c>
      <c r="K231" s="125">
        <f t="shared" si="44"/>
        <v>0</v>
      </c>
      <c r="L231" s="125">
        <f t="shared" si="45"/>
        <v>0</v>
      </c>
      <c r="M231" s="1">
        <f t="shared" si="46"/>
        <v>0</v>
      </c>
      <c r="N231" s="125">
        <f t="shared" si="47"/>
        <v>0</v>
      </c>
      <c r="O231" s="126">
        <f t="shared" si="48"/>
        <v>0</v>
      </c>
      <c r="P231" s="125">
        <f t="shared" si="49"/>
        <v>0</v>
      </c>
      <c r="Q231" s="1">
        <f t="shared" si="50"/>
        <v>0</v>
      </c>
      <c r="R231" s="1">
        <f t="shared" si="43"/>
        <v>0</v>
      </c>
      <c r="S231" s="1">
        <f t="shared" si="51"/>
        <v>0</v>
      </c>
      <c r="T231" s="1">
        <f t="shared" si="52"/>
        <v>0</v>
      </c>
      <c r="U231" s="126">
        <f t="shared" si="53"/>
        <v>0</v>
      </c>
    </row>
    <row r="232" spans="2:21" x14ac:dyDescent="0.3">
      <c r="B232" s="125">
        <v>217</v>
      </c>
      <c r="C232" s="34" t="str">
        <f>IF(OR('Data-Qtr7'!C230="",'Data-Qtr7'!R230),"",(COUNTIF('Data-Qtr7'!C230,"Yes")))</f>
        <v/>
      </c>
      <c r="D232" s="267" t="str">
        <f>IF('Data-Qtr7'!D230="","",IF(C232=1,'Data-Qtr7'!D230,""))</f>
        <v/>
      </c>
      <c r="E232" s="53" t="str">
        <f>IF(OR('Data-Qtr7'!E230="",'Data-Qtr7'!R230),"",COUNTIF('Data-Qtr7'!E230,"Yes"))</f>
        <v/>
      </c>
      <c r="F232" s="53" t="str">
        <f>IF(OR('Data-Qtr7'!F230="",'Data-Qtr7'!R230),"",COUNTIF('Data-Qtr7'!F230,"Yes"))</f>
        <v/>
      </c>
      <c r="G232" s="53"/>
      <c r="H232" s="53" t="str">
        <f>IF(OR('Data-Qtr7'!G230="",'Data-Qtr7'!R230),"",COUNTIF('Data-Qtr7'!G230,"Yes"))</f>
        <v/>
      </c>
      <c r="I232" s="55">
        <f>COUNTIF('Data-Qtr7'!C230:G230,"")</f>
        <v>5</v>
      </c>
      <c r="J232" s="125">
        <f>IF('Data-Qtr7'!R230,0,IF((COUNTBLANK(C232)+COUNTBLANK(E232)+COUNTBLANK(F232)+COUNTBLANK(H232))=4,0,1))</f>
        <v>0</v>
      </c>
      <c r="K232" s="125">
        <f t="shared" si="44"/>
        <v>0</v>
      </c>
      <c r="L232" s="125">
        <f t="shared" si="45"/>
        <v>0</v>
      </c>
      <c r="M232" s="1">
        <f t="shared" si="46"/>
        <v>0</v>
      </c>
      <c r="N232" s="125">
        <f t="shared" si="47"/>
        <v>0</v>
      </c>
      <c r="O232" s="126">
        <f t="shared" si="48"/>
        <v>0</v>
      </c>
      <c r="P232" s="125">
        <f t="shared" si="49"/>
        <v>0</v>
      </c>
      <c r="Q232" s="1">
        <f t="shared" si="50"/>
        <v>0</v>
      </c>
      <c r="R232" s="1">
        <f t="shared" si="43"/>
        <v>0</v>
      </c>
      <c r="S232" s="1">
        <f t="shared" si="51"/>
        <v>0</v>
      </c>
      <c r="T232" s="1">
        <f t="shared" si="52"/>
        <v>0</v>
      </c>
      <c r="U232" s="126">
        <f t="shared" si="53"/>
        <v>0</v>
      </c>
    </row>
    <row r="233" spans="2:21" x14ac:dyDescent="0.3">
      <c r="B233" s="125">
        <v>218</v>
      </c>
      <c r="C233" s="34" t="str">
        <f>IF(OR('Data-Qtr7'!C231="",'Data-Qtr7'!R231),"",(COUNTIF('Data-Qtr7'!C231,"Yes")))</f>
        <v/>
      </c>
      <c r="D233" s="267" t="str">
        <f>IF('Data-Qtr7'!D231="","",IF(C233=1,'Data-Qtr7'!D231,""))</f>
        <v/>
      </c>
      <c r="E233" s="53" t="str">
        <f>IF(OR('Data-Qtr7'!E231="",'Data-Qtr7'!R231),"",COUNTIF('Data-Qtr7'!E231,"Yes"))</f>
        <v/>
      </c>
      <c r="F233" s="53" t="str">
        <f>IF(OR('Data-Qtr7'!F231="",'Data-Qtr7'!R231),"",COUNTIF('Data-Qtr7'!F231,"Yes"))</f>
        <v/>
      </c>
      <c r="G233" s="53"/>
      <c r="H233" s="53" t="str">
        <f>IF(OR('Data-Qtr7'!G231="",'Data-Qtr7'!R231),"",COUNTIF('Data-Qtr7'!G231,"Yes"))</f>
        <v/>
      </c>
      <c r="I233" s="55">
        <f>COUNTIF('Data-Qtr7'!C231:G231,"")</f>
        <v>5</v>
      </c>
      <c r="J233" s="125">
        <f>IF('Data-Qtr7'!R231,0,IF((COUNTBLANK(C233)+COUNTBLANK(E233)+COUNTBLANK(F233)+COUNTBLANK(H233))=4,0,1))</f>
        <v>0</v>
      </c>
      <c r="K233" s="125">
        <f t="shared" si="44"/>
        <v>0</v>
      </c>
      <c r="L233" s="125">
        <f t="shared" si="45"/>
        <v>0</v>
      </c>
      <c r="M233" s="1">
        <f t="shared" si="46"/>
        <v>0</v>
      </c>
      <c r="N233" s="125">
        <f t="shared" si="47"/>
        <v>0</v>
      </c>
      <c r="O233" s="126">
        <f t="shared" si="48"/>
        <v>0</v>
      </c>
      <c r="P233" s="125">
        <f t="shared" si="49"/>
        <v>0</v>
      </c>
      <c r="Q233" s="1">
        <f t="shared" si="50"/>
        <v>0</v>
      </c>
      <c r="R233" s="1">
        <f t="shared" si="43"/>
        <v>0</v>
      </c>
      <c r="S233" s="1">
        <f t="shared" si="51"/>
        <v>0</v>
      </c>
      <c r="T233" s="1">
        <f t="shared" si="52"/>
        <v>0</v>
      </c>
      <c r="U233" s="126">
        <f t="shared" si="53"/>
        <v>0</v>
      </c>
    </row>
    <row r="234" spans="2:21" x14ac:dyDescent="0.3">
      <c r="B234" s="125">
        <v>219</v>
      </c>
      <c r="C234" s="34" t="str">
        <f>IF(OR('Data-Qtr7'!C232="",'Data-Qtr7'!R232),"",(COUNTIF('Data-Qtr7'!C232,"Yes")))</f>
        <v/>
      </c>
      <c r="D234" s="267" t="str">
        <f>IF('Data-Qtr7'!D232="","",IF(C234=1,'Data-Qtr7'!D232,""))</f>
        <v/>
      </c>
      <c r="E234" s="53" t="str">
        <f>IF(OR('Data-Qtr7'!E232="",'Data-Qtr7'!R232),"",COUNTIF('Data-Qtr7'!E232,"Yes"))</f>
        <v/>
      </c>
      <c r="F234" s="53" t="str">
        <f>IF(OR('Data-Qtr7'!F232="",'Data-Qtr7'!R232),"",COUNTIF('Data-Qtr7'!F232,"Yes"))</f>
        <v/>
      </c>
      <c r="G234" s="53"/>
      <c r="H234" s="53" t="str">
        <f>IF(OR('Data-Qtr7'!G232="",'Data-Qtr7'!R232),"",COUNTIF('Data-Qtr7'!G232,"Yes"))</f>
        <v/>
      </c>
      <c r="I234" s="55">
        <f>COUNTIF('Data-Qtr7'!C232:G232,"")</f>
        <v>5</v>
      </c>
      <c r="J234" s="125">
        <f>IF('Data-Qtr7'!R232,0,IF((COUNTBLANK(C234)+COUNTBLANK(E234)+COUNTBLANK(F234)+COUNTBLANK(H234))=4,0,1))</f>
        <v>0</v>
      </c>
      <c r="K234" s="125">
        <f t="shared" si="44"/>
        <v>0</v>
      </c>
      <c r="L234" s="125">
        <f t="shared" si="45"/>
        <v>0</v>
      </c>
      <c r="M234" s="1">
        <f t="shared" si="46"/>
        <v>0</v>
      </c>
      <c r="N234" s="125">
        <f t="shared" si="47"/>
        <v>0</v>
      </c>
      <c r="O234" s="126">
        <f t="shared" si="48"/>
        <v>0</v>
      </c>
      <c r="P234" s="125">
        <f t="shared" si="49"/>
        <v>0</v>
      </c>
      <c r="Q234" s="1">
        <f t="shared" si="50"/>
        <v>0</v>
      </c>
      <c r="R234" s="1">
        <f t="shared" si="43"/>
        <v>0</v>
      </c>
      <c r="S234" s="1">
        <f t="shared" si="51"/>
        <v>0</v>
      </c>
      <c r="T234" s="1">
        <f t="shared" si="52"/>
        <v>0</v>
      </c>
      <c r="U234" s="126">
        <f t="shared" si="53"/>
        <v>0</v>
      </c>
    </row>
    <row r="235" spans="2:21" ht="15" thickBot="1" x14ac:dyDescent="0.35">
      <c r="B235" s="125">
        <v>220</v>
      </c>
      <c r="C235" s="35" t="str">
        <f>IF(OR('Data-Qtr7'!C233="",'Data-Qtr7'!R233),"",(COUNTIF('Data-Qtr7'!C233,"Yes")))</f>
        <v/>
      </c>
      <c r="D235" s="271" t="str">
        <f>IF('Data-Qtr7'!D233="","",IF(C235=1,'Data-Qtr7'!D233,""))</f>
        <v/>
      </c>
      <c r="E235" s="36" t="str">
        <f>IF(OR('Data-Qtr7'!E233="",'Data-Qtr7'!R233),"",COUNTIF('Data-Qtr7'!E233,"Yes"))</f>
        <v/>
      </c>
      <c r="F235" s="36" t="str">
        <f>IF(OR('Data-Qtr7'!F233="",'Data-Qtr7'!R233),"",COUNTIF('Data-Qtr7'!F233,"Yes"))</f>
        <v/>
      </c>
      <c r="G235" s="36"/>
      <c r="H235" s="36" t="str">
        <f>IF(OR('Data-Qtr7'!G233="",'Data-Qtr7'!R233),"",COUNTIF('Data-Qtr7'!G233,"Yes"))</f>
        <v/>
      </c>
      <c r="I235" s="55">
        <f>COUNTIF('Data-Qtr7'!C233:G233,"")</f>
        <v>5</v>
      </c>
      <c r="J235" s="125">
        <f>IF('Data-Qtr7'!R233,0,IF((COUNTBLANK(C235)+COUNTBLANK(E235)+COUNTBLANK(F235)+COUNTBLANK(H235))=4,0,1))</f>
        <v>0</v>
      </c>
      <c r="K235" s="125">
        <f t="shared" si="44"/>
        <v>0</v>
      </c>
      <c r="L235" s="125">
        <f t="shared" si="45"/>
        <v>0</v>
      </c>
      <c r="M235" s="1">
        <f t="shared" si="46"/>
        <v>0</v>
      </c>
      <c r="N235" s="125">
        <f t="shared" si="47"/>
        <v>0</v>
      </c>
      <c r="O235" s="126">
        <f t="shared" si="48"/>
        <v>0</v>
      </c>
      <c r="P235" s="125">
        <f t="shared" si="49"/>
        <v>0</v>
      </c>
      <c r="Q235" s="1">
        <f t="shared" si="50"/>
        <v>0</v>
      </c>
      <c r="R235" s="1">
        <f t="shared" si="43"/>
        <v>0</v>
      </c>
      <c r="S235" s="1">
        <f t="shared" si="51"/>
        <v>0</v>
      </c>
      <c r="T235" s="1">
        <f t="shared" si="52"/>
        <v>0</v>
      </c>
      <c r="U235" s="126">
        <f t="shared" si="53"/>
        <v>0</v>
      </c>
    </row>
    <row r="236" spans="2:21" x14ac:dyDescent="0.3">
      <c r="B236" s="125">
        <v>221</v>
      </c>
      <c r="C236" s="32" t="str">
        <f>IF(OR('Data-Qtr7'!C234="",'Data-Qtr7'!R234),"",(COUNTIF('Data-Qtr7'!C234,"Yes")))</f>
        <v/>
      </c>
      <c r="D236" s="268" t="str">
        <f>IF('Data-Qtr7'!D234="","",IF(C236=1,'Data-Qtr7'!D234,""))</f>
        <v/>
      </c>
      <c r="E236" s="33" t="str">
        <f>IF(OR('Data-Qtr7'!E234="",'Data-Qtr7'!R234),"",COUNTIF('Data-Qtr7'!E234,"Yes"))</f>
        <v/>
      </c>
      <c r="F236" s="33" t="str">
        <f>IF(OR('Data-Qtr7'!F234="",'Data-Qtr7'!R234),"",COUNTIF('Data-Qtr7'!F234,"Yes"))</f>
        <v/>
      </c>
      <c r="G236" s="33"/>
      <c r="H236" s="33" t="str">
        <f>IF(OR('Data-Qtr7'!G234="",'Data-Qtr7'!R234),"",COUNTIF('Data-Qtr7'!G234,"Yes"))</f>
        <v/>
      </c>
      <c r="I236" s="54">
        <f>COUNTIF('Data-Qtr7'!C234:G234,"")</f>
        <v>5</v>
      </c>
      <c r="J236" s="125">
        <f>IF('Data-Qtr7'!R234,0,IF((COUNTBLANK(C236)+COUNTBLANK(E236)+COUNTBLANK(F236)+COUNTBLANK(H236))=4,0,1))</f>
        <v>0</v>
      </c>
      <c r="K236" s="125">
        <f t="shared" si="44"/>
        <v>0</v>
      </c>
      <c r="L236" s="125">
        <f t="shared" si="45"/>
        <v>0</v>
      </c>
      <c r="M236" s="1">
        <f t="shared" si="46"/>
        <v>0</v>
      </c>
      <c r="N236" s="125">
        <f t="shared" si="47"/>
        <v>0</v>
      </c>
      <c r="O236" s="126">
        <f t="shared" si="48"/>
        <v>0</v>
      </c>
      <c r="P236" s="125">
        <f t="shared" si="49"/>
        <v>0</v>
      </c>
      <c r="Q236" s="1">
        <f t="shared" si="50"/>
        <v>0</v>
      </c>
      <c r="R236" s="1">
        <f t="shared" si="43"/>
        <v>0</v>
      </c>
      <c r="S236" s="1">
        <f t="shared" si="51"/>
        <v>0</v>
      </c>
      <c r="T236" s="1">
        <f t="shared" si="52"/>
        <v>0</v>
      </c>
      <c r="U236" s="126">
        <f t="shared" si="53"/>
        <v>0</v>
      </c>
    </row>
    <row r="237" spans="2:21" x14ac:dyDescent="0.3">
      <c r="B237" s="125">
        <v>222</v>
      </c>
      <c r="C237" s="34" t="str">
        <f>IF(OR('Data-Qtr7'!C235="",'Data-Qtr7'!R235),"",(COUNTIF('Data-Qtr7'!C235,"Yes")))</f>
        <v/>
      </c>
      <c r="D237" s="267" t="str">
        <f>IF('Data-Qtr7'!D235="","",IF(C237=1,'Data-Qtr7'!D235,""))</f>
        <v/>
      </c>
      <c r="E237" s="53" t="str">
        <f>IF(OR('Data-Qtr7'!E235="",'Data-Qtr7'!R235),"",COUNTIF('Data-Qtr7'!E235,"Yes"))</f>
        <v/>
      </c>
      <c r="F237" s="53" t="str">
        <f>IF(OR('Data-Qtr7'!F235="",'Data-Qtr7'!R235),"",COUNTIF('Data-Qtr7'!F235,"Yes"))</f>
        <v/>
      </c>
      <c r="G237" s="53"/>
      <c r="H237" s="53" t="str">
        <f>IF(OR('Data-Qtr7'!G235="",'Data-Qtr7'!R235),"",COUNTIF('Data-Qtr7'!G235,"Yes"))</f>
        <v/>
      </c>
      <c r="I237" s="55">
        <f>COUNTIF('Data-Qtr7'!C235:G235,"")</f>
        <v>5</v>
      </c>
      <c r="J237" s="125">
        <f>IF('Data-Qtr7'!R235,0,IF((COUNTBLANK(C237)+COUNTBLANK(E237)+COUNTBLANK(F237)+COUNTBLANK(H237))=4,0,1))</f>
        <v>0</v>
      </c>
      <c r="K237" s="125">
        <f t="shared" si="44"/>
        <v>0</v>
      </c>
      <c r="L237" s="125">
        <f t="shared" si="45"/>
        <v>0</v>
      </c>
      <c r="M237" s="1">
        <f t="shared" si="46"/>
        <v>0</v>
      </c>
      <c r="N237" s="125">
        <f t="shared" si="47"/>
        <v>0</v>
      </c>
      <c r="O237" s="126">
        <f t="shared" si="48"/>
        <v>0</v>
      </c>
      <c r="P237" s="125">
        <f t="shared" si="49"/>
        <v>0</v>
      </c>
      <c r="Q237" s="1">
        <f t="shared" si="50"/>
        <v>0</v>
      </c>
      <c r="R237" s="1">
        <f t="shared" si="43"/>
        <v>0</v>
      </c>
      <c r="S237" s="1">
        <f t="shared" si="51"/>
        <v>0</v>
      </c>
      <c r="T237" s="1">
        <f t="shared" si="52"/>
        <v>0</v>
      </c>
      <c r="U237" s="126">
        <f t="shared" si="53"/>
        <v>0</v>
      </c>
    </row>
    <row r="238" spans="2:21" x14ac:dyDescent="0.3">
      <c r="B238" s="125">
        <v>223</v>
      </c>
      <c r="C238" s="34" t="str">
        <f>IF(OR('Data-Qtr7'!C236="",'Data-Qtr7'!R236),"",(COUNTIF('Data-Qtr7'!C236,"Yes")))</f>
        <v/>
      </c>
      <c r="D238" s="267" t="str">
        <f>IF('Data-Qtr7'!D236="","",IF(C238=1,'Data-Qtr7'!D236,""))</f>
        <v/>
      </c>
      <c r="E238" s="53" t="str">
        <f>IF(OR('Data-Qtr7'!E236="",'Data-Qtr7'!R236),"",COUNTIF('Data-Qtr7'!E236,"Yes"))</f>
        <v/>
      </c>
      <c r="F238" s="53" t="str">
        <f>IF(OR('Data-Qtr7'!F236="",'Data-Qtr7'!R236),"",COUNTIF('Data-Qtr7'!F236,"Yes"))</f>
        <v/>
      </c>
      <c r="G238" s="53"/>
      <c r="H238" s="53" t="str">
        <f>IF(OR('Data-Qtr7'!G236="",'Data-Qtr7'!R236),"",COUNTIF('Data-Qtr7'!G236,"Yes"))</f>
        <v/>
      </c>
      <c r="I238" s="55">
        <f>COUNTIF('Data-Qtr7'!C236:G236,"")</f>
        <v>5</v>
      </c>
      <c r="J238" s="125">
        <f>IF('Data-Qtr7'!R236,0,IF((COUNTBLANK(C238)+COUNTBLANK(E238)+COUNTBLANK(F238)+COUNTBLANK(H238))=4,0,1))</f>
        <v>0</v>
      </c>
      <c r="K238" s="125">
        <f t="shared" si="44"/>
        <v>0</v>
      </c>
      <c r="L238" s="125">
        <f t="shared" si="45"/>
        <v>0</v>
      </c>
      <c r="M238" s="1">
        <f t="shared" si="46"/>
        <v>0</v>
      </c>
      <c r="N238" s="125">
        <f t="shared" si="47"/>
        <v>0</v>
      </c>
      <c r="O238" s="126">
        <f t="shared" si="48"/>
        <v>0</v>
      </c>
      <c r="P238" s="125">
        <f t="shared" si="49"/>
        <v>0</v>
      </c>
      <c r="Q238" s="1">
        <f t="shared" si="50"/>
        <v>0</v>
      </c>
      <c r="R238" s="1">
        <f t="shared" si="43"/>
        <v>0</v>
      </c>
      <c r="S238" s="1">
        <f t="shared" si="51"/>
        <v>0</v>
      </c>
      <c r="T238" s="1">
        <f t="shared" si="52"/>
        <v>0</v>
      </c>
      <c r="U238" s="126">
        <f t="shared" si="53"/>
        <v>0</v>
      </c>
    </row>
    <row r="239" spans="2:21" x14ac:dyDescent="0.3">
      <c r="B239" s="125">
        <v>224</v>
      </c>
      <c r="C239" s="34" t="str">
        <f>IF(OR('Data-Qtr7'!C237="",'Data-Qtr7'!R237),"",(COUNTIF('Data-Qtr7'!C237,"Yes")))</f>
        <v/>
      </c>
      <c r="D239" s="267" t="str">
        <f>IF('Data-Qtr7'!D237="","",IF(C239=1,'Data-Qtr7'!D237,""))</f>
        <v/>
      </c>
      <c r="E239" s="53" t="str">
        <f>IF(OR('Data-Qtr7'!E237="",'Data-Qtr7'!R237),"",COUNTIF('Data-Qtr7'!E237,"Yes"))</f>
        <v/>
      </c>
      <c r="F239" s="53" t="str">
        <f>IF(OR('Data-Qtr7'!F237="",'Data-Qtr7'!R237),"",COUNTIF('Data-Qtr7'!F237,"Yes"))</f>
        <v/>
      </c>
      <c r="G239" s="53"/>
      <c r="H239" s="53" t="str">
        <f>IF(OR('Data-Qtr7'!G237="",'Data-Qtr7'!R237),"",COUNTIF('Data-Qtr7'!G237,"Yes"))</f>
        <v/>
      </c>
      <c r="I239" s="55">
        <f>COUNTIF('Data-Qtr7'!C237:G237,"")</f>
        <v>5</v>
      </c>
      <c r="J239" s="125">
        <f>IF('Data-Qtr7'!R237,0,IF((COUNTBLANK(C239)+COUNTBLANK(E239)+COUNTBLANK(F239)+COUNTBLANK(H239))=4,0,1))</f>
        <v>0</v>
      </c>
      <c r="K239" s="125">
        <f t="shared" si="44"/>
        <v>0</v>
      </c>
      <c r="L239" s="125">
        <f t="shared" si="45"/>
        <v>0</v>
      </c>
      <c r="M239" s="1">
        <f t="shared" si="46"/>
        <v>0</v>
      </c>
      <c r="N239" s="125">
        <f t="shared" si="47"/>
        <v>0</v>
      </c>
      <c r="O239" s="126">
        <f t="shared" si="48"/>
        <v>0</v>
      </c>
      <c r="P239" s="125">
        <f t="shared" si="49"/>
        <v>0</v>
      </c>
      <c r="Q239" s="1">
        <f t="shared" si="50"/>
        <v>0</v>
      </c>
      <c r="R239" s="1">
        <f t="shared" si="43"/>
        <v>0</v>
      </c>
      <c r="S239" s="1">
        <f t="shared" si="51"/>
        <v>0</v>
      </c>
      <c r="T239" s="1">
        <f t="shared" si="52"/>
        <v>0</v>
      </c>
      <c r="U239" s="126">
        <f t="shared" si="53"/>
        <v>0</v>
      </c>
    </row>
    <row r="240" spans="2:21" x14ac:dyDescent="0.3">
      <c r="B240" s="125">
        <v>225</v>
      </c>
      <c r="C240" s="34" t="str">
        <f>IF(OR('Data-Qtr7'!C238="",'Data-Qtr7'!R238),"",(COUNTIF('Data-Qtr7'!C238,"Yes")))</f>
        <v/>
      </c>
      <c r="D240" s="267" t="str">
        <f>IF('Data-Qtr7'!D238="","",IF(C240=1,'Data-Qtr7'!D238,""))</f>
        <v/>
      </c>
      <c r="E240" s="53" t="str">
        <f>IF(OR('Data-Qtr7'!E238="",'Data-Qtr7'!R238),"",COUNTIF('Data-Qtr7'!E238,"Yes"))</f>
        <v/>
      </c>
      <c r="F240" s="53" t="str">
        <f>IF(OR('Data-Qtr7'!F238="",'Data-Qtr7'!R238),"",COUNTIF('Data-Qtr7'!F238,"Yes"))</f>
        <v/>
      </c>
      <c r="G240" s="53"/>
      <c r="H240" s="53" t="str">
        <f>IF(OR('Data-Qtr7'!G238="",'Data-Qtr7'!R238),"",COUNTIF('Data-Qtr7'!G238,"Yes"))</f>
        <v/>
      </c>
      <c r="I240" s="55">
        <f>COUNTIF('Data-Qtr7'!C238:G238,"")</f>
        <v>5</v>
      </c>
      <c r="J240" s="125">
        <f>IF('Data-Qtr7'!R238,0,IF((COUNTBLANK(C240)+COUNTBLANK(E240)+COUNTBLANK(F240)+COUNTBLANK(H240))=4,0,1))</f>
        <v>0</v>
      </c>
      <c r="K240" s="125">
        <f t="shared" si="44"/>
        <v>0</v>
      </c>
      <c r="L240" s="125">
        <f t="shared" si="45"/>
        <v>0</v>
      </c>
      <c r="M240" s="1">
        <f t="shared" si="46"/>
        <v>0</v>
      </c>
      <c r="N240" s="125">
        <f t="shared" si="47"/>
        <v>0</v>
      </c>
      <c r="O240" s="126">
        <f t="shared" si="48"/>
        <v>0</v>
      </c>
      <c r="P240" s="125">
        <f t="shared" si="49"/>
        <v>0</v>
      </c>
      <c r="Q240" s="1">
        <f t="shared" si="50"/>
        <v>0</v>
      </c>
      <c r="R240" s="1">
        <f t="shared" si="43"/>
        <v>0</v>
      </c>
      <c r="S240" s="1">
        <f t="shared" si="51"/>
        <v>0</v>
      </c>
      <c r="T240" s="1">
        <f t="shared" si="52"/>
        <v>0</v>
      </c>
      <c r="U240" s="126">
        <f t="shared" si="53"/>
        <v>0</v>
      </c>
    </row>
    <row r="241" spans="2:21" x14ac:dyDescent="0.3">
      <c r="B241" s="125">
        <v>226</v>
      </c>
      <c r="C241" s="34" t="str">
        <f>IF(OR('Data-Qtr7'!C239="",'Data-Qtr7'!R239),"",(COUNTIF('Data-Qtr7'!C239,"Yes")))</f>
        <v/>
      </c>
      <c r="D241" s="267" t="str">
        <f>IF('Data-Qtr7'!D239="","",IF(C241=1,'Data-Qtr7'!D239,""))</f>
        <v/>
      </c>
      <c r="E241" s="53" t="str">
        <f>IF(OR('Data-Qtr7'!E239="",'Data-Qtr7'!R239),"",COUNTIF('Data-Qtr7'!E239,"Yes"))</f>
        <v/>
      </c>
      <c r="F241" s="53" t="str">
        <f>IF(OR('Data-Qtr7'!F239="",'Data-Qtr7'!R239),"",COUNTIF('Data-Qtr7'!F239,"Yes"))</f>
        <v/>
      </c>
      <c r="G241" s="53"/>
      <c r="H241" s="53" t="str">
        <f>IF(OR('Data-Qtr7'!G239="",'Data-Qtr7'!R239),"",COUNTIF('Data-Qtr7'!G239,"Yes"))</f>
        <v/>
      </c>
      <c r="I241" s="55">
        <f>COUNTIF('Data-Qtr7'!C239:G239,"")</f>
        <v>5</v>
      </c>
      <c r="J241" s="125">
        <f>IF('Data-Qtr7'!R239,0,IF((COUNTBLANK(C241)+COUNTBLANK(E241)+COUNTBLANK(F241)+COUNTBLANK(H241))=4,0,1))</f>
        <v>0</v>
      </c>
      <c r="K241" s="125">
        <f t="shared" si="44"/>
        <v>0</v>
      </c>
      <c r="L241" s="125">
        <f t="shared" si="45"/>
        <v>0</v>
      </c>
      <c r="M241" s="1">
        <f t="shared" si="46"/>
        <v>0</v>
      </c>
      <c r="N241" s="125">
        <f t="shared" si="47"/>
        <v>0</v>
      </c>
      <c r="O241" s="126">
        <f t="shared" si="48"/>
        <v>0</v>
      </c>
      <c r="P241" s="125">
        <f t="shared" si="49"/>
        <v>0</v>
      </c>
      <c r="Q241" s="1">
        <f t="shared" si="50"/>
        <v>0</v>
      </c>
      <c r="R241" s="1">
        <f t="shared" si="43"/>
        <v>0</v>
      </c>
      <c r="S241" s="1">
        <f t="shared" si="51"/>
        <v>0</v>
      </c>
      <c r="T241" s="1">
        <f t="shared" si="52"/>
        <v>0</v>
      </c>
      <c r="U241" s="126">
        <f t="shared" si="53"/>
        <v>0</v>
      </c>
    </row>
    <row r="242" spans="2:21" x14ac:dyDescent="0.3">
      <c r="B242" s="125">
        <v>227</v>
      </c>
      <c r="C242" s="34" t="str">
        <f>IF(OR('Data-Qtr7'!C240="",'Data-Qtr7'!R240),"",(COUNTIF('Data-Qtr7'!C240,"Yes")))</f>
        <v/>
      </c>
      <c r="D242" s="267" t="str">
        <f>IF('Data-Qtr7'!D240="","",IF(C242=1,'Data-Qtr7'!D240,""))</f>
        <v/>
      </c>
      <c r="E242" s="53" t="str">
        <f>IF(OR('Data-Qtr7'!E240="",'Data-Qtr7'!R240),"",COUNTIF('Data-Qtr7'!E240,"Yes"))</f>
        <v/>
      </c>
      <c r="F242" s="53" t="str">
        <f>IF(OR('Data-Qtr7'!F240="",'Data-Qtr7'!R240),"",COUNTIF('Data-Qtr7'!F240,"Yes"))</f>
        <v/>
      </c>
      <c r="G242" s="53"/>
      <c r="H242" s="53" t="str">
        <f>IF(OR('Data-Qtr7'!G240="",'Data-Qtr7'!R240),"",COUNTIF('Data-Qtr7'!G240,"Yes"))</f>
        <v/>
      </c>
      <c r="I242" s="55">
        <f>COUNTIF('Data-Qtr7'!C240:G240,"")</f>
        <v>5</v>
      </c>
      <c r="J242" s="125">
        <f>IF('Data-Qtr7'!R240,0,IF((COUNTBLANK(C242)+COUNTBLANK(E242)+COUNTBLANK(F242)+COUNTBLANK(H242))=4,0,1))</f>
        <v>0</v>
      </c>
      <c r="K242" s="125">
        <f t="shared" si="44"/>
        <v>0</v>
      </c>
      <c r="L242" s="125">
        <f t="shared" si="45"/>
        <v>0</v>
      </c>
      <c r="M242" s="1">
        <f t="shared" si="46"/>
        <v>0</v>
      </c>
      <c r="N242" s="125">
        <f t="shared" si="47"/>
        <v>0</v>
      </c>
      <c r="O242" s="126">
        <f t="shared" si="48"/>
        <v>0</v>
      </c>
      <c r="P242" s="125">
        <f t="shared" si="49"/>
        <v>0</v>
      </c>
      <c r="Q242" s="1">
        <f t="shared" si="50"/>
        <v>0</v>
      </c>
      <c r="R242" s="1">
        <f t="shared" si="43"/>
        <v>0</v>
      </c>
      <c r="S242" s="1">
        <f t="shared" si="51"/>
        <v>0</v>
      </c>
      <c r="T242" s="1">
        <f t="shared" si="52"/>
        <v>0</v>
      </c>
      <c r="U242" s="126">
        <f t="shared" si="53"/>
        <v>0</v>
      </c>
    </row>
    <row r="243" spans="2:21" x14ac:dyDescent="0.3">
      <c r="B243" s="125">
        <v>228</v>
      </c>
      <c r="C243" s="34" t="str">
        <f>IF(OR('Data-Qtr7'!C241="",'Data-Qtr7'!R241),"",(COUNTIF('Data-Qtr7'!C241,"Yes")))</f>
        <v/>
      </c>
      <c r="D243" s="267" t="str">
        <f>IF('Data-Qtr7'!D241="","",IF(C243=1,'Data-Qtr7'!D241,""))</f>
        <v/>
      </c>
      <c r="E243" s="53" t="str">
        <f>IF(OR('Data-Qtr7'!E241="",'Data-Qtr7'!R241),"",COUNTIF('Data-Qtr7'!E241,"Yes"))</f>
        <v/>
      </c>
      <c r="F243" s="53" t="str">
        <f>IF(OR('Data-Qtr7'!F241="",'Data-Qtr7'!R241),"",COUNTIF('Data-Qtr7'!F241,"Yes"))</f>
        <v/>
      </c>
      <c r="G243" s="53"/>
      <c r="H243" s="53" t="str">
        <f>IF(OR('Data-Qtr7'!G241="",'Data-Qtr7'!R241),"",COUNTIF('Data-Qtr7'!G241,"Yes"))</f>
        <v/>
      </c>
      <c r="I243" s="55">
        <f>COUNTIF('Data-Qtr7'!C241:G241,"")</f>
        <v>5</v>
      </c>
      <c r="J243" s="125">
        <f>IF('Data-Qtr7'!R241,0,IF((COUNTBLANK(C243)+COUNTBLANK(E243)+COUNTBLANK(F243)+COUNTBLANK(H243))=4,0,1))</f>
        <v>0</v>
      </c>
      <c r="K243" s="125">
        <f t="shared" si="44"/>
        <v>0</v>
      </c>
      <c r="L243" s="125">
        <f t="shared" si="45"/>
        <v>0</v>
      </c>
      <c r="M243" s="1">
        <f t="shared" si="46"/>
        <v>0</v>
      </c>
      <c r="N243" s="125">
        <f t="shared" si="47"/>
        <v>0</v>
      </c>
      <c r="O243" s="126">
        <f t="shared" si="48"/>
        <v>0</v>
      </c>
      <c r="P243" s="125">
        <f t="shared" si="49"/>
        <v>0</v>
      </c>
      <c r="Q243" s="1">
        <f t="shared" si="50"/>
        <v>0</v>
      </c>
      <c r="R243" s="1">
        <f t="shared" si="43"/>
        <v>0</v>
      </c>
      <c r="S243" s="1">
        <f t="shared" si="51"/>
        <v>0</v>
      </c>
      <c r="T243" s="1">
        <f t="shared" si="52"/>
        <v>0</v>
      </c>
      <c r="U243" s="126">
        <f t="shared" si="53"/>
        <v>0</v>
      </c>
    </row>
    <row r="244" spans="2:21" x14ac:dyDescent="0.3">
      <c r="B244" s="125">
        <v>229</v>
      </c>
      <c r="C244" s="34" t="str">
        <f>IF(OR('Data-Qtr7'!C242="",'Data-Qtr7'!R242),"",(COUNTIF('Data-Qtr7'!C242,"Yes")))</f>
        <v/>
      </c>
      <c r="D244" s="267" t="str">
        <f>IF('Data-Qtr7'!D242="","",IF(C244=1,'Data-Qtr7'!D242,""))</f>
        <v/>
      </c>
      <c r="E244" s="53" t="str">
        <f>IF(OR('Data-Qtr7'!E242="",'Data-Qtr7'!R242),"",COUNTIF('Data-Qtr7'!E242,"Yes"))</f>
        <v/>
      </c>
      <c r="F244" s="53" t="str">
        <f>IF(OR('Data-Qtr7'!F242="",'Data-Qtr7'!R242),"",COUNTIF('Data-Qtr7'!F242,"Yes"))</f>
        <v/>
      </c>
      <c r="G244" s="53"/>
      <c r="H244" s="53" t="str">
        <f>IF(OR('Data-Qtr7'!G242="",'Data-Qtr7'!R242),"",COUNTIF('Data-Qtr7'!G242,"Yes"))</f>
        <v/>
      </c>
      <c r="I244" s="55">
        <f>COUNTIF('Data-Qtr7'!C242:G242,"")</f>
        <v>5</v>
      </c>
      <c r="J244" s="125">
        <f>IF('Data-Qtr7'!R242,0,IF((COUNTBLANK(C244)+COUNTBLANK(E244)+COUNTBLANK(F244)+COUNTBLANK(H244))=4,0,1))</f>
        <v>0</v>
      </c>
      <c r="K244" s="125">
        <f t="shared" si="44"/>
        <v>0</v>
      </c>
      <c r="L244" s="125">
        <f t="shared" si="45"/>
        <v>0</v>
      </c>
      <c r="M244" s="1">
        <f t="shared" si="46"/>
        <v>0</v>
      </c>
      <c r="N244" s="125">
        <f t="shared" si="47"/>
        <v>0</v>
      </c>
      <c r="O244" s="126">
        <f t="shared" si="48"/>
        <v>0</v>
      </c>
      <c r="P244" s="125">
        <f t="shared" si="49"/>
        <v>0</v>
      </c>
      <c r="Q244" s="1">
        <f t="shared" si="50"/>
        <v>0</v>
      </c>
      <c r="R244" s="1">
        <f t="shared" si="43"/>
        <v>0</v>
      </c>
      <c r="S244" s="1">
        <f t="shared" si="51"/>
        <v>0</v>
      </c>
      <c r="T244" s="1">
        <f t="shared" si="52"/>
        <v>0</v>
      </c>
      <c r="U244" s="126">
        <f t="shared" si="53"/>
        <v>0</v>
      </c>
    </row>
    <row r="245" spans="2:21" ht="15" thickBot="1" x14ac:dyDescent="0.35">
      <c r="B245" s="127">
        <v>230</v>
      </c>
      <c r="C245" s="35" t="str">
        <f>IF(OR('Data-Qtr7'!C243="",'Data-Qtr7'!R243),"",(COUNTIF('Data-Qtr7'!C243,"Yes")))</f>
        <v/>
      </c>
      <c r="D245" s="271" t="str">
        <f>IF('Data-Qtr7'!D243="","",IF(C245=1,'Data-Qtr7'!D243,""))</f>
        <v/>
      </c>
      <c r="E245" s="36" t="str">
        <f>IF(OR('Data-Qtr7'!E243="",'Data-Qtr7'!R243),"",COUNTIF('Data-Qtr7'!E243,"Yes"))</f>
        <v/>
      </c>
      <c r="F245" s="36" t="str">
        <f>IF(OR('Data-Qtr7'!F243="",'Data-Qtr7'!R243),"",COUNTIF('Data-Qtr7'!F243,"Yes"))</f>
        <v/>
      </c>
      <c r="G245" s="36"/>
      <c r="H245" s="36" t="str">
        <f>IF(OR('Data-Qtr7'!G243="",'Data-Qtr7'!R243),"",COUNTIF('Data-Qtr7'!G243,"Yes"))</f>
        <v/>
      </c>
      <c r="I245" s="56">
        <f>COUNTIF('Data-Qtr7'!C243:G243,"")</f>
        <v>5</v>
      </c>
      <c r="J245" s="125">
        <f>IF('Data-Qtr7'!R243,0,IF((COUNTBLANK(C245)+COUNTBLANK(E245)+COUNTBLANK(F245)+COUNTBLANK(H245))=4,0,1))</f>
        <v>0</v>
      </c>
      <c r="K245" s="125">
        <f t="shared" si="44"/>
        <v>0</v>
      </c>
      <c r="L245" s="125">
        <f t="shared" si="45"/>
        <v>0</v>
      </c>
      <c r="M245" s="1">
        <f t="shared" si="46"/>
        <v>0</v>
      </c>
      <c r="N245" s="125">
        <f t="shared" si="47"/>
        <v>0</v>
      </c>
      <c r="O245" s="126">
        <f t="shared" si="48"/>
        <v>0</v>
      </c>
      <c r="P245" s="125">
        <f t="shared" si="49"/>
        <v>0</v>
      </c>
      <c r="Q245" s="1">
        <f t="shared" si="50"/>
        <v>0</v>
      </c>
      <c r="R245" s="1">
        <f t="shared" si="43"/>
        <v>0</v>
      </c>
      <c r="S245" s="1">
        <f t="shared" si="51"/>
        <v>0</v>
      </c>
      <c r="T245" s="1">
        <f t="shared" si="52"/>
        <v>0</v>
      </c>
      <c r="U245" s="126">
        <f t="shared" si="53"/>
        <v>0</v>
      </c>
    </row>
    <row r="246" spans="2:21" x14ac:dyDescent="0.3">
      <c r="B246" s="125">
        <v>231</v>
      </c>
      <c r="C246" s="32" t="str">
        <f>IF(OR('Data-Qtr7'!C244="",'Data-Qtr7'!R244),"",(COUNTIF('Data-Qtr7'!C244,"Yes")))</f>
        <v/>
      </c>
      <c r="D246" s="268" t="str">
        <f>IF('Data-Qtr7'!D244="","",IF(C246=1,'Data-Qtr7'!D244,""))</f>
        <v/>
      </c>
      <c r="E246" s="33" t="str">
        <f>IF(OR('Data-Qtr7'!E244="",'Data-Qtr7'!R244),"",COUNTIF('Data-Qtr7'!E244,"Yes"))</f>
        <v/>
      </c>
      <c r="F246" s="33" t="str">
        <f>IF(OR('Data-Qtr7'!F244="",'Data-Qtr7'!R244),"",COUNTIF('Data-Qtr7'!F244,"Yes"))</f>
        <v/>
      </c>
      <c r="G246" s="33"/>
      <c r="H246" s="33" t="str">
        <f>IF(OR('Data-Qtr7'!G244="",'Data-Qtr7'!R244),"",COUNTIF('Data-Qtr7'!G244,"Yes"))</f>
        <v/>
      </c>
      <c r="I246" s="54">
        <f>COUNTIF('Data-Qtr7'!C244:G244,"")</f>
        <v>5</v>
      </c>
      <c r="J246" s="125">
        <f>IF('Data-Qtr7'!R244,0,IF((COUNTBLANK(C246)+COUNTBLANK(E246)+COUNTBLANK(F246)+COUNTBLANK(H246))=4,0,1))</f>
        <v>0</v>
      </c>
      <c r="K246" s="125">
        <f t="shared" si="44"/>
        <v>0</v>
      </c>
      <c r="L246" s="125">
        <f t="shared" si="45"/>
        <v>0</v>
      </c>
      <c r="M246" s="1">
        <f t="shared" si="46"/>
        <v>0</v>
      </c>
      <c r="N246" s="125">
        <f t="shared" si="47"/>
        <v>0</v>
      </c>
      <c r="O246" s="126">
        <f t="shared" si="48"/>
        <v>0</v>
      </c>
      <c r="P246" s="125">
        <f t="shared" si="49"/>
        <v>0</v>
      </c>
      <c r="Q246" s="1">
        <f t="shared" si="50"/>
        <v>0</v>
      </c>
      <c r="R246" s="1">
        <f t="shared" si="43"/>
        <v>0</v>
      </c>
      <c r="S246" s="1">
        <f t="shared" si="51"/>
        <v>0</v>
      </c>
      <c r="T246" s="1">
        <f t="shared" si="52"/>
        <v>0</v>
      </c>
      <c r="U246" s="126">
        <f t="shared" si="53"/>
        <v>0</v>
      </c>
    </row>
    <row r="247" spans="2:21" x14ac:dyDescent="0.3">
      <c r="B247" s="125">
        <v>232</v>
      </c>
      <c r="C247" s="34" t="str">
        <f>IF(OR('Data-Qtr7'!C245="",'Data-Qtr7'!R245),"",(COUNTIF('Data-Qtr7'!C245,"Yes")))</f>
        <v/>
      </c>
      <c r="D247" s="267" t="str">
        <f>IF('Data-Qtr7'!D245="","",IF(C247=1,'Data-Qtr7'!D245,""))</f>
        <v/>
      </c>
      <c r="E247" s="53" t="str">
        <f>IF(OR('Data-Qtr7'!E245="",'Data-Qtr7'!R245),"",COUNTIF('Data-Qtr7'!E245,"Yes"))</f>
        <v/>
      </c>
      <c r="F247" s="53" t="str">
        <f>IF(OR('Data-Qtr7'!F245="",'Data-Qtr7'!R245),"",COUNTIF('Data-Qtr7'!F245,"Yes"))</f>
        <v/>
      </c>
      <c r="G247" s="53"/>
      <c r="H247" s="53" t="str">
        <f>IF(OR('Data-Qtr7'!G245="",'Data-Qtr7'!R245),"",COUNTIF('Data-Qtr7'!G245,"Yes"))</f>
        <v/>
      </c>
      <c r="I247" s="55">
        <f>COUNTIF('Data-Qtr7'!C245:G245,"")</f>
        <v>5</v>
      </c>
      <c r="J247" s="125">
        <f>IF('Data-Qtr7'!R245,0,IF((COUNTBLANK(C247)+COUNTBLANK(E247)+COUNTBLANK(F247)+COUNTBLANK(H247))=4,0,1))</f>
        <v>0</v>
      </c>
      <c r="K247" s="125">
        <f t="shared" si="44"/>
        <v>0</v>
      </c>
      <c r="L247" s="125">
        <f t="shared" si="45"/>
        <v>0</v>
      </c>
      <c r="M247" s="1">
        <f t="shared" si="46"/>
        <v>0</v>
      </c>
      <c r="N247" s="125">
        <f t="shared" si="47"/>
        <v>0</v>
      </c>
      <c r="O247" s="126">
        <f t="shared" si="48"/>
        <v>0</v>
      </c>
      <c r="P247" s="125">
        <f t="shared" si="49"/>
        <v>0</v>
      </c>
      <c r="Q247" s="1">
        <f t="shared" si="50"/>
        <v>0</v>
      </c>
      <c r="R247" s="1">
        <f t="shared" si="43"/>
        <v>0</v>
      </c>
      <c r="S247" s="1">
        <f t="shared" si="51"/>
        <v>0</v>
      </c>
      <c r="T247" s="1">
        <f t="shared" si="52"/>
        <v>0</v>
      </c>
      <c r="U247" s="126">
        <f t="shared" si="53"/>
        <v>0</v>
      </c>
    </row>
    <row r="248" spans="2:21" x14ac:dyDescent="0.3">
      <c r="B248" s="125">
        <v>233</v>
      </c>
      <c r="C248" s="34" t="str">
        <f>IF(OR('Data-Qtr7'!C246="",'Data-Qtr7'!R246),"",(COUNTIF('Data-Qtr7'!C246,"Yes")))</f>
        <v/>
      </c>
      <c r="D248" s="267" t="str">
        <f>IF('Data-Qtr7'!D246="","",IF(C248=1,'Data-Qtr7'!D246,""))</f>
        <v/>
      </c>
      <c r="E248" s="53" t="str">
        <f>IF(OR('Data-Qtr7'!E246="",'Data-Qtr7'!R246),"",COUNTIF('Data-Qtr7'!E246,"Yes"))</f>
        <v/>
      </c>
      <c r="F248" s="53" t="str">
        <f>IF(OR('Data-Qtr7'!F246="",'Data-Qtr7'!R246),"",COUNTIF('Data-Qtr7'!F246,"Yes"))</f>
        <v/>
      </c>
      <c r="G248" s="53"/>
      <c r="H248" s="53" t="str">
        <f>IF(OR('Data-Qtr7'!G246="",'Data-Qtr7'!R246),"",COUNTIF('Data-Qtr7'!G246,"Yes"))</f>
        <v/>
      </c>
      <c r="I248" s="55">
        <f>COUNTIF('Data-Qtr7'!C246:G246,"")</f>
        <v>5</v>
      </c>
      <c r="J248" s="125">
        <f>IF('Data-Qtr7'!R246,0,IF((COUNTBLANK(C248)+COUNTBLANK(E248)+COUNTBLANK(F248)+COUNTBLANK(H248))=4,0,1))</f>
        <v>0</v>
      </c>
      <c r="K248" s="125">
        <f t="shared" si="44"/>
        <v>0</v>
      </c>
      <c r="L248" s="125">
        <f t="shared" si="45"/>
        <v>0</v>
      </c>
      <c r="M248" s="1">
        <f t="shared" si="46"/>
        <v>0</v>
      </c>
      <c r="N248" s="125">
        <f t="shared" si="47"/>
        <v>0</v>
      </c>
      <c r="O248" s="126">
        <f t="shared" si="48"/>
        <v>0</v>
      </c>
      <c r="P248" s="125">
        <f t="shared" si="49"/>
        <v>0</v>
      </c>
      <c r="Q248" s="1">
        <f t="shared" si="50"/>
        <v>0</v>
      </c>
      <c r="R248" s="1">
        <f t="shared" si="43"/>
        <v>0</v>
      </c>
      <c r="S248" s="1">
        <f t="shared" si="51"/>
        <v>0</v>
      </c>
      <c r="T248" s="1">
        <f t="shared" si="52"/>
        <v>0</v>
      </c>
      <c r="U248" s="126">
        <f t="shared" si="53"/>
        <v>0</v>
      </c>
    </row>
    <row r="249" spans="2:21" x14ac:dyDescent="0.3">
      <c r="B249" s="125">
        <v>234</v>
      </c>
      <c r="C249" s="34" t="str">
        <f>IF(OR('Data-Qtr7'!C247="",'Data-Qtr7'!R247),"",(COUNTIF('Data-Qtr7'!C247,"Yes")))</f>
        <v/>
      </c>
      <c r="D249" s="267" t="str">
        <f>IF('Data-Qtr7'!D247="","",IF(C249=1,'Data-Qtr7'!D247,""))</f>
        <v/>
      </c>
      <c r="E249" s="53" t="str">
        <f>IF(OR('Data-Qtr7'!E247="",'Data-Qtr7'!R247),"",COUNTIF('Data-Qtr7'!E247,"Yes"))</f>
        <v/>
      </c>
      <c r="F249" s="53" t="str">
        <f>IF(OR('Data-Qtr7'!F247="",'Data-Qtr7'!R247),"",COUNTIF('Data-Qtr7'!F247,"Yes"))</f>
        <v/>
      </c>
      <c r="G249" s="53"/>
      <c r="H249" s="53" t="str">
        <f>IF(OR('Data-Qtr7'!G247="",'Data-Qtr7'!R247),"",COUNTIF('Data-Qtr7'!G247,"Yes"))</f>
        <v/>
      </c>
      <c r="I249" s="55">
        <f>COUNTIF('Data-Qtr7'!C247:G247,"")</f>
        <v>5</v>
      </c>
      <c r="J249" s="125">
        <f>IF('Data-Qtr7'!R247,0,IF((COUNTBLANK(C249)+COUNTBLANK(E249)+COUNTBLANK(F249)+COUNTBLANK(H249))=4,0,1))</f>
        <v>0</v>
      </c>
      <c r="K249" s="125">
        <f t="shared" si="44"/>
        <v>0</v>
      </c>
      <c r="L249" s="125">
        <f t="shared" si="45"/>
        <v>0</v>
      </c>
      <c r="M249" s="1">
        <f t="shared" si="46"/>
        <v>0</v>
      </c>
      <c r="N249" s="125">
        <f t="shared" si="47"/>
        <v>0</v>
      </c>
      <c r="O249" s="126">
        <f t="shared" si="48"/>
        <v>0</v>
      </c>
      <c r="P249" s="125">
        <f t="shared" si="49"/>
        <v>0</v>
      </c>
      <c r="Q249" s="1">
        <f t="shared" si="50"/>
        <v>0</v>
      </c>
      <c r="R249" s="1">
        <f t="shared" si="43"/>
        <v>0</v>
      </c>
      <c r="S249" s="1">
        <f t="shared" si="51"/>
        <v>0</v>
      </c>
      <c r="T249" s="1">
        <f t="shared" si="52"/>
        <v>0</v>
      </c>
      <c r="U249" s="126">
        <f t="shared" si="53"/>
        <v>0</v>
      </c>
    </row>
    <row r="250" spans="2:21" x14ac:dyDescent="0.3">
      <c r="B250" s="125">
        <v>235</v>
      </c>
      <c r="C250" s="34" t="str">
        <f>IF(OR('Data-Qtr7'!C248="",'Data-Qtr7'!R248),"",(COUNTIF('Data-Qtr7'!C248,"Yes")))</f>
        <v/>
      </c>
      <c r="D250" s="267" t="str">
        <f>IF('Data-Qtr7'!D248="","",IF(C250=1,'Data-Qtr7'!D248,""))</f>
        <v/>
      </c>
      <c r="E250" s="53" t="str">
        <f>IF(OR('Data-Qtr7'!E248="",'Data-Qtr7'!R248),"",COUNTIF('Data-Qtr7'!E248,"Yes"))</f>
        <v/>
      </c>
      <c r="F250" s="53" t="str">
        <f>IF(OR('Data-Qtr7'!F248="",'Data-Qtr7'!R248),"",COUNTIF('Data-Qtr7'!F248,"Yes"))</f>
        <v/>
      </c>
      <c r="G250" s="53"/>
      <c r="H250" s="53" t="str">
        <f>IF(OR('Data-Qtr7'!G248="",'Data-Qtr7'!R248),"",COUNTIF('Data-Qtr7'!G248,"Yes"))</f>
        <v/>
      </c>
      <c r="I250" s="55">
        <f>COUNTIF('Data-Qtr7'!C248:G248,"")</f>
        <v>5</v>
      </c>
      <c r="J250" s="125">
        <f>IF('Data-Qtr7'!R248,0,IF((COUNTBLANK(C250)+COUNTBLANK(E250)+COUNTBLANK(F250)+COUNTBLANK(H250))=4,0,1))</f>
        <v>0</v>
      </c>
      <c r="K250" s="125">
        <f t="shared" si="44"/>
        <v>0</v>
      </c>
      <c r="L250" s="125">
        <f t="shared" si="45"/>
        <v>0</v>
      </c>
      <c r="M250" s="1">
        <f t="shared" si="46"/>
        <v>0</v>
      </c>
      <c r="N250" s="125">
        <f t="shared" si="47"/>
        <v>0</v>
      </c>
      <c r="O250" s="126">
        <f t="shared" si="48"/>
        <v>0</v>
      </c>
      <c r="P250" s="125">
        <f t="shared" si="49"/>
        <v>0</v>
      </c>
      <c r="Q250" s="1">
        <f t="shared" si="50"/>
        <v>0</v>
      </c>
      <c r="R250" s="1">
        <f t="shared" si="43"/>
        <v>0</v>
      </c>
      <c r="S250" s="1">
        <f t="shared" si="51"/>
        <v>0</v>
      </c>
      <c r="T250" s="1">
        <f t="shared" si="52"/>
        <v>0</v>
      </c>
      <c r="U250" s="126">
        <f t="shared" si="53"/>
        <v>0</v>
      </c>
    </row>
    <row r="251" spans="2:21" x14ac:dyDescent="0.3">
      <c r="B251" s="125">
        <v>236</v>
      </c>
      <c r="C251" s="34" t="str">
        <f>IF(OR('Data-Qtr7'!C249="",'Data-Qtr7'!R249),"",(COUNTIF('Data-Qtr7'!C249,"Yes")))</f>
        <v/>
      </c>
      <c r="D251" s="267" t="str">
        <f>IF('Data-Qtr7'!D249="","",IF(C251=1,'Data-Qtr7'!D249,""))</f>
        <v/>
      </c>
      <c r="E251" s="53" t="str">
        <f>IF(OR('Data-Qtr7'!E249="",'Data-Qtr7'!R249),"",COUNTIF('Data-Qtr7'!E249,"Yes"))</f>
        <v/>
      </c>
      <c r="F251" s="53" t="str">
        <f>IF(OR('Data-Qtr7'!F249="",'Data-Qtr7'!R249),"",COUNTIF('Data-Qtr7'!F249,"Yes"))</f>
        <v/>
      </c>
      <c r="G251" s="53"/>
      <c r="H251" s="53" t="str">
        <f>IF(OR('Data-Qtr7'!G249="",'Data-Qtr7'!R249),"",COUNTIF('Data-Qtr7'!G249,"Yes"))</f>
        <v/>
      </c>
      <c r="I251" s="55">
        <f>COUNTIF('Data-Qtr7'!C249:G249,"")</f>
        <v>5</v>
      </c>
      <c r="J251" s="125">
        <f>IF('Data-Qtr7'!R249,0,IF((COUNTBLANK(C251)+COUNTBLANK(E251)+COUNTBLANK(F251)+COUNTBLANK(H251))=4,0,1))</f>
        <v>0</v>
      </c>
      <c r="K251" s="125">
        <f t="shared" si="44"/>
        <v>0</v>
      </c>
      <c r="L251" s="125">
        <f t="shared" si="45"/>
        <v>0</v>
      </c>
      <c r="M251" s="1">
        <f t="shared" si="46"/>
        <v>0</v>
      </c>
      <c r="N251" s="125">
        <f t="shared" si="47"/>
        <v>0</v>
      </c>
      <c r="O251" s="126">
        <f t="shared" si="48"/>
        <v>0</v>
      </c>
      <c r="P251" s="125">
        <f t="shared" si="49"/>
        <v>0</v>
      </c>
      <c r="Q251" s="1">
        <f t="shared" si="50"/>
        <v>0</v>
      </c>
      <c r="R251" s="1">
        <f t="shared" si="43"/>
        <v>0</v>
      </c>
      <c r="S251" s="1">
        <f t="shared" si="51"/>
        <v>0</v>
      </c>
      <c r="T251" s="1">
        <f t="shared" si="52"/>
        <v>0</v>
      </c>
      <c r="U251" s="126">
        <f t="shared" si="53"/>
        <v>0</v>
      </c>
    </row>
    <row r="252" spans="2:21" x14ac:dyDescent="0.3">
      <c r="B252" s="125">
        <v>237</v>
      </c>
      <c r="C252" s="34" t="str">
        <f>IF(OR('Data-Qtr7'!C250="",'Data-Qtr7'!R250),"",(COUNTIF('Data-Qtr7'!C250,"Yes")))</f>
        <v/>
      </c>
      <c r="D252" s="267" t="str">
        <f>IF('Data-Qtr7'!D250="","",IF(C252=1,'Data-Qtr7'!D250,""))</f>
        <v/>
      </c>
      <c r="E252" s="53" t="str">
        <f>IF(OR('Data-Qtr7'!E250="",'Data-Qtr7'!R250),"",COUNTIF('Data-Qtr7'!E250,"Yes"))</f>
        <v/>
      </c>
      <c r="F252" s="53" t="str">
        <f>IF(OR('Data-Qtr7'!F250="",'Data-Qtr7'!R250),"",COUNTIF('Data-Qtr7'!F250,"Yes"))</f>
        <v/>
      </c>
      <c r="G252" s="53"/>
      <c r="H252" s="53" t="str">
        <f>IF(OR('Data-Qtr7'!G250="",'Data-Qtr7'!R250),"",COUNTIF('Data-Qtr7'!G250,"Yes"))</f>
        <v/>
      </c>
      <c r="I252" s="55">
        <f>COUNTIF('Data-Qtr7'!C250:G250,"")</f>
        <v>5</v>
      </c>
      <c r="J252" s="125">
        <f>IF('Data-Qtr7'!R250,0,IF((COUNTBLANK(C252)+COUNTBLANK(E252)+COUNTBLANK(F252)+COUNTBLANK(H252))=4,0,1))</f>
        <v>0</v>
      </c>
      <c r="K252" s="125">
        <f t="shared" si="44"/>
        <v>0</v>
      </c>
      <c r="L252" s="125">
        <f t="shared" si="45"/>
        <v>0</v>
      </c>
      <c r="M252" s="1">
        <f t="shared" si="46"/>
        <v>0</v>
      </c>
      <c r="N252" s="125">
        <f t="shared" si="47"/>
        <v>0</v>
      </c>
      <c r="O252" s="126">
        <f t="shared" si="48"/>
        <v>0</v>
      </c>
      <c r="P252" s="125">
        <f t="shared" si="49"/>
        <v>0</v>
      </c>
      <c r="Q252" s="1">
        <f t="shared" si="50"/>
        <v>0</v>
      </c>
      <c r="R252" s="1">
        <f t="shared" si="43"/>
        <v>0</v>
      </c>
      <c r="S252" s="1">
        <f t="shared" si="51"/>
        <v>0</v>
      </c>
      <c r="T252" s="1">
        <f t="shared" si="52"/>
        <v>0</v>
      </c>
      <c r="U252" s="126">
        <f t="shared" si="53"/>
        <v>0</v>
      </c>
    </row>
    <row r="253" spans="2:21" x14ac:dyDescent="0.3">
      <c r="B253" s="125">
        <v>238</v>
      </c>
      <c r="C253" s="34" t="str">
        <f>IF(OR('Data-Qtr7'!C251="",'Data-Qtr7'!R251),"",(COUNTIF('Data-Qtr7'!C251,"Yes")))</f>
        <v/>
      </c>
      <c r="D253" s="267" t="str">
        <f>IF('Data-Qtr7'!D251="","",IF(C253=1,'Data-Qtr7'!D251,""))</f>
        <v/>
      </c>
      <c r="E253" s="53" t="str">
        <f>IF(OR('Data-Qtr7'!E251="",'Data-Qtr7'!R251),"",COUNTIF('Data-Qtr7'!E251,"Yes"))</f>
        <v/>
      </c>
      <c r="F253" s="53" t="str">
        <f>IF(OR('Data-Qtr7'!F251="",'Data-Qtr7'!R251),"",COUNTIF('Data-Qtr7'!F251,"Yes"))</f>
        <v/>
      </c>
      <c r="G253" s="53"/>
      <c r="H253" s="53" t="str">
        <f>IF(OR('Data-Qtr7'!G251="",'Data-Qtr7'!R251),"",COUNTIF('Data-Qtr7'!G251,"Yes"))</f>
        <v/>
      </c>
      <c r="I253" s="55">
        <f>COUNTIF('Data-Qtr7'!C251:G251,"")</f>
        <v>5</v>
      </c>
      <c r="J253" s="125">
        <f>IF('Data-Qtr7'!R251,0,IF((COUNTBLANK(C253)+COUNTBLANK(E253)+COUNTBLANK(F253)+COUNTBLANK(H253))=4,0,1))</f>
        <v>0</v>
      </c>
      <c r="K253" s="125">
        <f t="shared" si="44"/>
        <v>0</v>
      </c>
      <c r="L253" s="125">
        <f t="shared" si="45"/>
        <v>0</v>
      </c>
      <c r="M253" s="1">
        <f t="shared" si="46"/>
        <v>0</v>
      </c>
      <c r="N253" s="125">
        <f t="shared" si="47"/>
        <v>0</v>
      </c>
      <c r="O253" s="126">
        <f t="shared" si="48"/>
        <v>0</v>
      </c>
      <c r="P253" s="125">
        <f t="shared" si="49"/>
        <v>0</v>
      </c>
      <c r="Q253" s="1">
        <f t="shared" si="50"/>
        <v>0</v>
      </c>
      <c r="R253" s="1">
        <f t="shared" si="43"/>
        <v>0</v>
      </c>
      <c r="S253" s="1">
        <f t="shared" si="51"/>
        <v>0</v>
      </c>
      <c r="T253" s="1">
        <f t="shared" si="52"/>
        <v>0</v>
      </c>
      <c r="U253" s="126">
        <f t="shared" si="53"/>
        <v>0</v>
      </c>
    </row>
    <row r="254" spans="2:21" x14ac:dyDescent="0.3">
      <c r="B254" s="125">
        <v>239</v>
      </c>
      <c r="C254" s="34" t="str">
        <f>IF(OR('Data-Qtr7'!C252="",'Data-Qtr7'!R252),"",(COUNTIF('Data-Qtr7'!C252,"Yes")))</f>
        <v/>
      </c>
      <c r="D254" s="267" t="str">
        <f>IF('Data-Qtr7'!D252="","",IF(C254=1,'Data-Qtr7'!D252,""))</f>
        <v/>
      </c>
      <c r="E254" s="53" t="str">
        <f>IF(OR('Data-Qtr7'!E252="",'Data-Qtr7'!R252),"",COUNTIF('Data-Qtr7'!E252,"Yes"))</f>
        <v/>
      </c>
      <c r="F254" s="53" t="str">
        <f>IF(OR('Data-Qtr7'!F252="",'Data-Qtr7'!R252),"",COUNTIF('Data-Qtr7'!F252,"Yes"))</f>
        <v/>
      </c>
      <c r="G254" s="53"/>
      <c r="H254" s="53" t="str">
        <f>IF(OR('Data-Qtr7'!G252="",'Data-Qtr7'!R252),"",COUNTIF('Data-Qtr7'!G252,"Yes"))</f>
        <v/>
      </c>
      <c r="I254" s="55">
        <f>COUNTIF('Data-Qtr7'!C252:G252,"")</f>
        <v>5</v>
      </c>
      <c r="J254" s="125">
        <f>IF('Data-Qtr7'!R252,0,IF((COUNTBLANK(C254)+COUNTBLANK(E254)+COUNTBLANK(F254)+COUNTBLANK(H254))=4,0,1))</f>
        <v>0</v>
      </c>
      <c r="K254" s="125">
        <f t="shared" si="44"/>
        <v>0</v>
      </c>
      <c r="L254" s="125">
        <f t="shared" si="45"/>
        <v>0</v>
      </c>
      <c r="M254" s="1">
        <f t="shared" si="46"/>
        <v>0</v>
      </c>
      <c r="N254" s="125">
        <f t="shared" si="47"/>
        <v>0</v>
      </c>
      <c r="O254" s="126">
        <f t="shared" si="48"/>
        <v>0</v>
      </c>
      <c r="P254" s="125">
        <f t="shared" si="49"/>
        <v>0</v>
      </c>
      <c r="Q254" s="1">
        <f t="shared" si="50"/>
        <v>0</v>
      </c>
      <c r="R254" s="1">
        <f t="shared" si="43"/>
        <v>0</v>
      </c>
      <c r="S254" s="1">
        <f t="shared" si="51"/>
        <v>0</v>
      </c>
      <c r="T254" s="1">
        <f t="shared" si="52"/>
        <v>0</v>
      </c>
      <c r="U254" s="126">
        <f t="shared" si="53"/>
        <v>0</v>
      </c>
    </row>
    <row r="255" spans="2:21" ht="15" thickBot="1" x14ac:dyDescent="0.35">
      <c r="B255" s="125">
        <v>240</v>
      </c>
      <c r="C255" s="35" t="str">
        <f>IF(OR('Data-Qtr7'!C253="",'Data-Qtr7'!R253),"",(COUNTIF('Data-Qtr7'!C253,"Yes")))</f>
        <v/>
      </c>
      <c r="D255" s="271" t="str">
        <f>IF('Data-Qtr7'!D253="","",IF(C255=1,'Data-Qtr7'!D253,""))</f>
        <v/>
      </c>
      <c r="E255" s="36" t="str">
        <f>IF(OR('Data-Qtr7'!E253="",'Data-Qtr7'!R253),"",COUNTIF('Data-Qtr7'!E253,"Yes"))</f>
        <v/>
      </c>
      <c r="F255" s="36" t="str">
        <f>IF(OR('Data-Qtr7'!F253="",'Data-Qtr7'!R253),"",COUNTIF('Data-Qtr7'!F253,"Yes"))</f>
        <v/>
      </c>
      <c r="G255" s="36"/>
      <c r="H255" s="36" t="str">
        <f>IF(OR('Data-Qtr7'!G253="",'Data-Qtr7'!R253),"",COUNTIF('Data-Qtr7'!G253,"Yes"))</f>
        <v/>
      </c>
      <c r="I255" s="55">
        <f>COUNTIF('Data-Qtr7'!C253:G253,"")</f>
        <v>5</v>
      </c>
      <c r="J255" s="125">
        <f>IF('Data-Qtr7'!R253,0,IF((COUNTBLANK(C255)+COUNTBLANK(E255)+COUNTBLANK(F255)+COUNTBLANK(H255))=4,0,1))</f>
        <v>0</v>
      </c>
      <c r="K255" s="125">
        <f t="shared" si="44"/>
        <v>0</v>
      </c>
      <c r="L255" s="125">
        <f t="shared" si="45"/>
        <v>0</v>
      </c>
      <c r="M255" s="1">
        <f t="shared" si="46"/>
        <v>0</v>
      </c>
      <c r="N255" s="125">
        <f t="shared" si="47"/>
        <v>0</v>
      </c>
      <c r="O255" s="126">
        <f t="shared" si="48"/>
        <v>0</v>
      </c>
      <c r="P255" s="125">
        <f t="shared" si="49"/>
        <v>0</v>
      </c>
      <c r="Q255" s="1">
        <f t="shared" si="50"/>
        <v>0</v>
      </c>
      <c r="R255" s="1">
        <f t="shared" si="43"/>
        <v>0</v>
      </c>
      <c r="S255" s="1">
        <f t="shared" si="51"/>
        <v>0</v>
      </c>
      <c r="T255" s="1">
        <f t="shared" si="52"/>
        <v>0</v>
      </c>
      <c r="U255" s="126">
        <f t="shared" si="53"/>
        <v>0</v>
      </c>
    </row>
    <row r="256" spans="2:21" x14ac:dyDescent="0.3">
      <c r="B256" s="125">
        <v>241</v>
      </c>
      <c r="C256" s="32" t="str">
        <f>IF(OR('Data-Qtr7'!C254="",'Data-Qtr7'!R254),"",(COUNTIF('Data-Qtr7'!C254,"Yes")))</f>
        <v/>
      </c>
      <c r="D256" s="268" t="str">
        <f>IF('Data-Qtr7'!D254="","",IF(C256=1,'Data-Qtr7'!D254,""))</f>
        <v/>
      </c>
      <c r="E256" s="33" t="str">
        <f>IF(OR('Data-Qtr7'!E254="",'Data-Qtr7'!R254),"",COUNTIF('Data-Qtr7'!E254,"Yes"))</f>
        <v/>
      </c>
      <c r="F256" s="33" t="str">
        <f>IF(OR('Data-Qtr7'!F254="",'Data-Qtr7'!R254),"",COUNTIF('Data-Qtr7'!F254,"Yes"))</f>
        <v/>
      </c>
      <c r="G256" s="33"/>
      <c r="H256" s="33" t="str">
        <f>IF(OR('Data-Qtr7'!G254="",'Data-Qtr7'!R254),"",COUNTIF('Data-Qtr7'!G254,"Yes"))</f>
        <v/>
      </c>
      <c r="I256" s="54">
        <f>COUNTIF('Data-Qtr7'!C254:G254,"")</f>
        <v>5</v>
      </c>
      <c r="J256" s="125">
        <f>IF('Data-Qtr7'!R254,0,IF((COUNTBLANK(C256)+COUNTBLANK(E256)+COUNTBLANK(F256)+COUNTBLANK(H256))=4,0,1))</f>
        <v>0</v>
      </c>
      <c r="K256" s="125">
        <f t="shared" si="44"/>
        <v>0</v>
      </c>
      <c r="L256" s="125">
        <f t="shared" si="45"/>
        <v>0</v>
      </c>
      <c r="M256" s="1">
        <f t="shared" si="46"/>
        <v>0</v>
      </c>
      <c r="N256" s="125">
        <f t="shared" si="47"/>
        <v>0</v>
      </c>
      <c r="O256" s="126">
        <f t="shared" si="48"/>
        <v>0</v>
      </c>
      <c r="P256" s="125">
        <f t="shared" si="49"/>
        <v>0</v>
      </c>
      <c r="Q256" s="1">
        <f t="shared" si="50"/>
        <v>0</v>
      </c>
      <c r="R256" s="1">
        <f t="shared" si="43"/>
        <v>0</v>
      </c>
      <c r="S256" s="1">
        <f t="shared" si="51"/>
        <v>0</v>
      </c>
      <c r="T256" s="1">
        <f t="shared" si="52"/>
        <v>0</v>
      </c>
      <c r="U256" s="126">
        <f t="shared" si="53"/>
        <v>0</v>
      </c>
    </row>
    <row r="257" spans="2:21" x14ac:dyDescent="0.3">
      <c r="B257" s="125">
        <v>242</v>
      </c>
      <c r="C257" s="34" t="str">
        <f>IF(OR('Data-Qtr7'!C255="",'Data-Qtr7'!R255),"",(COUNTIF('Data-Qtr7'!C255,"Yes")))</f>
        <v/>
      </c>
      <c r="D257" s="267" t="str">
        <f>IF('Data-Qtr7'!D255="","",IF(C257=1,'Data-Qtr7'!D255,""))</f>
        <v/>
      </c>
      <c r="E257" s="53" t="str">
        <f>IF(OR('Data-Qtr7'!E255="",'Data-Qtr7'!R255),"",COUNTIF('Data-Qtr7'!E255,"Yes"))</f>
        <v/>
      </c>
      <c r="F257" s="53" t="str">
        <f>IF(OR('Data-Qtr7'!F255="",'Data-Qtr7'!R255),"",COUNTIF('Data-Qtr7'!F255,"Yes"))</f>
        <v/>
      </c>
      <c r="G257" s="53"/>
      <c r="H257" s="53" t="str">
        <f>IF(OR('Data-Qtr7'!G255="",'Data-Qtr7'!R255),"",COUNTIF('Data-Qtr7'!G255,"Yes"))</f>
        <v/>
      </c>
      <c r="I257" s="55">
        <f>COUNTIF('Data-Qtr7'!C255:G255,"")</f>
        <v>5</v>
      </c>
      <c r="J257" s="125">
        <f>IF('Data-Qtr7'!R255,0,IF((COUNTBLANK(C257)+COUNTBLANK(E257)+COUNTBLANK(F257)+COUNTBLANK(H257))=4,0,1))</f>
        <v>0</v>
      </c>
      <c r="K257" s="125">
        <f t="shared" si="44"/>
        <v>0</v>
      </c>
      <c r="L257" s="125">
        <f t="shared" si="45"/>
        <v>0</v>
      </c>
      <c r="M257" s="1">
        <f t="shared" si="46"/>
        <v>0</v>
      </c>
      <c r="N257" s="125">
        <f t="shared" si="47"/>
        <v>0</v>
      </c>
      <c r="O257" s="126">
        <f t="shared" si="48"/>
        <v>0</v>
      </c>
      <c r="P257" s="125">
        <f t="shared" si="49"/>
        <v>0</v>
      </c>
      <c r="Q257" s="1">
        <f t="shared" si="50"/>
        <v>0</v>
      </c>
      <c r="R257" s="1">
        <f t="shared" si="43"/>
        <v>0</v>
      </c>
      <c r="S257" s="1">
        <f t="shared" si="51"/>
        <v>0</v>
      </c>
      <c r="T257" s="1">
        <f t="shared" si="52"/>
        <v>0</v>
      </c>
      <c r="U257" s="126">
        <f t="shared" si="53"/>
        <v>0</v>
      </c>
    </row>
    <row r="258" spans="2:21" x14ac:dyDescent="0.3">
      <c r="B258" s="125">
        <v>243</v>
      </c>
      <c r="C258" s="34" t="str">
        <f>IF(OR('Data-Qtr7'!C256="",'Data-Qtr7'!R256),"",(COUNTIF('Data-Qtr7'!C256,"Yes")))</f>
        <v/>
      </c>
      <c r="D258" s="267" t="str">
        <f>IF('Data-Qtr7'!D256="","",IF(C258=1,'Data-Qtr7'!D256,""))</f>
        <v/>
      </c>
      <c r="E258" s="53" t="str">
        <f>IF(OR('Data-Qtr7'!E256="",'Data-Qtr7'!R256),"",COUNTIF('Data-Qtr7'!E256,"Yes"))</f>
        <v/>
      </c>
      <c r="F258" s="53" t="str">
        <f>IF(OR('Data-Qtr7'!F256="",'Data-Qtr7'!R256),"",COUNTIF('Data-Qtr7'!F256,"Yes"))</f>
        <v/>
      </c>
      <c r="G258" s="53"/>
      <c r="H258" s="53" t="str">
        <f>IF(OR('Data-Qtr7'!G256="",'Data-Qtr7'!R256),"",COUNTIF('Data-Qtr7'!G256,"Yes"))</f>
        <v/>
      </c>
      <c r="I258" s="55">
        <f>COUNTIF('Data-Qtr7'!C256:G256,"")</f>
        <v>5</v>
      </c>
      <c r="J258" s="125">
        <f>IF('Data-Qtr7'!R256,0,IF((COUNTBLANK(C258)+COUNTBLANK(E258)+COUNTBLANK(F258)+COUNTBLANK(H258))=4,0,1))</f>
        <v>0</v>
      </c>
      <c r="K258" s="125">
        <f t="shared" si="44"/>
        <v>0</v>
      </c>
      <c r="L258" s="125">
        <f t="shared" si="45"/>
        <v>0</v>
      </c>
      <c r="M258" s="1">
        <f t="shared" si="46"/>
        <v>0</v>
      </c>
      <c r="N258" s="125">
        <f t="shared" si="47"/>
        <v>0</v>
      </c>
      <c r="O258" s="126">
        <f t="shared" si="48"/>
        <v>0</v>
      </c>
      <c r="P258" s="125">
        <f t="shared" si="49"/>
        <v>0</v>
      </c>
      <c r="Q258" s="1">
        <f t="shared" si="50"/>
        <v>0</v>
      </c>
      <c r="R258" s="1">
        <f t="shared" si="43"/>
        <v>0</v>
      </c>
      <c r="S258" s="1">
        <f t="shared" si="51"/>
        <v>0</v>
      </c>
      <c r="T258" s="1">
        <f t="shared" si="52"/>
        <v>0</v>
      </c>
      <c r="U258" s="126">
        <f t="shared" si="53"/>
        <v>0</v>
      </c>
    </row>
    <row r="259" spans="2:21" x14ac:dyDescent="0.3">
      <c r="B259" s="125">
        <v>244</v>
      </c>
      <c r="C259" s="34" t="str">
        <f>IF(OR('Data-Qtr7'!C257="",'Data-Qtr7'!R257),"",(COUNTIF('Data-Qtr7'!C257,"Yes")))</f>
        <v/>
      </c>
      <c r="D259" s="267" t="str">
        <f>IF('Data-Qtr7'!D257="","",IF(C259=1,'Data-Qtr7'!D257,""))</f>
        <v/>
      </c>
      <c r="E259" s="53" t="str">
        <f>IF(OR('Data-Qtr7'!E257="",'Data-Qtr7'!R257),"",COUNTIF('Data-Qtr7'!E257,"Yes"))</f>
        <v/>
      </c>
      <c r="F259" s="53" t="str">
        <f>IF(OR('Data-Qtr7'!F257="",'Data-Qtr7'!R257),"",COUNTIF('Data-Qtr7'!F257,"Yes"))</f>
        <v/>
      </c>
      <c r="G259" s="53"/>
      <c r="H259" s="53" t="str">
        <f>IF(OR('Data-Qtr7'!G257="",'Data-Qtr7'!R257),"",COUNTIF('Data-Qtr7'!G257,"Yes"))</f>
        <v/>
      </c>
      <c r="I259" s="55">
        <f>COUNTIF('Data-Qtr7'!C257:G257,"")</f>
        <v>5</v>
      </c>
      <c r="J259" s="125">
        <f>IF('Data-Qtr7'!R257,0,IF((COUNTBLANK(C259)+COUNTBLANK(E259)+COUNTBLANK(F259)+COUNTBLANK(H259))=4,0,1))</f>
        <v>0</v>
      </c>
      <c r="K259" s="125">
        <f t="shared" si="44"/>
        <v>0</v>
      </c>
      <c r="L259" s="125">
        <f t="shared" si="45"/>
        <v>0</v>
      </c>
      <c r="M259" s="1">
        <f t="shared" si="46"/>
        <v>0</v>
      </c>
      <c r="N259" s="125">
        <f t="shared" si="47"/>
        <v>0</v>
      </c>
      <c r="O259" s="126">
        <f t="shared" si="48"/>
        <v>0</v>
      </c>
      <c r="P259" s="125">
        <f t="shared" si="49"/>
        <v>0</v>
      </c>
      <c r="Q259" s="1">
        <f t="shared" si="50"/>
        <v>0</v>
      </c>
      <c r="R259" s="1">
        <f t="shared" si="43"/>
        <v>0</v>
      </c>
      <c r="S259" s="1">
        <f t="shared" si="51"/>
        <v>0</v>
      </c>
      <c r="T259" s="1">
        <f t="shared" si="52"/>
        <v>0</v>
      </c>
      <c r="U259" s="126">
        <f t="shared" si="53"/>
        <v>0</v>
      </c>
    </row>
    <row r="260" spans="2:21" x14ac:dyDescent="0.3">
      <c r="B260" s="125">
        <v>245</v>
      </c>
      <c r="C260" s="34" t="str">
        <f>IF(OR('Data-Qtr7'!C258="",'Data-Qtr7'!R258),"",(COUNTIF('Data-Qtr7'!C258,"Yes")))</f>
        <v/>
      </c>
      <c r="D260" s="267" t="str">
        <f>IF('Data-Qtr7'!D258="","",IF(C260=1,'Data-Qtr7'!D258,""))</f>
        <v/>
      </c>
      <c r="E260" s="53" t="str">
        <f>IF(OR('Data-Qtr7'!E258="",'Data-Qtr7'!R258),"",COUNTIF('Data-Qtr7'!E258,"Yes"))</f>
        <v/>
      </c>
      <c r="F260" s="53" t="str">
        <f>IF(OR('Data-Qtr7'!F258="",'Data-Qtr7'!R258),"",COUNTIF('Data-Qtr7'!F258,"Yes"))</f>
        <v/>
      </c>
      <c r="G260" s="53"/>
      <c r="H260" s="53" t="str">
        <f>IF(OR('Data-Qtr7'!G258="",'Data-Qtr7'!R258),"",COUNTIF('Data-Qtr7'!G258,"Yes"))</f>
        <v/>
      </c>
      <c r="I260" s="55">
        <f>COUNTIF('Data-Qtr7'!C258:G258,"")</f>
        <v>5</v>
      </c>
      <c r="J260" s="125">
        <f>IF('Data-Qtr7'!R258,0,IF((COUNTBLANK(C260)+COUNTBLANK(E260)+COUNTBLANK(F260)+COUNTBLANK(H260))=4,0,1))</f>
        <v>0</v>
      </c>
      <c r="K260" s="125">
        <f t="shared" si="44"/>
        <v>0</v>
      </c>
      <c r="L260" s="125">
        <f t="shared" si="45"/>
        <v>0</v>
      </c>
      <c r="M260" s="1">
        <f t="shared" si="46"/>
        <v>0</v>
      </c>
      <c r="N260" s="125">
        <f t="shared" si="47"/>
        <v>0</v>
      </c>
      <c r="O260" s="126">
        <f t="shared" si="48"/>
        <v>0</v>
      </c>
      <c r="P260" s="125">
        <f t="shared" si="49"/>
        <v>0</v>
      </c>
      <c r="Q260" s="1">
        <f t="shared" si="50"/>
        <v>0</v>
      </c>
      <c r="R260" s="1">
        <f t="shared" si="43"/>
        <v>0</v>
      </c>
      <c r="S260" s="1">
        <f t="shared" si="51"/>
        <v>0</v>
      </c>
      <c r="T260" s="1">
        <f t="shared" si="52"/>
        <v>0</v>
      </c>
      <c r="U260" s="126">
        <f t="shared" si="53"/>
        <v>0</v>
      </c>
    </row>
    <row r="261" spans="2:21" x14ac:dyDescent="0.3">
      <c r="B261" s="125">
        <v>246</v>
      </c>
      <c r="C261" s="34" t="str">
        <f>IF(OR('Data-Qtr7'!C259="",'Data-Qtr7'!R259),"",(COUNTIF('Data-Qtr7'!C259,"Yes")))</f>
        <v/>
      </c>
      <c r="D261" s="267" t="str">
        <f>IF('Data-Qtr7'!D259="","",IF(C261=1,'Data-Qtr7'!D259,""))</f>
        <v/>
      </c>
      <c r="E261" s="53" t="str">
        <f>IF(OR('Data-Qtr7'!E259="",'Data-Qtr7'!R259),"",COUNTIF('Data-Qtr7'!E259,"Yes"))</f>
        <v/>
      </c>
      <c r="F261" s="53" t="str">
        <f>IF(OR('Data-Qtr7'!F259="",'Data-Qtr7'!R259),"",COUNTIF('Data-Qtr7'!F259,"Yes"))</f>
        <v/>
      </c>
      <c r="G261" s="53"/>
      <c r="H261" s="53" t="str">
        <f>IF(OR('Data-Qtr7'!G259="",'Data-Qtr7'!R259),"",COUNTIF('Data-Qtr7'!G259,"Yes"))</f>
        <v/>
      </c>
      <c r="I261" s="55">
        <f>COUNTIF('Data-Qtr7'!C259:G259,"")</f>
        <v>5</v>
      </c>
      <c r="J261" s="125">
        <f>IF('Data-Qtr7'!R259,0,IF((COUNTBLANK(C261)+COUNTBLANK(E261)+COUNTBLANK(F261)+COUNTBLANK(H261))=4,0,1))</f>
        <v>0</v>
      </c>
      <c r="K261" s="125">
        <f t="shared" si="44"/>
        <v>0</v>
      </c>
      <c r="L261" s="125">
        <f t="shared" si="45"/>
        <v>0</v>
      </c>
      <c r="M261" s="1">
        <f t="shared" si="46"/>
        <v>0</v>
      </c>
      <c r="N261" s="125">
        <f t="shared" si="47"/>
        <v>0</v>
      </c>
      <c r="O261" s="126">
        <f t="shared" si="48"/>
        <v>0</v>
      </c>
      <c r="P261" s="125">
        <f t="shared" si="49"/>
        <v>0</v>
      </c>
      <c r="Q261" s="1">
        <f t="shared" si="50"/>
        <v>0</v>
      </c>
      <c r="R261" s="1">
        <f t="shared" si="43"/>
        <v>0</v>
      </c>
      <c r="S261" s="1">
        <f t="shared" si="51"/>
        <v>0</v>
      </c>
      <c r="T261" s="1">
        <f t="shared" si="52"/>
        <v>0</v>
      </c>
      <c r="U261" s="126">
        <f t="shared" si="53"/>
        <v>0</v>
      </c>
    </row>
    <row r="262" spans="2:21" x14ac:dyDescent="0.3">
      <c r="B262" s="125">
        <v>247</v>
      </c>
      <c r="C262" s="34" t="str">
        <f>IF(OR('Data-Qtr7'!C260="",'Data-Qtr7'!R260),"",(COUNTIF('Data-Qtr7'!C260,"Yes")))</f>
        <v/>
      </c>
      <c r="D262" s="267" t="str">
        <f>IF('Data-Qtr7'!D260="","",IF(C262=1,'Data-Qtr7'!D260,""))</f>
        <v/>
      </c>
      <c r="E262" s="53" t="str">
        <f>IF(OR('Data-Qtr7'!E260="",'Data-Qtr7'!R260),"",COUNTIF('Data-Qtr7'!E260,"Yes"))</f>
        <v/>
      </c>
      <c r="F262" s="53" t="str">
        <f>IF(OR('Data-Qtr7'!F260="",'Data-Qtr7'!R260),"",COUNTIF('Data-Qtr7'!F260,"Yes"))</f>
        <v/>
      </c>
      <c r="G262" s="53"/>
      <c r="H262" s="53" t="str">
        <f>IF(OR('Data-Qtr7'!G260="",'Data-Qtr7'!R260),"",COUNTIF('Data-Qtr7'!G260,"Yes"))</f>
        <v/>
      </c>
      <c r="I262" s="55">
        <f>COUNTIF('Data-Qtr7'!C260:G260,"")</f>
        <v>5</v>
      </c>
      <c r="J262" s="125">
        <f>IF('Data-Qtr7'!R260,0,IF((COUNTBLANK(C262)+COUNTBLANK(E262)+COUNTBLANK(F262)+COUNTBLANK(H262))=4,0,1))</f>
        <v>0</v>
      </c>
      <c r="K262" s="125">
        <f t="shared" si="44"/>
        <v>0</v>
      </c>
      <c r="L262" s="125">
        <f t="shared" si="45"/>
        <v>0</v>
      </c>
      <c r="M262" s="1">
        <f t="shared" si="46"/>
        <v>0</v>
      </c>
      <c r="N262" s="125">
        <f t="shared" si="47"/>
        <v>0</v>
      </c>
      <c r="O262" s="126">
        <f t="shared" si="48"/>
        <v>0</v>
      </c>
      <c r="P262" s="125">
        <f t="shared" si="49"/>
        <v>0</v>
      </c>
      <c r="Q262" s="1">
        <f t="shared" si="50"/>
        <v>0</v>
      </c>
      <c r="R262" s="1">
        <f t="shared" si="43"/>
        <v>0</v>
      </c>
      <c r="S262" s="1">
        <f t="shared" si="51"/>
        <v>0</v>
      </c>
      <c r="T262" s="1">
        <f t="shared" si="52"/>
        <v>0</v>
      </c>
      <c r="U262" s="126">
        <f t="shared" si="53"/>
        <v>0</v>
      </c>
    </row>
    <row r="263" spans="2:21" x14ac:dyDescent="0.3">
      <c r="B263" s="125">
        <v>248</v>
      </c>
      <c r="C263" s="34" t="str">
        <f>IF(OR('Data-Qtr7'!C261="",'Data-Qtr7'!R261),"",(COUNTIF('Data-Qtr7'!C261,"Yes")))</f>
        <v/>
      </c>
      <c r="D263" s="267" t="str">
        <f>IF('Data-Qtr7'!D261="","",IF(C263=1,'Data-Qtr7'!D261,""))</f>
        <v/>
      </c>
      <c r="E263" s="53" t="str">
        <f>IF(OR('Data-Qtr7'!E261="",'Data-Qtr7'!R261),"",COUNTIF('Data-Qtr7'!E261,"Yes"))</f>
        <v/>
      </c>
      <c r="F263" s="53" t="str">
        <f>IF(OR('Data-Qtr7'!F261="",'Data-Qtr7'!R261),"",COUNTIF('Data-Qtr7'!F261,"Yes"))</f>
        <v/>
      </c>
      <c r="G263" s="53"/>
      <c r="H263" s="53" t="str">
        <f>IF(OR('Data-Qtr7'!G261="",'Data-Qtr7'!R261),"",COUNTIF('Data-Qtr7'!G261,"Yes"))</f>
        <v/>
      </c>
      <c r="I263" s="55">
        <f>COUNTIF('Data-Qtr7'!C261:G261,"")</f>
        <v>5</v>
      </c>
      <c r="J263" s="125">
        <f>IF('Data-Qtr7'!R261,0,IF((COUNTBLANK(C263)+COUNTBLANK(E263)+COUNTBLANK(F263)+COUNTBLANK(H263))=4,0,1))</f>
        <v>0</v>
      </c>
      <c r="K263" s="125">
        <f t="shared" si="44"/>
        <v>0</v>
      </c>
      <c r="L263" s="125">
        <f t="shared" si="45"/>
        <v>0</v>
      </c>
      <c r="M263" s="1">
        <f t="shared" si="46"/>
        <v>0</v>
      </c>
      <c r="N263" s="125">
        <f t="shared" si="47"/>
        <v>0</v>
      </c>
      <c r="O263" s="126">
        <f t="shared" si="48"/>
        <v>0</v>
      </c>
      <c r="P263" s="125">
        <f t="shared" si="49"/>
        <v>0</v>
      </c>
      <c r="Q263" s="1">
        <f t="shared" si="50"/>
        <v>0</v>
      </c>
      <c r="R263" s="1">
        <f t="shared" si="43"/>
        <v>0</v>
      </c>
      <c r="S263" s="1">
        <f t="shared" si="51"/>
        <v>0</v>
      </c>
      <c r="T263" s="1">
        <f t="shared" si="52"/>
        <v>0</v>
      </c>
      <c r="U263" s="126">
        <f t="shared" si="53"/>
        <v>0</v>
      </c>
    </row>
    <row r="264" spans="2:21" x14ac:dyDescent="0.3">
      <c r="B264" s="125">
        <v>249</v>
      </c>
      <c r="C264" s="34" t="str">
        <f>IF(OR('Data-Qtr7'!C262="",'Data-Qtr7'!R262),"",(COUNTIF('Data-Qtr7'!C262,"Yes")))</f>
        <v/>
      </c>
      <c r="D264" s="267" t="str">
        <f>IF('Data-Qtr7'!D262="","",IF(C264=1,'Data-Qtr7'!D262,""))</f>
        <v/>
      </c>
      <c r="E264" s="53" t="str">
        <f>IF(OR('Data-Qtr7'!E262="",'Data-Qtr7'!R262),"",COUNTIF('Data-Qtr7'!E262,"Yes"))</f>
        <v/>
      </c>
      <c r="F264" s="53" t="str">
        <f>IF(OR('Data-Qtr7'!F262="",'Data-Qtr7'!R262),"",COUNTIF('Data-Qtr7'!F262,"Yes"))</f>
        <v/>
      </c>
      <c r="G264" s="53"/>
      <c r="H264" s="53" t="str">
        <f>IF(OR('Data-Qtr7'!G262="",'Data-Qtr7'!R262),"",COUNTIF('Data-Qtr7'!G262,"Yes"))</f>
        <v/>
      </c>
      <c r="I264" s="55">
        <f>COUNTIF('Data-Qtr7'!C262:G262,"")</f>
        <v>5</v>
      </c>
      <c r="J264" s="125">
        <f>IF('Data-Qtr7'!R262,0,IF((COUNTBLANK(C264)+COUNTBLANK(E264)+COUNTBLANK(F264)+COUNTBLANK(H264))=4,0,1))</f>
        <v>0</v>
      </c>
      <c r="K264" s="125">
        <f t="shared" si="44"/>
        <v>0</v>
      </c>
      <c r="L264" s="125">
        <f t="shared" si="45"/>
        <v>0</v>
      </c>
      <c r="M264" s="1">
        <f t="shared" si="46"/>
        <v>0</v>
      </c>
      <c r="N264" s="125">
        <f t="shared" si="47"/>
        <v>0</v>
      </c>
      <c r="O264" s="126">
        <f t="shared" si="48"/>
        <v>0</v>
      </c>
      <c r="P264" s="125">
        <f t="shared" si="49"/>
        <v>0</v>
      </c>
      <c r="Q264" s="1">
        <f t="shared" si="50"/>
        <v>0</v>
      </c>
      <c r="R264" s="1">
        <f t="shared" si="43"/>
        <v>0</v>
      </c>
      <c r="S264" s="1">
        <f t="shared" si="51"/>
        <v>0</v>
      </c>
      <c r="T264" s="1">
        <f t="shared" si="52"/>
        <v>0</v>
      </c>
      <c r="U264" s="126">
        <f t="shared" si="53"/>
        <v>0</v>
      </c>
    </row>
    <row r="265" spans="2:21" ht="15" thickBot="1" x14ac:dyDescent="0.35">
      <c r="B265" s="127">
        <v>250</v>
      </c>
      <c r="C265" s="35" t="str">
        <f>IF(OR('Data-Qtr7'!C263="",'Data-Qtr7'!R263),"",(COUNTIF('Data-Qtr7'!C263,"Yes")))</f>
        <v/>
      </c>
      <c r="D265" s="271" t="str">
        <f>IF('Data-Qtr7'!D263="","",IF(C265=1,'Data-Qtr7'!D263,""))</f>
        <v/>
      </c>
      <c r="E265" s="36" t="str">
        <f>IF(OR('Data-Qtr7'!E263="",'Data-Qtr7'!R263),"",COUNTIF('Data-Qtr7'!E263,"Yes"))</f>
        <v/>
      </c>
      <c r="F265" s="36" t="str">
        <f>IF(OR('Data-Qtr7'!F263="",'Data-Qtr7'!R263),"",COUNTIF('Data-Qtr7'!F263,"Yes"))</f>
        <v/>
      </c>
      <c r="G265" s="36"/>
      <c r="H265" s="36" t="str">
        <f>IF(OR('Data-Qtr7'!G263="",'Data-Qtr7'!R263),"",COUNTIF('Data-Qtr7'!G263,"Yes"))</f>
        <v/>
      </c>
      <c r="I265" s="56">
        <f>COUNTIF('Data-Qtr7'!C263:G263,"")</f>
        <v>5</v>
      </c>
      <c r="J265" s="125">
        <f>IF('Data-Qtr7'!R263,0,IF((COUNTBLANK(C265)+COUNTBLANK(E265)+COUNTBLANK(F265)+COUNTBLANK(H265))=4,0,1))</f>
        <v>0</v>
      </c>
      <c r="K265" s="125">
        <f t="shared" si="44"/>
        <v>0</v>
      </c>
      <c r="L265" s="125">
        <f t="shared" si="45"/>
        <v>0</v>
      </c>
      <c r="M265" s="1">
        <f t="shared" si="46"/>
        <v>0</v>
      </c>
      <c r="N265" s="125">
        <f t="shared" si="47"/>
        <v>0</v>
      </c>
      <c r="O265" s="126">
        <f t="shared" si="48"/>
        <v>0</v>
      </c>
      <c r="P265" s="125">
        <f t="shared" si="49"/>
        <v>0</v>
      </c>
      <c r="Q265" s="1">
        <f t="shared" si="50"/>
        <v>0</v>
      </c>
      <c r="R265" s="1">
        <f t="shared" si="43"/>
        <v>0</v>
      </c>
      <c r="S265" s="1">
        <f t="shared" si="51"/>
        <v>0</v>
      </c>
      <c r="T265" s="1">
        <f t="shared" si="52"/>
        <v>0</v>
      </c>
      <c r="U265" s="126">
        <f t="shared" si="53"/>
        <v>0</v>
      </c>
    </row>
    <row r="266" spans="2:21" x14ac:dyDescent="0.3">
      <c r="B266" s="125">
        <v>251</v>
      </c>
      <c r="C266" s="32" t="str">
        <f>IF(OR('Data-Qtr7'!C264="",'Data-Qtr7'!R264),"",(COUNTIF('Data-Qtr7'!C264,"Yes")))</f>
        <v/>
      </c>
      <c r="D266" s="268" t="str">
        <f>IF('Data-Qtr7'!D264="","",IF(C266=1,'Data-Qtr7'!D264,""))</f>
        <v/>
      </c>
      <c r="E266" s="33" t="str">
        <f>IF(OR('Data-Qtr7'!E264="",'Data-Qtr7'!R264),"",COUNTIF('Data-Qtr7'!E264,"Yes"))</f>
        <v/>
      </c>
      <c r="F266" s="33" t="str">
        <f>IF(OR('Data-Qtr7'!F264="",'Data-Qtr7'!R264),"",COUNTIF('Data-Qtr7'!F264,"Yes"))</f>
        <v/>
      </c>
      <c r="G266" s="33"/>
      <c r="H266" s="33" t="str">
        <f>IF(OR('Data-Qtr7'!G264="",'Data-Qtr7'!R264),"",COUNTIF('Data-Qtr7'!G264,"Yes"))</f>
        <v/>
      </c>
      <c r="I266" s="54">
        <f>COUNTIF('Data-Qtr7'!C264:G264,"")</f>
        <v>5</v>
      </c>
      <c r="J266" s="125">
        <f>IF('Data-Qtr7'!R264,0,IF((COUNTBLANK(C266)+COUNTBLANK(E266)+COUNTBLANK(F266)+COUNTBLANK(H266))=4,0,1))</f>
        <v>0</v>
      </c>
      <c r="K266" s="125">
        <f t="shared" si="44"/>
        <v>0</v>
      </c>
      <c r="L266" s="125">
        <f t="shared" si="45"/>
        <v>0</v>
      </c>
      <c r="M266" s="1">
        <f t="shared" si="46"/>
        <v>0</v>
      </c>
      <c r="N266" s="125">
        <f t="shared" si="47"/>
        <v>0</v>
      </c>
      <c r="O266" s="126">
        <f t="shared" si="48"/>
        <v>0</v>
      </c>
      <c r="P266" s="125">
        <f t="shared" si="49"/>
        <v>0</v>
      </c>
      <c r="Q266" s="1">
        <f t="shared" si="50"/>
        <v>0</v>
      </c>
      <c r="R266" s="1">
        <f t="shared" si="43"/>
        <v>0</v>
      </c>
      <c r="S266" s="1">
        <f t="shared" si="51"/>
        <v>0</v>
      </c>
      <c r="T266" s="1">
        <f t="shared" si="52"/>
        <v>0</v>
      </c>
      <c r="U266" s="126">
        <f t="shared" si="53"/>
        <v>0</v>
      </c>
    </row>
    <row r="267" spans="2:21" x14ac:dyDescent="0.3">
      <c r="B267" s="125">
        <v>252</v>
      </c>
      <c r="C267" s="34" t="str">
        <f>IF(OR('Data-Qtr7'!C265="",'Data-Qtr7'!R265),"",(COUNTIF('Data-Qtr7'!C265,"Yes")))</f>
        <v/>
      </c>
      <c r="D267" s="267" t="str">
        <f>IF('Data-Qtr7'!D265="","",IF(C267=1,'Data-Qtr7'!D265,""))</f>
        <v/>
      </c>
      <c r="E267" s="53" t="str">
        <f>IF(OR('Data-Qtr7'!E265="",'Data-Qtr7'!R265),"",COUNTIF('Data-Qtr7'!E265,"Yes"))</f>
        <v/>
      </c>
      <c r="F267" s="53" t="str">
        <f>IF(OR('Data-Qtr7'!F265="",'Data-Qtr7'!R265),"",COUNTIF('Data-Qtr7'!F265,"Yes"))</f>
        <v/>
      </c>
      <c r="G267" s="53"/>
      <c r="H267" s="53" t="str">
        <f>IF(OR('Data-Qtr7'!G265="",'Data-Qtr7'!R265),"",COUNTIF('Data-Qtr7'!G265,"Yes"))</f>
        <v/>
      </c>
      <c r="I267" s="55">
        <f>COUNTIF('Data-Qtr7'!C265:G265,"")</f>
        <v>5</v>
      </c>
      <c r="J267" s="125">
        <f>IF('Data-Qtr7'!R265,0,IF((COUNTBLANK(C267)+COUNTBLANK(E267)+COUNTBLANK(F267)+COUNTBLANK(H267))=4,0,1))</f>
        <v>0</v>
      </c>
      <c r="K267" s="125">
        <f t="shared" si="44"/>
        <v>0</v>
      </c>
      <c r="L267" s="125">
        <f t="shared" si="45"/>
        <v>0</v>
      </c>
      <c r="M267" s="1">
        <f t="shared" si="46"/>
        <v>0</v>
      </c>
      <c r="N267" s="125">
        <f t="shared" si="47"/>
        <v>0</v>
      </c>
      <c r="O267" s="126">
        <f t="shared" si="48"/>
        <v>0</v>
      </c>
      <c r="P267" s="125">
        <f t="shared" si="49"/>
        <v>0</v>
      </c>
      <c r="Q267" s="1">
        <f t="shared" si="50"/>
        <v>0</v>
      </c>
      <c r="R267" s="1">
        <f t="shared" si="43"/>
        <v>0</v>
      </c>
      <c r="S267" s="1">
        <f t="shared" si="51"/>
        <v>0</v>
      </c>
      <c r="T267" s="1">
        <f t="shared" si="52"/>
        <v>0</v>
      </c>
      <c r="U267" s="126">
        <f t="shared" si="53"/>
        <v>0</v>
      </c>
    </row>
    <row r="268" spans="2:21" x14ac:dyDescent="0.3">
      <c r="B268" s="125">
        <v>253</v>
      </c>
      <c r="C268" s="34" t="str">
        <f>IF(OR('Data-Qtr7'!C266="",'Data-Qtr7'!R266),"",(COUNTIF('Data-Qtr7'!C266,"Yes")))</f>
        <v/>
      </c>
      <c r="D268" s="267" t="str">
        <f>IF('Data-Qtr7'!D266="","",IF(C268=1,'Data-Qtr7'!D266,""))</f>
        <v/>
      </c>
      <c r="E268" s="53" t="str">
        <f>IF(OR('Data-Qtr7'!E266="",'Data-Qtr7'!R266),"",COUNTIF('Data-Qtr7'!E266,"Yes"))</f>
        <v/>
      </c>
      <c r="F268" s="53" t="str">
        <f>IF(OR('Data-Qtr7'!F266="",'Data-Qtr7'!R266),"",COUNTIF('Data-Qtr7'!F266,"Yes"))</f>
        <v/>
      </c>
      <c r="G268" s="53"/>
      <c r="H268" s="53" t="str">
        <f>IF(OR('Data-Qtr7'!G266="",'Data-Qtr7'!R266),"",COUNTIF('Data-Qtr7'!G266,"Yes"))</f>
        <v/>
      </c>
      <c r="I268" s="55">
        <f>COUNTIF('Data-Qtr7'!C266:G266,"")</f>
        <v>5</v>
      </c>
      <c r="J268" s="125">
        <f>IF('Data-Qtr7'!R266,0,IF((COUNTBLANK(C268)+COUNTBLANK(E268)+COUNTBLANK(F268)+COUNTBLANK(H268))=4,0,1))</f>
        <v>0</v>
      </c>
      <c r="K268" s="125">
        <f t="shared" si="44"/>
        <v>0</v>
      </c>
      <c r="L268" s="125">
        <f t="shared" si="45"/>
        <v>0</v>
      </c>
      <c r="M268" s="1">
        <f t="shared" si="46"/>
        <v>0</v>
      </c>
      <c r="N268" s="125">
        <f t="shared" si="47"/>
        <v>0</v>
      </c>
      <c r="O268" s="126">
        <f t="shared" si="48"/>
        <v>0</v>
      </c>
      <c r="P268" s="125">
        <f t="shared" si="49"/>
        <v>0</v>
      </c>
      <c r="Q268" s="1">
        <f t="shared" si="50"/>
        <v>0</v>
      </c>
      <c r="R268" s="1">
        <f t="shared" si="43"/>
        <v>0</v>
      </c>
      <c r="S268" s="1">
        <f t="shared" si="51"/>
        <v>0</v>
      </c>
      <c r="T268" s="1">
        <f t="shared" si="52"/>
        <v>0</v>
      </c>
      <c r="U268" s="126">
        <f t="shared" si="53"/>
        <v>0</v>
      </c>
    </row>
    <row r="269" spans="2:21" x14ac:dyDescent="0.3">
      <c r="B269" s="125">
        <v>254</v>
      </c>
      <c r="C269" s="34" t="str">
        <f>IF(OR('Data-Qtr7'!C267="",'Data-Qtr7'!R267),"",(COUNTIF('Data-Qtr7'!C267,"Yes")))</f>
        <v/>
      </c>
      <c r="D269" s="267" t="str">
        <f>IF('Data-Qtr7'!D267="","",IF(C269=1,'Data-Qtr7'!D267,""))</f>
        <v/>
      </c>
      <c r="E269" s="53" t="str">
        <f>IF(OR('Data-Qtr7'!E267="",'Data-Qtr7'!R267),"",COUNTIF('Data-Qtr7'!E267,"Yes"))</f>
        <v/>
      </c>
      <c r="F269" s="53" t="str">
        <f>IF(OR('Data-Qtr7'!F267="",'Data-Qtr7'!R267),"",COUNTIF('Data-Qtr7'!F267,"Yes"))</f>
        <v/>
      </c>
      <c r="G269" s="53"/>
      <c r="H269" s="53" t="str">
        <f>IF(OR('Data-Qtr7'!G267="",'Data-Qtr7'!R267),"",COUNTIF('Data-Qtr7'!G267,"Yes"))</f>
        <v/>
      </c>
      <c r="I269" s="55">
        <f>COUNTIF('Data-Qtr7'!C267:G267,"")</f>
        <v>5</v>
      </c>
      <c r="J269" s="125">
        <f>IF('Data-Qtr7'!R267,0,IF((COUNTBLANK(C269)+COUNTBLANK(E269)+COUNTBLANK(F269)+COUNTBLANK(H269))=4,0,1))</f>
        <v>0</v>
      </c>
      <c r="K269" s="125">
        <f t="shared" si="44"/>
        <v>0</v>
      </c>
      <c r="L269" s="125">
        <f t="shared" si="45"/>
        <v>0</v>
      </c>
      <c r="M269" s="1">
        <f t="shared" si="46"/>
        <v>0</v>
      </c>
      <c r="N269" s="125">
        <f t="shared" si="47"/>
        <v>0</v>
      </c>
      <c r="O269" s="126">
        <f t="shared" si="48"/>
        <v>0</v>
      </c>
      <c r="P269" s="125">
        <f t="shared" si="49"/>
        <v>0</v>
      </c>
      <c r="Q269" s="1">
        <f t="shared" si="50"/>
        <v>0</v>
      </c>
      <c r="R269" s="1">
        <f t="shared" si="43"/>
        <v>0</v>
      </c>
      <c r="S269" s="1">
        <f t="shared" si="51"/>
        <v>0</v>
      </c>
      <c r="T269" s="1">
        <f t="shared" si="52"/>
        <v>0</v>
      </c>
      <c r="U269" s="126">
        <f t="shared" si="53"/>
        <v>0</v>
      </c>
    </row>
    <row r="270" spans="2:21" x14ac:dyDescent="0.3">
      <c r="B270" s="125">
        <v>255</v>
      </c>
      <c r="C270" s="34" t="str">
        <f>IF(OR('Data-Qtr7'!C268="",'Data-Qtr7'!R268),"",(COUNTIF('Data-Qtr7'!C268,"Yes")))</f>
        <v/>
      </c>
      <c r="D270" s="267" t="str">
        <f>IF('Data-Qtr7'!D268="","",IF(C270=1,'Data-Qtr7'!D268,""))</f>
        <v/>
      </c>
      <c r="E270" s="53" t="str">
        <f>IF(OR('Data-Qtr7'!E268="",'Data-Qtr7'!R268),"",COUNTIF('Data-Qtr7'!E268,"Yes"))</f>
        <v/>
      </c>
      <c r="F270" s="53" t="str">
        <f>IF(OR('Data-Qtr7'!F268="",'Data-Qtr7'!R268),"",COUNTIF('Data-Qtr7'!F268,"Yes"))</f>
        <v/>
      </c>
      <c r="G270" s="53"/>
      <c r="H270" s="53" t="str">
        <f>IF(OR('Data-Qtr7'!G268="",'Data-Qtr7'!R268),"",COUNTIF('Data-Qtr7'!G268,"Yes"))</f>
        <v/>
      </c>
      <c r="I270" s="55">
        <f>COUNTIF('Data-Qtr7'!C268:G268,"")</f>
        <v>5</v>
      </c>
      <c r="J270" s="125">
        <f>IF('Data-Qtr7'!R268,0,IF((COUNTBLANK(C270)+COUNTBLANK(E270)+COUNTBLANK(F270)+COUNTBLANK(H270))=4,0,1))</f>
        <v>0</v>
      </c>
      <c r="K270" s="125">
        <f t="shared" si="44"/>
        <v>0</v>
      </c>
      <c r="L270" s="125">
        <f t="shared" si="45"/>
        <v>0</v>
      </c>
      <c r="M270" s="1">
        <f t="shared" si="46"/>
        <v>0</v>
      </c>
      <c r="N270" s="125">
        <f t="shared" si="47"/>
        <v>0</v>
      </c>
      <c r="O270" s="126">
        <f t="shared" si="48"/>
        <v>0</v>
      </c>
      <c r="P270" s="125">
        <f t="shared" si="49"/>
        <v>0</v>
      </c>
      <c r="Q270" s="1">
        <f t="shared" si="50"/>
        <v>0</v>
      </c>
      <c r="R270" s="1">
        <f t="shared" si="43"/>
        <v>0</v>
      </c>
      <c r="S270" s="1">
        <f t="shared" si="51"/>
        <v>0</v>
      </c>
      <c r="T270" s="1">
        <f t="shared" si="52"/>
        <v>0</v>
      </c>
      <c r="U270" s="126">
        <f t="shared" si="53"/>
        <v>0</v>
      </c>
    </row>
    <row r="271" spans="2:21" x14ac:dyDescent="0.3">
      <c r="B271" s="125">
        <v>256</v>
      </c>
      <c r="C271" s="34" t="str">
        <f>IF(OR('Data-Qtr7'!C269="",'Data-Qtr7'!R269),"",(COUNTIF('Data-Qtr7'!C269,"Yes")))</f>
        <v/>
      </c>
      <c r="D271" s="267" t="str">
        <f>IF('Data-Qtr7'!D269="","",IF(C271=1,'Data-Qtr7'!D269,""))</f>
        <v/>
      </c>
      <c r="E271" s="53" t="str">
        <f>IF(OR('Data-Qtr7'!E269="",'Data-Qtr7'!R269),"",COUNTIF('Data-Qtr7'!E269,"Yes"))</f>
        <v/>
      </c>
      <c r="F271" s="53" t="str">
        <f>IF(OR('Data-Qtr7'!F269="",'Data-Qtr7'!R269),"",COUNTIF('Data-Qtr7'!F269,"Yes"))</f>
        <v/>
      </c>
      <c r="G271" s="53"/>
      <c r="H271" s="53" t="str">
        <f>IF(OR('Data-Qtr7'!G269="",'Data-Qtr7'!R269),"",COUNTIF('Data-Qtr7'!G269,"Yes"))</f>
        <v/>
      </c>
      <c r="I271" s="55">
        <f>COUNTIF('Data-Qtr7'!C269:G269,"")</f>
        <v>5</v>
      </c>
      <c r="J271" s="125">
        <f>IF('Data-Qtr7'!R269,0,IF((COUNTBLANK(C271)+COUNTBLANK(E271)+COUNTBLANK(F271)+COUNTBLANK(H271))=4,0,1))</f>
        <v>0</v>
      </c>
      <c r="K271" s="125">
        <f t="shared" si="44"/>
        <v>0</v>
      </c>
      <c r="L271" s="125">
        <f t="shared" si="45"/>
        <v>0</v>
      </c>
      <c r="M271" s="1">
        <f t="shared" si="46"/>
        <v>0</v>
      </c>
      <c r="N271" s="125">
        <f t="shared" si="47"/>
        <v>0</v>
      </c>
      <c r="O271" s="126">
        <f t="shared" si="48"/>
        <v>0</v>
      </c>
      <c r="P271" s="125">
        <f t="shared" si="49"/>
        <v>0</v>
      </c>
      <c r="Q271" s="1">
        <f t="shared" si="50"/>
        <v>0</v>
      </c>
      <c r="R271" s="1">
        <f t="shared" si="43"/>
        <v>0</v>
      </c>
      <c r="S271" s="1">
        <f t="shared" si="51"/>
        <v>0</v>
      </c>
      <c r="T271" s="1">
        <f t="shared" si="52"/>
        <v>0</v>
      </c>
      <c r="U271" s="126">
        <f t="shared" si="53"/>
        <v>0</v>
      </c>
    </row>
    <row r="272" spans="2:21" x14ac:dyDescent="0.3">
      <c r="B272" s="125">
        <v>257</v>
      </c>
      <c r="C272" s="34" t="str">
        <f>IF(OR('Data-Qtr7'!C270="",'Data-Qtr7'!R270),"",(COUNTIF('Data-Qtr7'!C270,"Yes")))</f>
        <v/>
      </c>
      <c r="D272" s="267" t="str">
        <f>IF('Data-Qtr7'!D270="","",IF(C272=1,'Data-Qtr7'!D270,""))</f>
        <v/>
      </c>
      <c r="E272" s="53" t="str">
        <f>IF(OR('Data-Qtr7'!E270="",'Data-Qtr7'!R270),"",COUNTIF('Data-Qtr7'!E270,"Yes"))</f>
        <v/>
      </c>
      <c r="F272" s="53" t="str">
        <f>IF(OR('Data-Qtr7'!F270="",'Data-Qtr7'!R270),"",COUNTIF('Data-Qtr7'!F270,"Yes"))</f>
        <v/>
      </c>
      <c r="G272" s="53"/>
      <c r="H272" s="53" t="str">
        <f>IF(OR('Data-Qtr7'!G270="",'Data-Qtr7'!R270),"",COUNTIF('Data-Qtr7'!G270,"Yes"))</f>
        <v/>
      </c>
      <c r="I272" s="55">
        <f>COUNTIF('Data-Qtr7'!C270:G270,"")</f>
        <v>5</v>
      </c>
      <c r="J272" s="125">
        <f>IF('Data-Qtr7'!R270,0,IF((COUNTBLANK(C272)+COUNTBLANK(E272)+COUNTBLANK(F272)+COUNTBLANK(H272))=4,0,1))</f>
        <v>0</v>
      </c>
      <c r="K272" s="125">
        <f t="shared" si="44"/>
        <v>0</v>
      </c>
      <c r="L272" s="125">
        <f t="shared" si="45"/>
        <v>0</v>
      </c>
      <c r="M272" s="1">
        <f t="shared" si="46"/>
        <v>0</v>
      </c>
      <c r="N272" s="125">
        <f t="shared" si="47"/>
        <v>0</v>
      </c>
      <c r="O272" s="126">
        <f t="shared" si="48"/>
        <v>0</v>
      </c>
      <c r="P272" s="125">
        <f t="shared" si="49"/>
        <v>0</v>
      </c>
      <c r="Q272" s="1">
        <f t="shared" si="50"/>
        <v>0</v>
      </c>
      <c r="R272" s="1">
        <f t="shared" ref="R272:R315" si="54">IF(J272=1,IF(D272="","",IF(AND(D272&gt;=beg_date_qtr7,D272&lt;=end_date_qtr7),1,0)),0)</f>
        <v>0</v>
      </c>
      <c r="S272" s="1">
        <f t="shared" si="51"/>
        <v>0</v>
      </c>
      <c r="T272" s="1">
        <f t="shared" si="52"/>
        <v>0</v>
      </c>
      <c r="U272" s="126">
        <f t="shared" si="53"/>
        <v>0</v>
      </c>
    </row>
    <row r="273" spans="2:21" x14ac:dyDescent="0.3">
      <c r="B273" s="125">
        <v>258</v>
      </c>
      <c r="C273" s="34" t="str">
        <f>IF(OR('Data-Qtr7'!C271="",'Data-Qtr7'!R271),"",(COUNTIF('Data-Qtr7'!C271,"Yes")))</f>
        <v/>
      </c>
      <c r="D273" s="267" t="str">
        <f>IF('Data-Qtr7'!D271="","",IF(C273=1,'Data-Qtr7'!D271,""))</f>
        <v/>
      </c>
      <c r="E273" s="53" t="str">
        <f>IF(OR('Data-Qtr7'!E271="",'Data-Qtr7'!R271),"",COUNTIF('Data-Qtr7'!E271,"Yes"))</f>
        <v/>
      </c>
      <c r="F273" s="53" t="str">
        <f>IF(OR('Data-Qtr7'!F271="",'Data-Qtr7'!R271),"",COUNTIF('Data-Qtr7'!F271,"Yes"))</f>
        <v/>
      </c>
      <c r="G273" s="53"/>
      <c r="H273" s="53" t="str">
        <f>IF(OR('Data-Qtr7'!G271="",'Data-Qtr7'!R271),"",COUNTIF('Data-Qtr7'!G271,"Yes"))</f>
        <v/>
      </c>
      <c r="I273" s="55">
        <f>COUNTIF('Data-Qtr7'!C271:G271,"")</f>
        <v>5</v>
      </c>
      <c r="J273" s="125">
        <f>IF('Data-Qtr7'!R271,0,IF((COUNTBLANK(C273)+COUNTBLANK(E273)+COUNTBLANK(F273)+COUNTBLANK(H273))=4,0,1))</f>
        <v>0</v>
      </c>
      <c r="K273" s="125">
        <f t="shared" si="44"/>
        <v>0</v>
      </c>
      <c r="L273" s="125">
        <f t="shared" si="45"/>
        <v>0</v>
      </c>
      <c r="M273" s="1">
        <f t="shared" si="46"/>
        <v>0</v>
      </c>
      <c r="N273" s="125">
        <f t="shared" si="47"/>
        <v>0</v>
      </c>
      <c r="O273" s="126">
        <f t="shared" si="48"/>
        <v>0</v>
      </c>
      <c r="P273" s="125">
        <f t="shared" si="49"/>
        <v>0</v>
      </c>
      <c r="Q273" s="1">
        <f t="shared" si="50"/>
        <v>0</v>
      </c>
      <c r="R273" s="1">
        <f t="shared" si="54"/>
        <v>0</v>
      </c>
      <c r="S273" s="1">
        <f t="shared" si="51"/>
        <v>0</v>
      </c>
      <c r="T273" s="1">
        <f t="shared" si="52"/>
        <v>0</v>
      </c>
      <c r="U273" s="126">
        <f t="shared" si="53"/>
        <v>0</v>
      </c>
    </row>
    <row r="274" spans="2:21" x14ac:dyDescent="0.3">
      <c r="B274" s="125">
        <v>259</v>
      </c>
      <c r="C274" s="34" t="str">
        <f>IF(OR('Data-Qtr7'!C272="",'Data-Qtr7'!R272),"",(COUNTIF('Data-Qtr7'!C272,"Yes")))</f>
        <v/>
      </c>
      <c r="D274" s="267" t="str">
        <f>IF('Data-Qtr7'!D272="","",IF(C274=1,'Data-Qtr7'!D272,""))</f>
        <v/>
      </c>
      <c r="E274" s="53" t="str">
        <f>IF(OR('Data-Qtr7'!E272="",'Data-Qtr7'!R272),"",COUNTIF('Data-Qtr7'!E272,"Yes"))</f>
        <v/>
      </c>
      <c r="F274" s="53" t="str">
        <f>IF(OR('Data-Qtr7'!F272="",'Data-Qtr7'!R272),"",COUNTIF('Data-Qtr7'!F272,"Yes"))</f>
        <v/>
      </c>
      <c r="G274" s="53"/>
      <c r="H274" s="53" t="str">
        <f>IF(OR('Data-Qtr7'!G272="",'Data-Qtr7'!R272),"",COUNTIF('Data-Qtr7'!G272,"Yes"))</f>
        <v/>
      </c>
      <c r="I274" s="55">
        <f>COUNTIF('Data-Qtr7'!C272:G272,"")</f>
        <v>5</v>
      </c>
      <c r="J274" s="125">
        <f>IF('Data-Qtr7'!R272,0,IF((COUNTBLANK(C274)+COUNTBLANK(E274)+COUNTBLANK(F274)+COUNTBLANK(H274))=4,0,1))</f>
        <v>0</v>
      </c>
      <c r="K274" s="125">
        <f t="shared" si="44"/>
        <v>0</v>
      </c>
      <c r="L274" s="125">
        <f t="shared" si="45"/>
        <v>0</v>
      </c>
      <c r="M274" s="1">
        <f t="shared" si="46"/>
        <v>0</v>
      </c>
      <c r="N274" s="125">
        <f t="shared" si="47"/>
        <v>0</v>
      </c>
      <c r="O274" s="126">
        <f t="shared" si="48"/>
        <v>0</v>
      </c>
      <c r="P274" s="125">
        <f t="shared" si="49"/>
        <v>0</v>
      </c>
      <c r="Q274" s="1">
        <f t="shared" si="50"/>
        <v>0</v>
      </c>
      <c r="R274" s="1">
        <f t="shared" si="54"/>
        <v>0</v>
      </c>
      <c r="S274" s="1">
        <f t="shared" si="51"/>
        <v>0</v>
      </c>
      <c r="T274" s="1">
        <f t="shared" si="52"/>
        <v>0</v>
      </c>
      <c r="U274" s="126">
        <f t="shared" si="53"/>
        <v>0</v>
      </c>
    </row>
    <row r="275" spans="2:21" ht="15" thickBot="1" x14ac:dyDescent="0.35">
      <c r="B275" s="125">
        <v>260</v>
      </c>
      <c r="C275" s="35" t="str">
        <f>IF(OR('Data-Qtr7'!C273="",'Data-Qtr7'!R273),"",(COUNTIF('Data-Qtr7'!C273,"Yes")))</f>
        <v/>
      </c>
      <c r="D275" s="271" t="str">
        <f>IF('Data-Qtr7'!D273="","",IF(C275=1,'Data-Qtr7'!D273,""))</f>
        <v/>
      </c>
      <c r="E275" s="36" t="str">
        <f>IF(OR('Data-Qtr7'!E273="",'Data-Qtr7'!R273),"",COUNTIF('Data-Qtr7'!E273,"Yes"))</f>
        <v/>
      </c>
      <c r="F275" s="36" t="str">
        <f>IF(OR('Data-Qtr7'!F273="",'Data-Qtr7'!R273),"",COUNTIF('Data-Qtr7'!F273,"Yes"))</f>
        <v/>
      </c>
      <c r="G275" s="36"/>
      <c r="H275" s="36" t="str">
        <f>IF(OR('Data-Qtr7'!G273="",'Data-Qtr7'!R273),"",COUNTIF('Data-Qtr7'!G273,"Yes"))</f>
        <v/>
      </c>
      <c r="I275" s="55">
        <f>COUNTIF('Data-Qtr7'!C273:G273,"")</f>
        <v>5</v>
      </c>
      <c r="J275" s="125">
        <f>IF('Data-Qtr7'!R273,0,IF((COUNTBLANK(C275)+COUNTBLANK(E275)+COUNTBLANK(F275)+COUNTBLANK(H275))=4,0,1))</f>
        <v>0</v>
      </c>
      <c r="K275" s="125">
        <f t="shared" si="44"/>
        <v>0</v>
      </c>
      <c r="L275" s="125">
        <f t="shared" si="45"/>
        <v>0</v>
      </c>
      <c r="M275" s="1">
        <f t="shared" si="46"/>
        <v>0</v>
      </c>
      <c r="N275" s="125">
        <f t="shared" si="47"/>
        <v>0</v>
      </c>
      <c r="O275" s="126">
        <f t="shared" si="48"/>
        <v>0</v>
      </c>
      <c r="P275" s="125">
        <f t="shared" si="49"/>
        <v>0</v>
      </c>
      <c r="Q275" s="1">
        <f t="shared" si="50"/>
        <v>0</v>
      </c>
      <c r="R275" s="1">
        <f t="shared" si="54"/>
        <v>0</v>
      </c>
      <c r="S275" s="1">
        <f t="shared" si="51"/>
        <v>0</v>
      </c>
      <c r="T275" s="1">
        <f t="shared" si="52"/>
        <v>0</v>
      </c>
      <c r="U275" s="126">
        <f t="shared" si="53"/>
        <v>0</v>
      </c>
    </row>
    <row r="276" spans="2:21" x14ac:dyDescent="0.3">
      <c r="B276" s="125">
        <v>261</v>
      </c>
      <c r="C276" s="32" t="str">
        <f>IF(OR('Data-Qtr7'!C274="",'Data-Qtr7'!R274),"",(COUNTIF('Data-Qtr7'!C274,"Yes")))</f>
        <v/>
      </c>
      <c r="D276" s="268" t="str">
        <f>IF('Data-Qtr7'!D274="","",IF(C276=1,'Data-Qtr7'!D274,""))</f>
        <v/>
      </c>
      <c r="E276" s="33" t="str">
        <f>IF(OR('Data-Qtr7'!E274="",'Data-Qtr7'!R274),"",COUNTIF('Data-Qtr7'!E274,"Yes"))</f>
        <v/>
      </c>
      <c r="F276" s="33" t="str">
        <f>IF(OR('Data-Qtr7'!F274="",'Data-Qtr7'!R274),"",COUNTIF('Data-Qtr7'!F274,"Yes"))</f>
        <v/>
      </c>
      <c r="G276" s="33"/>
      <c r="H276" s="33" t="str">
        <f>IF(OR('Data-Qtr7'!G274="",'Data-Qtr7'!R274),"",COUNTIF('Data-Qtr7'!G274,"Yes"))</f>
        <v/>
      </c>
      <c r="I276" s="54">
        <f>COUNTIF('Data-Qtr7'!C274:G274,"")</f>
        <v>5</v>
      </c>
      <c r="J276" s="125">
        <f>IF('Data-Qtr7'!R274,0,IF((COUNTBLANK(C276)+COUNTBLANK(E276)+COUNTBLANK(F276)+COUNTBLANK(H276))=4,0,1))</f>
        <v>0</v>
      </c>
      <c r="K276" s="125">
        <f t="shared" si="44"/>
        <v>0</v>
      </c>
      <c r="L276" s="125">
        <f t="shared" si="45"/>
        <v>0</v>
      </c>
      <c r="M276" s="1">
        <f t="shared" si="46"/>
        <v>0</v>
      </c>
      <c r="N276" s="125">
        <f t="shared" si="47"/>
        <v>0</v>
      </c>
      <c r="O276" s="126">
        <f t="shared" si="48"/>
        <v>0</v>
      </c>
      <c r="P276" s="125">
        <f t="shared" si="49"/>
        <v>0</v>
      </c>
      <c r="Q276" s="1">
        <f t="shared" si="50"/>
        <v>0</v>
      </c>
      <c r="R276" s="1">
        <f t="shared" si="54"/>
        <v>0</v>
      </c>
      <c r="S276" s="1">
        <f t="shared" si="51"/>
        <v>0</v>
      </c>
      <c r="T276" s="1">
        <f t="shared" si="52"/>
        <v>0</v>
      </c>
      <c r="U276" s="126">
        <f t="shared" si="53"/>
        <v>0</v>
      </c>
    </row>
    <row r="277" spans="2:21" x14ac:dyDescent="0.3">
      <c r="B277" s="125">
        <v>262</v>
      </c>
      <c r="C277" s="34" t="str">
        <f>IF(OR('Data-Qtr7'!C275="",'Data-Qtr7'!R275),"",(COUNTIF('Data-Qtr7'!C275,"Yes")))</f>
        <v/>
      </c>
      <c r="D277" s="267" t="str">
        <f>IF('Data-Qtr7'!D275="","",IF(C277=1,'Data-Qtr7'!D275,""))</f>
        <v/>
      </c>
      <c r="E277" s="53" t="str">
        <f>IF(OR('Data-Qtr7'!E275="",'Data-Qtr7'!R275),"",COUNTIF('Data-Qtr7'!E275,"Yes"))</f>
        <v/>
      </c>
      <c r="F277" s="53" t="str">
        <f>IF(OR('Data-Qtr7'!F275="",'Data-Qtr7'!R275),"",COUNTIF('Data-Qtr7'!F275,"Yes"))</f>
        <v/>
      </c>
      <c r="G277" s="53"/>
      <c r="H277" s="53" t="str">
        <f>IF(OR('Data-Qtr7'!G275="",'Data-Qtr7'!R275),"",COUNTIF('Data-Qtr7'!G275,"Yes"))</f>
        <v/>
      </c>
      <c r="I277" s="55">
        <f>COUNTIF('Data-Qtr7'!C275:G275,"")</f>
        <v>5</v>
      </c>
      <c r="J277" s="125">
        <f>IF('Data-Qtr7'!R275,0,IF((COUNTBLANK(C277)+COUNTBLANK(E277)+COUNTBLANK(F277)+COUNTBLANK(H277))=4,0,1))</f>
        <v>0</v>
      </c>
      <c r="K277" s="125">
        <f t="shared" si="44"/>
        <v>0</v>
      </c>
      <c r="L277" s="125">
        <f t="shared" si="45"/>
        <v>0</v>
      </c>
      <c r="M277" s="1">
        <f t="shared" si="46"/>
        <v>0</v>
      </c>
      <c r="N277" s="125">
        <f t="shared" si="47"/>
        <v>0</v>
      </c>
      <c r="O277" s="126">
        <f t="shared" si="48"/>
        <v>0</v>
      </c>
      <c r="P277" s="125">
        <f t="shared" si="49"/>
        <v>0</v>
      </c>
      <c r="Q277" s="1">
        <f t="shared" si="50"/>
        <v>0</v>
      </c>
      <c r="R277" s="1">
        <f t="shared" si="54"/>
        <v>0</v>
      </c>
      <c r="S277" s="1">
        <f t="shared" si="51"/>
        <v>0</v>
      </c>
      <c r="T277" s="1">
        <f t="shared" si="52"/>
        <v>0</v>
      </c>
      <c r="U277" s="126">
        <f t="shared" si="53"/>
        <v>0</v>
      </c>
    </row>
    <row r="278" spans="2:21" x14ac:dyDescent="0.3">
      <c r="B278" s="125">
        <v>263</v>
      </c>
      <c r="C278" s="34" t="str">
        <f>IF(OR('Data-Qtr7'!C276="",'Data-Qtr7'!R276),"",(COUNTIF('Data-Qtr7'!C276,"Yes")))</f>
        <v/>
      </c>
      <c r="D278" s="267" t="str">
        <f>IF('Data-Qtr7'!D276="","",IF(C278=1,'Data-Qtr7'!D276,""))</f>
        <v/>
      </c>
      <c r="E278" s="53" t="str">
        <f>IF(OR('Data-Qtr7'!E276="",'Data-Qtr7'!R276),"",COUNTIF('Data-Qtr7'!E276,"Yes"))</f>
        <v/>
      </c>
      <c r="F278" s="53" t="str">
        <f>IF(OR('Data-Qtr7'!F276="",'Data-Qtr7'!R276),"",COUNTIF('Data-Qtr7'!F276,"Yes"))</f>
        <v/>
      </c>
      <c r="G278" s="53"/>
      <c r="H278" s="53" t="str">
        <f>IF(OR('Data-Qtr7'!G276="",'Data-Qtr7'!R276),"",COUNTIF('Data-Qtr7'!G276,"Yes"))</f>
        <v/>
      </c>
      <c r="I278" s="55">
        <f>COUNTIF('Data-Qtr7'!C276:G276,"")</f>
        <v>5</v>
      </c>
      <c r="J278" s="125">
        <f>IF('Data-Qtr7'!R276,0,IF((COUNTBLANK(C278)+COUNTBLANK(E278)+COUNTBLANK(F278)+COUNTBLANK(H278))=4,0,1))</f>
        <v>0</v>
      </c>
      <c r="K278" s="125">
        <f t="shared" si="44"/>
        <v>0</v>
      </c>
      <c r="L278" s="125">
        <f t="shared" si="45"/>
        <v>0</v>
      </c>
      <c r="M278" s="1">
        <f t="shared" si="46"/>
        <v>0</v>
      </c>
      <c r="N278" s="125">
        <f t="shared" si="47"/>
        <v>0</v>
      </c>
      <c r="O278" s="126">
        <f t="shared" si="48"/>
        <v>0</v>
      </c>
      <c r="P278" s="125">
        <f t="shared" si="49"/>
        <v>0</v>
      </c>
      <c r="Q278" s="1">
        <f t="shared" si="50"/>
        <v>0</v>
      </c>
      <c r="R278" s="1">
        <f t="shared" si="54"/>
        <v>0</v>
      </c>
      <c r="S278" s="1">
        <f t="shared" si="51"/>
        <v>0</v>
      </c>
      <c r="T278" s="1">
        <f t="shared" si="52"/>
        <v>0</v>
      </c>
      <c r="U278" s="126">
        <f t="shared" si="53"/>
        <v>0</v>
      </c>
    </row>
    <row r="279" spans="2:21" x14ac:dyDescent="0.3">
      <c r="B279" s="125">
        <v>264</v>
      </c>
      <c r="C279" s="34" t="str">
        <f>IF(OR('Data-Qtr7'!C277="",'Data-Qtr7'!R277),"",(COUNTIF('Data-Qtr7'!C277,"Yes")))</f>
        <v/>
      </c>
      <c r="D279" s="267" t="str">
        <f>IF('Data-Qtr7'!D277="","",IF(C279=1,'Data-Qtr7'!D277,""))</f>
        <v/>
      </c>
      <c r="E279" s="53" t="str">
        <f>IF(OR('Data-Qtr7'!E277="",'Data-Qtr7'!R277),"",COUNTIF('Data-Qtr7'!E277,"Yes"))</f>
        <v/>
      </c>
      <c r="F279" s="53" t="str">
        <f>IF(OR('Data-Qtr7'!F277="",'Data-Qtr7'!R277),"",COUNTIF('Data-Qtr7'!F277,"Yes"))</f>
        <v/>
      </c>
      <c r="G279" s="53"/>
      <c r="H279" s="53" t="str">
        <f>IF(OR('Data-Qtr7'!G277="",'Data-Qtr7'!R277),"",COUNTIF('Data-Qtr7'!G277,"Yes"))</f>
        <v/>
      </c>
      <c r="I279" s="55">
        <f>COUNTIF('Data-Qtr7'!C277:G277,"")</f>
        <v>5</v>
      </c>
      <c r="J279" s="125">
        <f>IF('Data-Qtr7'!R277,0,IF((COUNTBLANK(C279)+COUNTBLANK(E279)+COUNTBLANK(F279)+COUNTBLANK(H279))=4,0,1))</f>
        <v>0</v>
      </c>
      <c r="K279" s="125">
        <f t="shared" si="44"/>
        <v>0</v>
      </c>
      <c r="L279" s="125">
        <f t="shared" si="45"/>
        <v>0</v>
      </c>
      <c r="M279" s="1">
        <f t="shared" si="46"/>
        <v>0</v>
      </c>
      <c r="N279" s="125">
        <f t="shared" si="47"/>
        <v>0</v>
      </c>
      <c r="O279" s="126">
        <f t="shared" si="48"/>
        <v>0</v>
      </c>
      <c r="P279" s="125">
        <f t="shared" si="49"/>
        <v>0</v>
      </c>
      <c r="Q279" s="1">
        <f t="shared" si="50"/>
        <v>0</v>
      </c>
      <c r="R279" s="1">
        <f t="shared" si="54"/>
        <v>0</v>
      </c>
      <c r="S279" s="1">
        <f t="shared" si="51"/>
        <v>0</v>
      </c>
      <c r="T279" s="1">
        <f t="shared" si="52"/>
        <v>0</v>
      </c>
      <c r="U279" s="126">
        <f t="shared" si="53"/>
        <v>0</v>
      </c>
    </row>
    <row r="280" spans="2:21" x14ac:dyDescent="0.3">
      <c r="B280" s="125">
        <v>265</v>
      </c>
      <c r="C280" s="34" t="str">
        <f>IF(OR('Data-Qtr7'!C278="",'Data-Qtr7'!R278),"",(COUNTIF('Data-Qtr7'!C278,"Yes")))</f>
        <v/>
      </c>
      <c r="D280" s="267" t="str">
        <f>IF('Data-Qtr7'!D278="","",IF(C280=1,'Data-Qtr7'!D278,""))</f>
        <v/>
      </c>
      <c r="E280" s="53" t="str">
        <f>IF(OR('Data-Qtr7'!E278="",'Data-Qtr7'!R278),"",COUNTIF('Data-Qtr7'!E278,"Yes"))</f>
        <v/>
      </c>
      <c r="F280" s="53" t="str">
        <f>IF(OR('Data-Qtr7'!F278="",'Data-Qtr7'!R278),"",COUNTIF('Data-Qtr7'!F278,"Yes"))</f>
        <v/>
      </c>
      <c r="G280" s="53"/>
      <c r="H280" s="53" t="str">
        <f>IF(OR('Data-Qtr7'!G278="",'Data-Qtr7'!R278),"",COUNTIF('Data-Qtr7'!G278,"Yes"))</f>
        <v/>
      </c>
      <c r="I280" s="55">
        <f>COUNTIF('Data-Qtr7'!C278:G278,"")</f>
        <v>5</v>
      </c>
      <c r="J280" s="125">
        <f>IF('Data-Qtr7'!R278,0,IF((COUNTBLANK(C280)+COUNTBLANK(E280)+COUNTBLANK(F280)+COUNTBLANK(H280))=4,0,1))</f>
        <v>0</v>
      </c>
      <c r="K280" s="125">
        <f t="shared" ref="K280:K315" si="55">IF(J280=1,C280,0)</f>
        <v>0</v>
      </c>
      <c r="L280" s="125">
        <f t="shared" ref="L280:L315" si="56">IF(J280=1,IF((COUNTIF(C280,1)+COUNTIF(E280,1))=2,1,0),0)</f>
        <v>0</v>
      </c>
      <c r="M280" s="1">
        <f t="shared" ref="M280:M315" si="57">IF(J280=1,COUNTIF(E280,1),0)</f>
        <v>0</v>
      </c>
      <c r="N280" s="125">
        <f t="shared" ref="N280:N315" si="58">IF(J280=1,IF((COUNTIF(C280,1)+COUNTIF(F280,1))=2,1,0),0)</f>
        <v>0</v>
      </c>
      <c r="O280" s="126">
        <f t="shared" ref="O280:O315" si="59">IF(J280=1,COUNTIF(F280,1),0)</f>
        <v>0</v>
      </c>
      <c r="P280" s="125">
        <f t="shared" ref="P280:P315" si="60">IF(J280=1,IF((COUNTIF(C280,1)+COUNTIF(H280,1))=2,1,0),0)</f>
        <v>0</v>
      </c>
      <c r="Q280" s="1">
        <f t="shared" ref="Q280:Q315" si="61">IF(J280=1,COUNTIF(H280,1),0)</f>
        <v>0</v>
      </c>
      <c r="R280" s="1">
        <f t="shared" si="54"/>
        <v>0</v>
      </c>
      <c r="S280" s="1">
        <f t="shared" ref="S280:S315" si="62">IF(J280=1,COUNTIF(C280,1),0)</f>
        <v>0</v>
      </c>
      <c r="T280" s="1">
        <f t="shared" ref="T280:T315" si="63">IF(AND(C280=1,F280=1),1,0)</f>
        <v>0</v>
      </c>
      <c r="U280" s="126">
        <f t="shared" ref="U280:U315" si="64">IF(AND(C280=1,H280=1),1,0)</f>
        <v>0</v>
      </c>
    </row>
    <row r="281" spans="2:21" x14ac:dyDescent="0.3">
      <c r="B281" s="125">
        <v>266</v>
      </c>
      <c r="C281" s="34" t="str">
        <f>IF(OR('Data-Qtr7'!C279="",'Data-Qtr7'!R279),"",(COUNTIF('Data-Qtr7'!C279,"Yes")))</f>
        <v/>
      </c>
      <c r="D281" s="267" t="str">
        <f>IF('Data-Qtr7'!D279="","",IF(C281=1,'Data-Qtr7'!D279,""))</f>
        <v/>
      </c>
      <c r="E281" s="53" t="str">
        <f>IF(OR('Data-Qtr7'!E279="",'Data-Qtr7'!R279),"",COUNTIF('Data-Qtr7'!E279,"Yes"))</f>
        <v/>
      </c>
      <c r="F281" s="53" t="str">
        <f>IF(OR('Data-Qtr7'!F279="",'Data-Qtr7'!R279),"",COUNTIF('Data-Qtr7'!F279,"Yes"))</f>
        <v/>
      </c>
      <c r="G281" s="53"/>
      <c r="H281" s="53" t="str">
        <f>IF(OR('Data-Qtr7'!G279="",'Data-Qtr7'!R279),"",COUNTIF('Data-Qtr7'!G279,"Yes"))</f>
        <v/>
      </c>
      <c r="I281" s="55">
        <f>COUNTIF('Data-Qtr7'!C279:G279,"")</f>
        <v>5</v>
      </c>
      <c r="J281" s="125">
        <f>IF('Data-Qtr7'!R279,0,IF((COUNTBLANK(C281)+COUNTBLANK(E281)+COUNTBLANK(F281)+COUNTBLANK(H281))=4,0,1))</f>
        <v>0</v>
      </c>
      <c r="K281" s="125">
        <f t="shared" si="55"/>
        <v>0</v>
      </c>
      <c r="L281" s="125">
        <f t="shared" si="56"/>
        <v>0</v>
      </c>
      <c r="M281" s="1">
        <f t="shared" si="57"/>
        <v>0</v>
      </c>
      <c r="N281" s="125">
        <f t="shared" si="58"/>
        <v>0</v>
      </c>
      <c r="O281" s="126">
        <f t="shared" si="59"/>
        <v>0</v>
      </c>
      <c r="P281" s="125">
        <f t="shared" si="60"/>
        <v>0</v>
      </c>
      <c r="Q281" s="1">
        <f t="shared" si="61"/>
        <v>0</v>
      </c>
      <c r="R281" s="1">
        <f t="shared" si="54"/>
        <v>0</v>
      </c>
      <c r="S281" s="1">
        <f t="shared" si="62"/>
        <v>0</v>
      </c>
      <c r="T281" s="1">
        <f t="shared" si="63"/>
        <v>0</v>
      </c>
      <c r="U281" s="126">
        <f t="shared" si="64"/>
        <v>0</v>
      </c>
    </row>
    <row r="282" spans="2:21" x14ac:dyDescent="0.3">
      <c r="B282" s="125">
        <v>267</v>
      </c>
      <c r="C282" s="34" t="str">
        <f>IF(OR('Data-Qtr7'!C280="",'Data-Qtr7'!R280),"",(COUNTIF('Data-Qtr7'!C280,"Yes")))</f>
        <v/>
      </c>
      <c r="D282" s="267" t="str">
        <f>IF('Data-Qtr7'!D280="","",IF(C282=1,'Data-Qtr7'!D280,""))</f>
        <v/>
      </c>
      <c r="E282" s="53" t="str">
        <f>IF(OR('Data-Qtr7'!E280="",'Data-Qtr7'!R280),"",COUNTIF('Data-Qtr7'!E280,"Yes"))</f>
        <v/>
      </c>
      <c r="F282" s="53" t="str">
        <f>IF(OR('Data-Qtr7'!F280="",'Data-Qtr7'!R280),"",COUNTIF('Data-Qtr7'!F280,"Yes"))</f>
        <v/>
      </c>
      <c r="G282" s="53"/>
      <c r="H282" s="53" t="str">
        <f>IF(OR('Data-Qtr7'!G280="",'Data-Qtr7'!R280),"",COUNTIF('Data-Qtr7'!G280,"Yes"))</f>
        <v/>
      </c>
      <c r="I282" s="55">
        <f>COUNTIF('Data-Qtr7'!C280:G280,"")</f>
        <v>5</v>
      </c>
      <c r="J282" s="125">
        <f>IF('Data-Qtr7'!R280,0,IF((COUNTBLANK(C282)+COUNTBLANK(E282)+COUNTBLANK(F282)+COUNTBLANK(H282))=4,0,1))</f>
        <v>0</v>
      </c>
      <c r="K282" s="125">
        <f t="shared" si="55"/>
        <v>0</v>
      </c>
      <c r="L282" s="125">
        <f t="shared" si="56"/>
        <v>0</v>
      </c>
      <c r="M282" s="1">
        <f t="shared" si="57"/>
        <v>0</v>
      </c>
      <c r="N282" s="125">
        <f t="shared" si="58"/>
        <v>0</v>
      </c>
      <c r="O282" s="126">
        <f t="shared" si="59"/>
        <v>0</v>
      </c>
      <c r="P282" s="125">
        <f t="shared" si="60"/>
        <v>0</v>
      </c>
      <c r="Q282" s="1">
        <f t="shared" si="61"/>
        <v>0</v>
      </c>
      <c r="R282" s="1">
        <f t="shared" si="54"/>
        <v>0</v>
      </c>
      <c r="S282" s="1">
        <f t="shared" si="62"/>
        <v>0</v>
      </c>
      <c r="T282" s="1">
        <f t="shared" si="63"/>
        <v>0</v>
      </c>
      <c r="U282" s="126">
        <f t="shared" si="64"/>
        <v>0</v>
      </c>
    </row>
    <row r="283" spans="2:21" x14ac:dyDescent="0.3">
      <c r="B283" s="125">
        <v>268</v>
      </c>
      <c r="C283" s="34" t="str">
        <f>IF(OR('Data-Qtr7'!C281="",'Data-Qtr7'!R281),"",(COUNTIF('Data-Qtr7'!C281,"Yes")))</f>
        <v/>
      </c>
      <c r="D283" s="267" t="str">
        <f>IF('Data-Qtr7'!D281="","",IF(C283=1,'Data-Qtr7'!D281,""))</f>
        <v/>
      </c>
      <c r="E283" s="53" t="str">
        <f>IF(OR('Data-Qtr7'!E281="",'Data-Qtr7'!R281),"",COUNTIF('Data-Qtr7'!E281,"Yes"))</f>
        <v/>
      </c>
      <c r="F283" s="53" t="str">
        <f>IF(OR('Data-Qtr7'!F281="",'Data-Qtr7'!R281),"",COUNTIF('Data-Qtr7'!F281,"Yes"))</f>
        <v/>
      </c>
      <c r="G283" s="53"/>
      <c r="H283" s="53" t="str">
        <f>IF(OR('Data-Qtr7'!G281="",'Data-Qtr7'!R281),"",COUNTIF('Data-Qtr7'!G281,"Yes"))</f>
        <v/>
      </c>
      <c r="I283" s="55">
        <f>COUNTIF('Data-Qtr7'!C281:G281,"")</f>
        <v>5</v>
      </c>
      <c r="J283" s="125">
        <f>IF('Data-Qtr7'!R281,0,IF((COUNTBLANK(C283)+COUNTBLANK(E283)+COUNTBLANK(F283)+COUNTBLANK(H283))=4,0,1))</f>
        <v>0</v>
      </c>
      <c r="K283" s="125">
        <f t="shared" si="55"/>
        <v>0</v>
      </c>
      <c r="L283" s="125">
        <f t="shared" si="56"/>
        <v>0</v>
      </c>
      <c r="M283" s="1">
        <f t="shared" si="57"/>
        <v>0</v>
      </c>
      <c r="N283" s="125">
        <f t="shared" si="58"/>
        <v>0</v>
      </c>
      <c r="O283" s="126">
        <f t="shared" si="59"/>
        <v>0</v>
      </c>
      <c r="P283" s="125">
        <f t="shared" si="60"/>
        <v>0</v>
      </c>
      <c r="Q283" s="1">
        <f t="shared" si="61"/>
        <v>0</v>
      </c>
      <c r="R283" s="1">
        <f t="shared" si="54"/>
        <v>0</v>
      </c>
      <c r="S283" s="1">
        <f t="shared" si="62"/>
        <v>0</v>
      </c>
      <c r="T283" s="1">
        <f t="shared" si="63"/>
        <v>0</v>
      </c>
      <c r="U283" s="126">
        <f t="shared" si="64"/>
        <v>0</v>
      </c>
    </row>
    <row r="284" spans="2:21" x14ac:dyDescent="0.3">
      <c r="B284" s="125">
        <v>269</v>
      </c>
      <c r="C284" s="34" t="str">
        <f>IF(OR('Data-Qtr7'!C282="",'Data-Qtr7'!R282),"",(COUNTIF('Data-Qtr7'!C282,"Yes")))</f>
        <v/>
      </c>
      <c r="D284" s="267" t="str">
        <f>IF('Data-Qtr7'!D282="","",IF(C284=1,'Data-Qtr7'!D282,""))</f>
        <v/>
      </c>
      <c r="E284" s="53" t="str">
        <f>IF(OR('Data-Qtr7'!E282="",'Data-Qtr7'!R282),"",COUNTIF('Data-Qtr7'!E282,"Yes"))</f>
        <v/>
      </c>
      <c r="F284" s="53" t="str">
        <f>IF(OR('Data-Qtr7'!F282="",'Data-Qtr7'!R282),"",COUNTIF('Data-Qtr7'!F282,"Yes"))</f>
        <v/>
      </c>
      <c r="G284" s="53"/>
      <c r="H284" s="53" t="str">
        <f>IF(OR('Data-Qtr7'!G282="",'Data-Qtr7'!R282),"",COUNTIF('Data-Qtr7'!G282,"Yes"))</f>
        <v/>
      </c>
      <c r="I284" s="55">
        <f>COUNTIF('Data-Qtr7'!C282:G282,"")</f>
        <v>5</v>
      </c>
      <c r="J284" s="125">
        <f>IF('Data-Qtr7'!R282,0,IF((COUNTBLANK(C284)+COUNTBLANK(E284)+COUNTBLANK(F284)+COUNTBLANK(H284))=4,0,1))</f>
        <v>0</v>
      </c>
      <c r="K284" s="125">
        <f t="shared" si="55"/>
        <v>0</v>
      </c>
      <c r="L284" s="125">
        <f t="shared" si="56"/>
        <v>0</v>
      </c>
      <c r="M284" s="1">
        <f t="shared" si="57"/>
        <v>0</v>
      </c>
      <c r="N284" s="125">
        <f t="shared" si="58"/>
        <v>0</v>
      </c>
      <c r="O284" s="126">
        <f t="shared" si="59"/>
        <v>0</v>
      </c>
      <c r="P284" s="125">
        <f t="shared" si="60"/>
        <v>0</v>
      </c>
      <c r="Q284" s="1">
        <f t="shared" si="61"/>
        <v>0</v>
      </c>
      <c r="R284" s="1">
        <f t="shared" si="54"/>
        <v>0</v>
      </c>
      <c r="S284" s="1">
        <f t="shared" si="62"/>
        <v>0</v>
      </c>
      <c r="T284" s="1">
        <f t="shared" si="63"/>
        <v>0</v>
      </c>
      <c r="U284" s="126">
        <f t="shared" si="64"/>
        <v>0</v>
      </c>
    </row>
    <row r="285" spans="2:21" ht="15" thickBot="1" x14ac:dyDescent="0.35">
      <c r="B285" s="127">
        <v>270</v>
      </c>
      <c r="C285" s="35" t="str">
        <f>IF(OR('Data-Qtr7'!C283="",'Data-Qtr7'!R283),"",(COUNTIF('Data-Qtr7'!C283,"Yes")))</f>
        <v/>
      </c>
      <c r="D285" s="271" t="str">
        <f>IF('Data-Qtr7'!D283="","",IF(C285=1,'Data-Qtr7'!D283,""))</f>
        <v/>
      </c>
      <c r="E285" s="36" t="str">
        <f>IF(OR('Data-Qtr7'!E283="",'Data-Qtr7'!R283),"",COUNTIF('Data-Qtr7'!E283,"Yes"))</f>
        <v/>
      </c>
      <c r="F285" s="36" t="str">
        <f>IF(OR('Data-Qtr7'!F283="",'Data-Qtr7'!R283),"",COUNTIF('Data-Qtr7'!F283,"Yes"))</f>
        <v/>
      </c>
      <c r="G285" s="36"/>
      <c r="H285" s="36" t="str">
        <f>IF(OR('Data-Qtr7'!G283="",'Data-Qtr7'!R283),"",COUNTIF('Data-Qtr7'!G283,"Yes"))</f>
        <v/>
      </c>
      <c r="I285" s="56">
        <f>COUNTIF('Data-Qtr7'!C283:G283,"")</f>
        <v>5</v>
      </c>
      <c r="J285" s="125">
        <f>IF('Data-Qtr7'!R283,0,IF((COUNTBLANK(C285)+COUNTBLANK(E285)+COUNTBLANK(F285)+COUNTBLANK(H285))=4,0,1))</f>
        <v>0</v>
      </c>
      <c r="K285" s="125">
        <f t="shared" si="55"/>
        <v>0</v>
      </c>
      <c r="L285" s="125">
        <f t="shared" si="56"/>
        <v>0</v>
      </c>
      <c r="M285" s="1">
        <f t="shared" si="57"/>
        <v>0</v>
      </c>
      <c r="N285" s="125">
        <f t="shared" si="58"/>
        <v>0</v>
      </c>
      <c r="O285" s="126">
        <f t="shared" si="59"/>
        <v>0</v>
      </c>
      <c r="P285" s="125">
        <f t="shared" si="60"/>
        <v>0</v>
      </c>
      <c r="Q285" s="1">
        <f t="shared" si="61"/>
        <v>0</v>
      </c>
      <c r="R285" s="1">
        <f t="shared" si="54"/>
        <v>0</v>
      </c>
      <c r="S285" s="1">
        <f t="shared" si="62"/>
        <v>0</v>
      </c>
      <c r="T285" s="1">
        <f t="shared" si="63"/>
        <v>0</v>
      </c>
      <c r="U285" s="126">
        <f t="shared" si="64"/>
        <v>0</v>
      </c>
    </row>
    <row r="286" spans="2:21" x14ac:dyDescent="0.3">
      <c r="B286" s="125">
        <v>271</v>
      </c>
      <c r="C286" s="32" t="str">
        <f>IF(OR('Data-Qtr7'!C284="",'Data-Qtr7'!R284),"",(COUNTIF('Data-Qtr7'!C284,"Yes")))</f>
        <v/>
      </c>
      <c r="D286" s="268" t="str">
        <f>IF('Data-Qtr7'!D284="","",IF(C286=1,'Data-Qtr7'!D284,""))</f>
        <v/>
      </c>
      <c r="E286" s="33" t="str">
        <f>IF(OR('Data-Qtr7'!E284="",'Data-Qtr7'!R284),"",COUNTIF('Data-Qtr7'!E284,"Yes"))</f>
        <v/>
      </c>
      <c r="F286" s="33" t="str">
        <f>IF(OR('Data-Qtr7'!F284="",'Data-Qtr7'!R284),"",COUNTIF('Data-Qtr7'!F284,"Yes"))</f>
        <v/>
      </c>
      <c r="G286" s="33"/>
      <c r="H286" s="33" t="str">
        <f>IF(OR('Data-Qtr7'!G284="",'Data-Qtr7'!R284),"",COUNTIF('Data-Qtr7'!G284,"Yes"))</f>
        <v/>
      </c>
      <c r="I286" s="54">
        <f>COUNTIF('Data-Qtr7'!C284:G284,"")</f>
        <v>5</v>
      </c>
      <c r="J286" s="125">
        <f>IF('Data-Qtr7'!R284,0,IF((COUNTBLANK(C286)+COUNTBLANK(E286)+COUNTBLANK(F286)+COUNTBLANK(H286))=4,0,1))</f>
        <v>0</v>
      </c>
      <c r="K286" s="125">
        <f t="shared" si="55"/>
        <v>0</v>
      </c>
      <c r="L286" s="125">
        <f t="shared" si="56"/>
        <v>0</v>
      </c>
      <c r="M286" s="1">
        <f t="shared" si="57"/>
        <v>0</v>
      </c>
      <c r="N286" s="125">
        <f t="shared" si="58"/>
        <v>0</v>
      </c>
      <c r="O286" s="126">
        <f t="shared" si="59"/>
        <v>0</v>
      </c>
      <c r="P286" s="125">
        <f t="shared" si="60"/>
        <v>0</v>
      </c>
      <c r="Q286" s="1">
        <f t="shared" si="61"/>
        <v>0</v>
      </c>
      <c r="R286" s="1">
        <f t="shared" si="54"/>
        <v>0</v>
      </c>
      <c r="S286" s="1">
        <f t="shared" si="62"/>
        <v>0</v>
      </c>
      <c r="T286" s="1">
        <f t="shared" si="63"/>
        <v>0</v>
      </c>
      <c r="U286" s="126">
        <f t="shared" si="64"/>
        <v>0</v>
      </c>
    </row>
    <row r="287" spans="2:21" x14ac:dyDescent="0.3">
      <c r="B287" s="125">
        <v>272</v>
      </c>
      <c r="C287" s="34" t="str">
        <f>IF(OR('Data-Qtr7'!C285="",'Data-Qtr7'!R285),"",(COUNTIF('Data-Qtr7'!C285,"Yes")))</f>
        <v/>
      </c>
      <c r="D287" s="267" t="str">
        <f>IF('Data-Qtr7'!D285="","",IF(C287=1,'Data-Qtr7'!D285,""))</f>
        <v/>
      </c>
      <c r="E287" s="53" t="str">
        <f>IF(OR('Data-Qtr7'!E285="",'Data-Qtr7'!R285),"",COUNTIF('Data-Qtr7'!E285,"Yes"))</f>
        <v/>
      </c>
      <c r="F287" s="53" t="str">
        <f>IF(OR('Data-Qtr7'!F285="",'Data-Qtr7'!R285),"",COUNTIF('Data-Qtr7'!F285,"Yes"))</f>
        <v/>
      </c>
      <c r="G287" s="53"/>
      <c r="H287" s="53" t="str">
        <f>IF(OR('Data-Qtr7'!G285="",'Data-Qtr7'!R285),"",COUNTIF('Data-Qtr7'!G285,"Yes"))</f>
        <v/>
      </c>
      <c r="I287" s="55">
        <f>COUNTIF('Data-Qtr7'!C285:G285,"")</f>
        <v>5</v>
      </c>
      <c r="J287" s="125">
        <f>IF('Data-Qtr7'!R285,0,IF((COUNTBLANK(C287)+COUNTBLANK(E287)+COUNTBLANK(F287)+COUNTBLANK(H287))=4,0,1))</f>
        <v>0</v>
      </c>
      <c r="K287" s="125">
        <f t="shared" si="55"/>
        <v>0</v>
      </c>
      <c r="L287" s="125">
        <f t="shared" si="56"/>
        <v>0</v>
      </c>
      <c r="M287" s="1">
        <f t="shared" si="57"/>
        <v>0</v>
      </c>
      <c r="N287" s="125">
        <f t="shared" si="58"/>
        <v>0</v>
      </c>
      <c r="O287" s="126">
        <f t="shared" si="59"/>
        <v>0</v>
      </c>
      <c r="P287" s="125">
        <f t="shared" si="60"/>
        <v>0</v>
      </c>
      <c r="Q287" s="1">
        <f t="shared" si="61"/>
        <v>0</v>
      </c>
      <c r="R287" s="1">
        <f t="shared" si="54"/>
        <v>0</v>
      </c>
      <c r="S287" s="1">
        <f t="shared" si="62"/>
        <v>0</v>
      </c>
      <c r="T287" s="1">
        <f t="shared" si="63"/>
        <v>0</v>
      </c>
      <c r="U287" s="126">
        <f t="shared" si="64"/>
        <v>0</v>
      </c>
    </row>
    <row r="288" spans="2:21" x14ac:dyDescent="0.3">
      <c r="B288" s="125">
        <v>273</v>
      </c>
      <c r="C288" s="34" t="str">
        <f>IF(OR('Data-Qtr7'!C286="",'Data-Qtr7'!R286),"",(COUNTIF('Data-Qtr7'!C286,"Yes")))</f>
        <v/>
      </c>
      <c r="D288" s="267" t="str">
        <f>IF('Data-Qtr7'!D286="","",IF(C288=1,'Data-Qtr7'!D286,""))</f>
        <v/>
      </c>
      <c r="E288" s="53" t="str">
        <f>IF(OR('Data-Qtr7'!E286="",'Data-Qtr7'!R286),"",COUNTIF('Data-Qtr7'!E286,"Yes"))</f>
        <v/>
      </c>
      <c r="F288" s="53" t="str">
        <f>IF(OR('Data-Qtr7'!F286="",'Data-Qtr7'!R286),"",COUNTIF('Data-Qtr7'!F286,"Yes"))</f>
        <v/>
      </c>
      <c r="G288" s="53"/>
      <c r="H288" s="53" t="str">
        <f>IF(OR('Data-Qtr7'!G286="",'Data-Qtr7'!R286),"",COUNTIF('Data-Qtr7'!G286,"Yes"))</f>
        <v/>
      </c>
      <c r="I288" s="55">
        <f>COUNTIF('Data-Qtr7'!C286:G286,"")</f>
        <v>5</v>
      </c>
      <c r="J288" s="125">
        <f>IF('Data-Qtr7'!R286,0,IF((COUNTBLANK(C288)+COUNTBLANK(E288)+COUNTBLANK(F288)+COUNTBLANK(H288))=4,0,1))</f>
        <v>0</v>
      </c>
      <c r="K288" s="125">
        <f t="shared" si="55"/>
        <v>0</v>
      </c>
      <c r="L288" s="125">
        <f t="shared" si="56"/>
        <v>0</v>
      </c>
      <c r="M288" s="1">
        <f t="shared" si="57"/>
        <v>0</v>
      </c>
      <c r="N288" s="125">
        <f t="shared" si="58"/>
        <v>0</v>
      </c>
      <c r="O288" s="126">
        <f t="shared" si="59"/>
        <v>0</v>
      </c>
      <c r="P288" s="125">
        <f t="shared" si="60"/>
        <v>0</v>
      </c>
      <c r="Q288" s="1">
        <f t="shared" si="61"/>
        <v>0</v>
      </c>
      <c r="R288" s="1">
        <f t="shared" si="54"/>
        <v>0</v>
      </c>
      <c r="S288" s="1">
        <f t="shared" si="62"/>
        <v>0</v>
      </c>
      <c r="T288" s="1">
        <f t="shared" si="63"/>
        <v>0</v>
      </c>
      <c r="U288" s="126">
        <f t="shared" si="64"/>
        <v>0</v>
      </c>
    </row>
    <row r="289" spans="2:21" x14ac:dyDescent="0.3">
      <c r="B289" s="125">
        <v>274</v>
      </c>
      <c r="C289" s="34" t="str">
        <f>IF(OR('Data-Qtr7'!C287="",'Data-Qtr7'!R287),"",(COUNTIF('Data-Qtr7'!C287,"Yes")))</f>
        <v/>
      </c>
      <c r="D289" s="267" t="str">
        <f>IF('Data-Qtr7'!D287="","",IF(C289=1,'Data-Qtr7'!D287,""))</f>
        <v/>
      </c>
      <c r="E289" s="53" t="str">
        <f>IF(OR('Data-Qtr7'!E287="",'Data-Qtr7'!R287),"",COUNTIF('Data-Qtr7'!E287,"Yes"))</f>
        <v/>
      </c>
      <c r="F289" s="53" t="str">
        <f>IF(OR('Data-Qtr7'!F287="",'Data-Qtr7'!R287),"",COUNTIF('Data-Qtr7'!F287,"Yes"))</f>
        <v/>
      </c>
      <c r="G289" s="53"/>
      <c r="H289" s="53" t="str">
        <f>IF(OR('Data-Qtr7'!G287="",'Data-Qtr7'!R287),"",COUNTIF('Data-Qtr7'!G287,"Yes"))</f>
        <v/>
      </c>
      <c r="I289" s="55">
        <f>COUNTIF('Data-Qtr7'!C287:G287,"")</f>
        <v>5</v>
      </c>
      <c r="J289" s="125">
        <f>IF('Data-Qtr7'!R287,0,IF((COUNTBLANK(C289)+COUNTBLANK(E289)+COUNTBLANK(F289)+COUNTBLANK(H289))=4,0,1))</f>
        <v>0</v>
      </c>
      <c r="K289" s="125">
        <f t="shared" si="55"/>
        <v>0</v>
      </c>
      <c r="L289" s="125">
        <f t="shared" si="56"/>
        <v>0</v>
      </c>
      <c r="M289" s="1">
        <f t="shared" si="57"/>
        <v>0</v>
      </c>
      <c r="N289" s="125">
        <f t="shared" si="58"/>
        <v>0</v>
      </c>
      <c r="O289" s="126">
        <f t="shared" si="59"/>
        <v>0</v>
      </c>
      <c r="P289" s="125">
        <f t="shared" si="60"/>
        <v>0</v>
      </c>
      <c r="Q289" s="1">
        <f t="shared" si="61"/>
        <v>0</v>
      </c>
      <c r="R289" s="1">
        <f t="shared" si="54"/>
        <v>0</v>
      </c>
      <c r="S289" s="1">
        <f t="shared" si="62"/>
        <v>0</v>
      </c>
      <c r="T289" s="1">
        <f t="shared" si="63"/>
        <v>0</v>
      </c>
      <c r="U289" s="126">
        <f t="shared" si="64"/>
        <v>0</v>
      </c>
    </row>
    <row r="290" spans="2:21" x14ac:dyDescent="0.3">
      <c r="B290" s="125">
        <v>275</v>
      </c>
      <c r="C290" s="34" t="str">
        <f>IF(OR('Data-Qtr7'!C288="",'Data-Qtr7'!R288),"",(COUNTIF('Data-Qtr7'!C288,"Yes")))</f>
        <v/>
      </c>
      <c r="D290" s="267" t="str">
        <f>IF('Data-Qtr7'!D288="","",IF(C290=1,'Data-Qtr7'!D288,""))</f>
        <v/>
      </c>
      <c r="E290" s="53" t="str">
        <f>IF(OR('Data-Qtr7'!E288="",'Data-Qtr7'!R288),"",COUNTIF('Data-Qtr7'!E288,"Yes"))</f>
        <v/>
      </c>
      <c r="F290" s="53" t="str">
        <f>IF(OR('Data-Qtr7'!F288="",'Data-Qtr7'!R288),"",COUNTIF('Data-Qtr7'!F288,"Yes"))</f>
        <v/>
      </c>
      <c r="G290" s="53"/>
      <c r="H290" s="53" t="str">
        <f>IF(OR('Data-Qtr7'!G288="",'Data-Qtr7'!R288),"",COUNTIF('Data-Qtr7'!G288,"Yes"))</f>
        <v/>
      </c>
      <c r="I290" s="55">
        <f>COUNTIF('Data-Qtr7'!C288:G288,"")</f>
        <v>5</v>
      </c>
      <c r="J290" s="125">
        <f>IF('Data-Qtr7'!R288,0,IF((COUNTBLANK(C290)+COUNTBLANK(E290)+COUNTBLANK(F290)+COUNTBLANK(H290))=4,0,1))</f>
        <v>0</v>
      </c>
      <c r="K290" s="125">
        <f t="shared" si="55"/>
        <v>0</v>
      </c>
      <c r="L290" s="125">
        <f t="shared" si="56"/>
        <v>0</v>
      </c>
      <c r="M290" s="1">
        <f t="shared" si="57"/>
        <v>0</v>
      </c>
      <c r="N290" s="125">
        <f t="shared" si="58"/>
        <v>0</v>
      </c>
      <c r="O290" s="126">
        <f t="shared" si="59"/>
        <v>0</v>
      </c>
      <c r="P290" s="125">
        <f t="shared" si="60"/>
        <v>0</v>
      </c>
      <c r="Q290" s="1">
        <f t="shared" si="61"/>
        <v>0</v>
      </c>
      <c r="R290" s="1">
        <f t="shared" si="54"/>
        <v>0</v>
      </c>
      <c r="S290" s="1">
        <f t="shared" si="62"/>
        <v>0</v>
      </c>
      <c r="T290" s="1">
        <f t="shared" si="63"/>
        <v>0</v>
      </c>
      <c r="U290" s="126">
        <f t="shared" si="64"/>
        <v>0</v>
      </c>
    </row>
    <row r="291" spans="2:21" x14ac:dyDescent="0.3">
      <c r="B291" s="125">
        <v>276</v>
      </c>
      <c r="C291" s="34" t="str">
        <f>IF(OR('Data-Qtr7'!C289="",'Data-Qtr7'!R289),"",(COUNTIF('Data-Qtr7'!C289,"Yes")))</f>
        <v/>
      </c>
      <c r="D291" s="267" t="str">
        <f>IF('Data-Qtr7'!D289="","",IF(C291=1,'Data-Qtr7'!D289,""))</f>
        <v/>
      </c>
      <c r="E291" s="53" t="str">
        <f>IF(OR('Data-Qtr7'!E289="",'Data-Qtr7'!R289),"",COUNTIF('Data-Qtr7'!E289,"Yes"))</f>
        <v/>
      </c>
      <c r="F291" s="53" t="str">
        <f>IF(OR('Data-Qtr7'!F289="",'Data-Qtr7'!R289),"",COUNTIF('Data-Qtr7'!F289,"Yes"))</f>
        <v/>
      </c>
      <c r="G291" s="53"/>
      <c r="H291" s="53" t="str">
        <f>IF(OR('Data-Qtr7'!G289="",'Data-Qtr7'!R289),"",COUNTIF('Data-Qtr7'!G289,"Yes"))</f>
        <v/>
      </c>
      <c r="I291" s="55">
        <f>COUNTIF('Data-Qtr7'!C289:G289,"")</f>
        <v>5</v>
      </c>
      <c r="J291" s="125">
        <f>IF('Data-Qtr7'!R289,0,IF((COUNTBLANK(C291)+COUNTBLANK(E291)+COUNTBLANK(F291)+COUNTBLANK(H291))=4,0,1))</f>
        <v>0</v>
      </c>
      <c r="K291" s="125">
        <f t="shared" si="55"/>
        <v>0</v>
      </c>
      <c r="L291" s="125">
        <f t="shared" si="56"/>
        <v>0</v>
      </c>
      <c r="M291" s="1">
        <f t="shared" si="57"/>
        <v>0</v>
      </c>
      <c r="N291" s="125">
        <f t="shared" si="58"/>
        <v>0</v>
      </c>
      <c r="O291" s="126">
        <f t="shared" si="59"/>
        <v>0</v>
      </c>
      <c r="P291" s="125">
        <f t="shared" si="60"/>
        <v>0</v>
      </c>
      <c r="Q291" s="1">
        <f t="shared" si="61"/>
        <v>0</v>
      </c>
      <c r="R291" s="1">
        <f t="shared" si="54"/>
        <v>0</v>
      </c>
      <c r="S291" s="1">
        <f t="shared" si="62"/>
        <v>0</v>
      </c>
      <c r="T291" s="1">
        <f t="shared" si="63"/>
        <v>0</v>
      </c>
      <c r="U291" s="126">
        <f t="shared" si="64"/>
        <v>0</v>
      </c>
    </row>
    <row r="292" spans="2:21" x14ac:dyDescent="0.3">
      <c r="B292" s="125">
        <v>277</v>
      </c>
      <c r="C292" s="34" t="str">
        <f>IF(OR('Data-Qtr7'!C290="",'Data-Qtr7'!R290),"",(COUNTIF('Data-Qtr7'!C290,"Yes")))</f>
        <v/>
      </c>
      <c r="D292" s="267" t="str">
        <f>IF('Data-Qtr7'!D290="","",IF(C292=1,'Data-Qtr7'!D290,""))</f>
        <v/>
      </c>
      <c r="E292" s="53" t="str">
        <f>IF(OR('Data-Qtr7'!E290="",'Data-Qtr7'!R290),"",COUNTIF('Data-Qtr7'!E290,"Yes"))</f>
        <v/>
      </c>
      <c r="F292" s="53" t="str">
        <f>IF(OR('Data-Qtr7'!F290="",'Data-Qtr7'!R290),"",COUNTIF('Data-Qtr7'!F290,"Yes"))</f>
        <v/>
      </c>
      <c r="G292" s="53"/>
      <c r="H292" s="53" t="str">
        <f>IF(OR('Data-Qtr7'!G290="",'Data-Qtr7'!R290),"",COUNTIF('Data-Qtr7'!G290,"Yes"))</f>
        <v/>
      </c>
      <c r="I292" s="55">
        <f>COUNTIF('Data-Qtr7'!C290:G290,"")</f>
        <v>5</v>
      </c>
      <c r="J292" s="125">
        <f>IF('Data-Qtr7'!R290,0,IF((COUNTBLANK(C292)+COUNTBLANK(E292)+COUNTBLANK(F292)+COUNTBLANK(H292))=4,0,1))</f>
        <v>0</v>
      </c>
      <c r="K292" s="125">
        <f t="shared" si="55"/>
        <v>0</v>
      </c>
      <c r="L292" s="125">
        <f t="shared" si="56"/>
        <v>0</v>
      </c>
      <c r="M292" s="1">
        <f t="shared" si="57"/>
        <v>0</v>
      </c>
      <c r="N292" s="125">
        <f t="shared" si="58"/>
        <v>0</v>
      </c>
      <c r="O292" s="126">
        <f t="shared" si="59"/>
        <v>0</v>
      </c>
      <c r="P292" s="125">
        <f t="shared" si="60"/>
        <v>0</v>
      </c>
      <c r="Q292" s="1">
        <f t="shared" si="61"/>
        <v>0</v>
      </c>
      <c r="R292" s="1">
        <f t="shared" si="54"/>
        <v>0</v>
      </c>
      <c r="S292" s="1">
        <f t="shared" si="62"/>
        <v>0</v>
      </c>
      <c r="T292" s="1">
        <f t="shared" si="63"/>
        <v>0</v>
      </c>
      <c r="U292" s="126">
        <f t="shared" si="64"/>
        <v>0</v>
      </c>
    </row>
    <row r="293" spans="2:21" x14ac:dyDescent="0.3">
      <c r="B293" s="125">
        <v>278</v>
      </c>
      <c r="C293" s="34" t="str">
        <f>IF(OR('Data-Qtr7'!C291="",'Data-Qtr7'!R291),"",(COUNTIF('Data-Qtr7'!C291,"Yes")))</f>
        <v/>
      </c>
      <c r="D293" s="267" t="str">
        <f>IF('Data-Qtr7'!D291="","",IF(C293=1,'Data-Qtr7'!D291,""))</f>
        <v/>
      </c>
      <c r="E293" s="53" t="str">
        <f>IF(OR('Data-Qtr7'!E291="",'Data-Qtr7'!R291),"",COUNTIF('Data-Qtr7'!E291,"Yes"))</f>
        <v/>
      </c>
      <c r="F293" s="53" t="str">
        <f>IF(OR('Data-Qtr7'!F291="",'Data-Qtr7'!R291),"",COUNTIF('Data-Qtr7'!F291,"Yes"))</f>
        <v/>
      </c>
      <c r="G293" s="53"/>
      <c r="H293" s="53" t="str">
        <f>IF(OR('Data-Qtr7'!G291="",'Data-Qtr7'!R291),"",COUNTIF('Data-Qtr7'!G291,"Yes"))</f>
        <v/>
      </c>
      <c r="I293" s="55">
        <f>COUNTIF('Data-Qtr7'!C291:G291,"")</f>
        <v>5</v>
      </c>
      <c r="J293" s="125">
        <f>IF('Data-Qtr7'!R291,0,IF((COUNTBLANK(C293)+COUNTBLANK(E293)+COUNTBLANK(F293)+COUNTBLANK(H293))=4,0,1))</f>
        <v>0</v>
      </c>
      <c r="K293" s="125">
        <f t="shared" si="55"/>
        <v>0</v>
      </c>
      <c r="L293" s="125">
        <f t="shared" si="56"/>
        <v>0</v>
      </c>
      <c r="M293" s="1">
        <f t="shared" si="57"/>
        <v>0</v>
      </c>
      <c r="N293" s="125">
        <f t="shared" si="58"/>
        <v>0</v>
      </c>
      <c r="O293" s="126">
        <f t="shared" si="59"/>
        <v>0</v>
      </c>
      <c r="P293" s="125">
        <f t="shared" si="60"/>
        <v>0</v>
      </c>
      <c r="Q293" s="1">
        <f t="shared" si="61"/>
        <v>0</v>
      </c>
      <c r="R293" s="1">
        <f t="shared" si="54"/>
        <v>0</v>
      </c>
      <c r="S293" s="1">
        <f t="shared" si="62"/>
        <v>0</v>
      </c>
      <c r="T293" s="1">
        <f t="shared" si="63"/>
        <v>0</v>
      </c>
      <c r="U293" s="126">
        <f t="shared" si="64"/>
        <v>0</v>
      </c>
    </row>
    <row r="294" spans="2:21" x14ac:dyDescent="0.3">
      <c r="B294" s="125">
        <v>279</v>
      </c>
      <c r="C294" s="34" t="str">
        <f>IF(OR('Data-Qtr7'!C292="",'Data-Qtr7'!R292),"",(COUNTIF('Data-Qtr7'!C292,"Yes")))</f>
        <v/>
      </c>
      <c r="D294" s="267" t="str">
        <f>IF('Data-Qtr7'!D292="","",IF(C294=1,'Data-Qtr7'!D292,""))</f>
        <v/>
      </c>
      <c r="E294" s="53" t="str">
        <f>IF(OR('Data-Qtr7'!E292="",'Data-Qtr7'!R292),"",COUNTIF('Data-Qtr7'!E292,"Yes"))</f>
        <v/>
      </c>
      <c r="F294" s="53" t="str">
        <f>IF(OR('Data-Qtr7'!F292="",'Data-Qtr7'!R292),"",COUNTIF('Data-Qtr7'!F292,"Yes"))</f>
        <v/>
      </c>
      <c r="G294" s="53"/>
      <c r="H294" s="53" t="str">
        <f>IF(OR('Data-Qtr7'!G292="",'Data-Qtr7'!R292),"",COUNTIF('Data-Qtr7'!G292,"Yes"))</f>
        <v/>
      </c>
      <c r="I294" s="55">
        <f>COUNTIF('Data-Qtr7'!C292:G292,"")</f>
        <v>5</v>
      </c>
      <c r="J294" s="125">
        <f>IF('Data-Qtr7'!R292,0,IF((COUNTBLANK(C294)+COUNTBLANK(E294)+COUNTBLANK(F294)+COUNTBLANK(H294))=4,0,1))</f>
        <v>0</v>
      </c>
      <c r="K294" s="125">
        <f t="shared" si="55"/>
        <v>0</v>
      </c>
      <c r="L294" s="125">
        <f t="shared" si="56"/>
        <v>0</v>
      </c>
      <c r="M294" s="1">
        <f t="shared" si="57"/>
        <v>0</v>
      </c>
      <c r="N294" s="125">
        <f t="shared" si="58"/>
        <v>0</v>
      </c>
      <c r="O294" s="126">
        <f t="shared" si="59"/>
        <v>0</v>
      </c>
      <c r="P294" s="125">
        <f t="shared" si="60"/>
        <v>0</v>
      </c>
      <c r="Q294" s="1">
        <f t="shared" si="61"/>
        <v>0</v>
      </c>
      <c r="R294" s="1">
        <f t="shared" si="54"/>
        <v>0</v>
      </c>
      <c r="S294" s="1">
        <f t="shared" si="62"/>
        <v>0</v>
      </c>
      <c r="T294" s="1">
        <f t="shared" si="63"/>
        <v>0</v>
      </c>
      <c r="U294" s="126">
        <f t="shared" si="64"/>
        <v>0</v>
      </c>
    </row>
    <row r="295" spans="2:21" ht="15" thickBot="1" x14ac:dyDescent="0.35">
      <c r="B295" s="125">
        <v>280</v>
      </c>
      <c r="C295" s="35" t="str">
        <f>IF(OR('Data-Qtr7'!C293="",'Data-Qtr7'!R293),"",(COUNTIF('Data-Qtr7'!C293,"Yes")))</f>
        <v/>
      </c>
      <c r="D295" s="271" t="str">
        <f>IF('Data-Qtr7'!D293="","",IF(C295=1,'Data-Qtr7'!D293,""))</f>
        <v/>
      </c>
      <c r="E295" s="36" t="str">
        <f>IF(OR('Data-Qtr7'!E293="",'Data-Qtr7'!R293),"",COUNTIF('Data-Qtr7'!E293,"Yes"))</f>
        <v/>
      </c>
      <c r="F295" s="36" t="str">
        <f>IF(OR('Data-Qtr7'!F293="",'Data-Qtr7'!R293),"",COUNTIF('Data-Qtr7'!F293,"Yes"))</f>
        <v/>
      </c>
      <c r="G295" s="36"/>
      <c r="H295" s="36" t="str">
        <f>IF(OR('Data-Qtr7'!G293="",'Data-Qtr7'!R293),"",COUNTIF('Data-Qtr7'!G293,"Yes"))</f>
        <v/>
      </c>
      <c r="I295" s="55">
        <f>COUNTIF('Data-Qtr7'!C293:G293,"")</f>
        <v>5</v>
      </c>
      <c r="J295" s="125">
        <f>IF('Data-Qtr7'!R293,0,IF((COUNTBLANK(C295)+COUNTBLANK(E295)+COUNTBLANK(F295)+COUNTBLANK(H295))=4,0,1))</f>
        <v>0</v>
      </c>
      <c r="K295" s="125">
        <f t="shared" si="55"/>
        <v>0</v>
      </c>
      <c r="L295" s="125">
        <f t="shared" si="56"/>
        <v>0</v>
      </c>
      <c r="M295" s="1">
        <f t="shared" si="57"/>
        <v>0</v>
      </c>
      <c r="N295" s="125">
        <f t="shared" si="58"/>
        <v>0</v>
      </c>
      <c r="O295" s="126">
        <f t="shared" si="59"/>
        <v>0</v>
      </c>
      <c r="P295" s="125">
        <f t="shared" si="60"/>
        <v>0</v>
      </c>
      <c r="Q295" s="1">
        <f t="shared" si="61"/>
        <v>0</v>
      </c>
      <c r="R295" s="1">
        <f t="shared" si="54"/>
        <v>0</v>
      </c>
      <c r="S295" s="1">
        <f t="shared" si="62"/>
        <v>0</v>
      </c>
      <c r="T295" s="1">
        <f t="shared" si="63"/>
        <v>0</v>
      </c>
      <c r="U295" s="126">
        <f t="shared" si="64"/>
        <v>0</v>
      </c>
    </row>
    <row r="296" spans="2:21" x14ac:dyDescent="0.3">
      <c r="B296" s="125">
        <v>281</v>
      </c>
      <c r="C296" s="32" t="str">
        <f>IF(OR('Data-Qtr7'!C294="",'Data-Qtr7'!R294),"",(COUNTIF('Data-Qtr7'!C294,"Yes")))</f>
        <v/>
      </c>
      <c r="D296" s="268" t="str">
        <f>IF('Data-Qtr7'!D294="","",IF(C296=1,'Data-Qtr7'!D294,""))</f>
        <v/>
      </c>
      <c r="E296" s="33" t="str">
        <f>IF(OR('Data-Qtr7'!E294="",'Data-Qtr7'!R294),"",COUNTIF('Data-Qtr7'!E294,"Yes"))</f>
        <v/>
      </c>
      <c r="F296" s="33" t="str">
        <f>IF(OR('Data-Qtr7'!F294="",'Data-Qtr7'!R294),"",COUNTIF('Data-Qtr7'!F294,"Yes"))</f>
        <v/>
      </c>
      <c r="G296" s="33"/>
      <c r="H296" s="33" t="str">
        <f>IF(OR('Data-Qtr7'!G294="",'Data-Qtr7'!R294),"",COUNTIF('Data-Qtr7'!G294,"Yes"))</f>
        <v/>
      </c>
      <c r="I296" s="54">
        <f>COUNTIF('Data-Qtr7'!C294:G294,"")</f>
        <v>5</v>
      </c>
      <c r="J296" s="125">
        <f>IF('Data-Qtr7'!R294,0,IF((COUNTBLANK(C296)+COUNTBLANK(E296)+COUNTBLANK(F296)+COUNTBLANK(H296))=4,0,1))</f>
        <v>0</v>
      </c>
      <c r="K296" s="125">
        <f t="shared" si="55"/>
        <v>0</v>
      </c>
      <c r="L296" s="125">
        <f t="shared" si="56"/>
        <v>0</v>
      </c>
      <c r="M296" s="1">
        <f t="shared" si="57"/>
        <v>0</v>
      </c>
      <c r="N296" s="125">
        <f t="shared" si="58"/>
        <v>0</v>
      </c>
      <c r="O296" s="126">
        <f t="shared" si="59"/>
        <v>0</v>
      </c>
      <c r="P296" s="125">
        <f t="shared" si="60"/>
        <v>0</v>
      </c>
      <c r="Q296" s="1">
        <f t="shared" si="61"/>
        <v>0</v>
      </c>
      <c r="R296" s="1">
        <f t="shared" si="54"/>
        <v>0</v>
      </c>
      <c r="S296" s="1">
        <f t="shared" si="62"/>
        <v>0</v>
      </c>
      <c r="T296" s="1">
        <f t="shared" si="63"/>
        <v>0</v>
      </c>
      <c r="U296" s="126">
        <f t="shared" si="64"/>
        <v>0</v>
      </c>
    </row>
    <row r="297" spans="2:21" x14ac:dyDescent="0.3">
      <c r="B297" s="125">
        <v>282</v>
      </c>
      <c r="C297" s="34" t="str">
        <f>IF(OR('Data-Qtr7'!C295="",'Data-Qtr7'!R295),"",(COUNTIF('Data-Qtr7'!C295,"Yes")))</f>
        <v/>
      </c>
      <c r="D297" s="267" t="str">
        <f>IF('Data-Qtr7'!D295="","",IF(C297=1,'Data-Qtr7'!D295,""))</f>
        <v/>
      </c>
      <c r="E297" s="53" t="str">
        <f>IF(OR('Data-Qtr7'!E295="",'Data-Qtr7'!R295),"",COUNTIF('Data-Qtr7'!E295,"Yes"))</f>
        <v/>
      </c>
      <c r="F297" s="53" t="str">
        <f>IF(OR('Data-Qtr7'!F295="",'Data-Qtr7'!R295),"",COUNTIF('Data-Qtr7'!F295,"Yes"))</f>
        <v/>
      </c>
      <c r="G297" s="53"/>
      <c r="H297" s="53" t="str">
        <f>IF(OR('Data-Qtr7'!G295="",'Data-Qtr7'!R295),"",COUNTIF('Data-Qtr7'!G295,"Yes"))</f>
        <v/>
      </c>
      <c r="I297" s="55">
        <f>COUNTIF('Data-Qtr7'!C295:G295,"")</f>
        <v>5</v>
      </c>
      <c r="J297" s="125">
        <f>IF('Data-Qtr7'!R295,0,IF((COUNTBLANK(C297)+COUNTBLANK(E297)+COUNTBLANK(F297)+COUNTBLANK(H297))=4,0,1))</f>
        <v>0</v>
      </c>
      <c r="K297" s="125">
        <f t="shared" si="55"/>
        <v>0</v>
      </c>
      <c r="L297" s="125">
        <f t="shared" si="56"/>
        <v>0</v>
      </c>
      <c r="M297" s="1">
        <f t="shared" si="57"/>
        <v>0</v>
      </c>
      <c r="N297" s="125">
        <f t="shared" si="58"/>
        <v>0</v>
      </c>
      <c r="O297" s="126">
        <f t="shared" si="59"/>
        <v>0</v>
      </c>
      <c r="P297" s="125">
        <f t="shared" si="60"/>
        <v>0</v>
      </c>
      <c r="Q297" s="1">
        <f t="shared" si="61"/>
        <v>0</v>
      </c>
      <c r="R297" s="1">
        <f t="shared" si="54"/>
        <v>0</v>
      </c>
      <c r="S297" s="1">
        <f t="shared" si="62"/>
        <v>0</v>
      </c>
      <c r="T297" s="1">
        <f t="shared" si="63"/>
        <v>0</v>
      </c>
      <c r="U297" s="126">
        <f t="shared" si="64"/>
        <v>0</v>
      </c>
    </row>
    <row r="298" spans="2:21" x14ac:dyDescent="0.3">
      <c r="B298" s="125">
        <v>283</v>
      </c>
      <c r="C298" s="34" t="str">
        <f>IF(OR('Data-Qtr7'!C296="",'Data-Qtr7'!R296),"",(COUNTIF('Data-Qtr7'!C296,"Yes")))</f>
        <v/>
      </c>
      <c r="D298" s="267" t="str">
        <f>IF('Data-Qtr7'!D296="","",IF(C298=1,'Data-Qtr7'!D296,""))</f>
        <v/>
      </c>
      <c r="E298" s="53" t="str">
        <f>IF(OR('Data-Qtr7'!E296="",'Data-Qtr7'!R296),"",COUNTIF('Data-Qtr7'!E296,"Yes"))</f>
        <v/>
      </c>
      <c r="F298" s="53" t="str">
        <f>IF(OR('Data-Qtr7'!F296="",'Data-Qtr7'!R296),"",COUNTIF('Data-Qtr7'!F296,"Yes"))</f>
        <v/>
      </c>
      <c r="G298" s="53"/>
      <c r="H298" s="53" t="str">
        <f>IF(OR('Data-Qtr7'!G296="",'Data-Qtr7'!R296),"",COUNTIF('Data-Qtr7'!G296,"Yes"))</f>
        <v/>
      </c>
      <c r="I298" s="55">
        <f>COUNTIF('Data-Qtr7'!C296:G296,"")</f>
        <v>5</v>
      </c>
      <c r="J298" s="125">
        <f>IF('Data-Qtr7'!R296,0,IF((COUNTBLANK(C298)+COUNTBLANK(E298)+COUNTBLANK(F298)+COUNTBLANK(H298))=4,0,1))</f>
        <v>0</v>
      </c>
      <c r="K298" s="125">
        <f t="shared" si="55"/>
        <v>0</v>
      </c>
      <c r="L298" s="125">
        <f t="shared" si="56"/>
        <v>0</v>
      </c>
      <c r="M298" s="1">
        <f t="shared" si="57"/>
        <v>0</v>
      </c>
      <c r="N298" s="125">
        <f t="shared" si="58"/>
        <v>0</v>
      </c>
      <c r="O298" s="126">
        <f t="shared" si="59"/>
        <v>0</v>
      </c>
      <c r="P298" s="125">
        <f t="shared" si="60"/>
        <v>0</v>
      </c>
      <c r="Q298" s="1">
        <f t="shared" si="61"/>
        <v>0</v>
      </c>
      <c r="R298" s="1">
        <f t="shared" si="54"/>
        <v>0</v>
      </c>
      <c r="S298" s="1">
        <f t="shared" si="62"/>
        <v>0</v>
      </c>
      <c r="T298" s="1">
        <f t="shared" si="63"/>
        <v>0</v>
      </c>
      <c r="U298" s="126">
        <f t="shared" si="64"/>
        <v>0</v>
      </c>
    </row>
    <row r="299" spans="2:21" x14ac:dyDescent="0.3">
      <c r="B299" s="125">
        <v>284</v>
      </c>
      <c r="C299" s="34" t="str">
        <f>IF(OR('Data-Qtr7'!C297="",'Data-Qtr7'!R297),"",(COUNTIF('Data-Qtr7'!C297,"Yes")))</f>
        <v/>
      </c>
      <c r="D299" s="267" t="str">
        <f>IF('Data-Qtr7'!D297="","",IF(C299=1,'Data-Qtr7'!D297,""))</f>
        <v/>
      </c>
      <c r="E299" s="53" t="str">
        <f>IF(OR('Data-Qtr7'!E297="",'Data-Qtr7'!R297),"",COUNTIF('Data-Qtr7'!E297,"Yes"))</f>
        <v/>
      </c>
      <c r="F299" s="53" t="str">
        <f>IF(OR('Data-Qtr7'!F297="",'Data-Qtr7'!R297),"",COUNTIF('Data-Qtr7'!F297,"Yes"))</f>
        <v/>
      </c>
      <c r="G299" s="53"/>
      <c r="H299" s="53" t="str">
        <f>IF(OR('Data-Qtr7'!G297="",'Data-Qtr7'!R297),"",COUNTIF('Data-Qtr7'!G297,"Yes"))</f>
        <v/>
      </c>
      <c r="I299" s="55">
        <f>COUNTIF('Data-Qtr7'!C297:G297,"")</f>
        <v>5</v>
      </c>
      <c r="J299" s="125">
        <f>IF('Data-Qtr7'!R297,0,IF((COUNTBLANK(C299)+COUNTBLANK(E299)+COUNTBLANK(F299)+COUNTBLANK(H299))=4,0,1))</f>
        <v>0</v>
      </c>
      <c r="K299" s="125">
        <f t="shared" si="55"/>
        <v>0</v>
      </c>
      <c r="L299" s="125">
        <f t="shared" si="56"/>
        <v>0</v>
      </c>
      <c r="M299" s="1">
        <f t="shared" si="57"/>
        <v>0</v>
      </c>
      <c r="N299" s="125">
        <f t="shared" si="58"/>
        <v>0</v>
      </c>
      <c r="O299" s="126">
        <f t="shared" si="59"/>
        <v>0</v>
      </c>
      <c r="P299" s="125">
        <f t="shared" si="60"/>
        <v>0</v>
      </c>
      <c r="Q299" s="1">
        <f t="shared" si="61"/>
        <v>0</v>
      </c>
      <c r="R299" s="1">
        <f t="shared" si="54"/>
        <v>0</v>
      </c>
      <c r="S299" s="1">
        <f t="shared" si="62"/>
        <v>0</v>
      </c>
      <c r="T299" s="1">
        <f t="shared" si="63"/>
        <v>0</v>
      </c>
      <c r="U299" s="126">
        <f t="shared" si="64"/>
        <v>0</v>
      </c>
    </row>
    <row r="300" spans="2:21" x14ac:dyDescent="0.3">
      <c r="B300" s="125">
        <v>285</v>
      </c>
      <c r="C300" s="34" t="str">
        <f>IF(OR('Data-Qtr7'!C298="",'Data-Qtr7'!R298),"",(COUNTIF('Data-Qtr7'!C298,"Yes")))</f>
        <v/>
      </c>
      <c r="D300" s="267" t="str">
        <f>IF('Data-Qtr7'!D298="","",IF(C300=1,'Data-Qtr7'!D298,""))</f>
        <v/>
      </c>
      <c r="E300" s="53" t="str">
        <f>IF(OR('Data-Qtr7'!E298="",'Data-Qtr7'!R298),"",COUNTIF('Data-Qtr7'!E298,"Yes"))</f>
        <v/>
      </c>
      <c r="F300" s="53" t="str">
        <f>IF(OR('Data-Qtr7'!F298="",'Data-Qtr7'!R298),"",COUNTIF('Data-Qtr7'!F298,"Yes"))</f>
        <v/>
      </c>
      <c r="G300" s="53"/>
      <c r="H300" s="53" t="str">
        <f>IF(OR('Data-Qtr7'!G298="",'Data-Qtr7'!R298),"",COUNTIF('Data-Qtr7'!G298,"Yes"))</f>
        <v/>
      </c>
      <c r="I300" s="55">
        <f>COUNTIF('Data-Qtr7'!C298:G298,"")</f>
        <v>5</v>
      </c>
      <c r="J300" s="125">
        <f>IF('Data-Qtr7'!R298,0,IF((COUNTBLANK(C300)+COUNTBLANK(E300)+COUNTBLANK(F300)+COUNTBLANK(H300))=4,0,1))</f>
        <v>0</v>
      </c>
      <c r="K300" s="125">
        <f t="shared" si="55"/>
        <v>0</v>
      </c>
      <c r="L300" s="125">
        <f t="shared" si="56"/>
        <v>0</v>
      </c>
      <c r="M300" s="1">
        <f t="shared" si="57"/>
        <v>0</v>
      </c>
      <c r="N300" s="125">
        <f t="shared" si="58"/>
        <v>0</v>
      </c>
      <c r="O300" s="126">
        <f t="shared" si="59"/>
        <v>0</v>
      </c>
      <c r="P300" s="125">
        <f t="shared" si="60"/>
        <v>0</v>
      </c>
      <c r="Q300" s="1">
        <f t="shared" si="61"/>
        <v>0</v>
      </c>
      <c r="R300" s="1">
        <f t="shared" si="54"/>
        <v>0</v>
      </c>
      <c r="S300" s="1">
        <f t="shared" si="62"/>
        <v>0</v>
      </c>
      <c r="T300" s="1">
        <f t="shared" si="63"/>
        <v>0</v>
      </c>
      <c r="U300" s="126">
        <f t="shared" si="64"/>
        <v>0</v>
      </c>
    </row>
    <row r="301" spans="2:21" x14ac:dyDescent="0.3">
      <c r="B301" s="125">
        <v>286</v>
      </c>
      <c r="C301" s="34" t="str">
        <f>IF(OR('Data-Qtr7'!C299="",'Data-Qtr7'!R299),"",(COUNTIF('Data-Qtr7'!C299,"Yes")))</f>
        <v/>
      </c>
      <c r="D301" s="267" t="str">
        <f>IF('Data-Qtr7'!D299="","",IF(C301=1,'Data-Qtr7'!D299,""))</f>
        <v/>
      </c>
      <c r="E301" s="53" t="str">
        <f>IF(OR('Data-Qtr7'!E299="",'Data-Qtr7'!R299),"",COUNTIF('Data-Qtr7'!E299,"Yes"))</f>
        <v/>
      </c>
      <c r="F301" s="53" t="str">
        <f>IF(OR('Data-Qtr7'!F299="",'Data-Qtr7'!R299),"",COUNTIF('Data-Qtr7'!F299,"Yes"))</f>
        <v/>
      </c>
      <c r="G301" s="53"/>
      <c r="H301" s="53" t="str">
        <f>IF(OR('Data-Qtr7'!G299="",'Data-Qtr7'!R299),"",COUNTIF('Data-Qtr7'!G299,"Yes"))</f>
        <v/>
      </c>
      <c r="I301" s="55">
        <f>COUNTIF('Data-Qtr7'!C299:G299,"")</f>
        <v>5</v>
      </c>
      <c r="J301" s="125">
        <f>IF('Data-Qtr7'!R299,0,IF((COUNTBLANK(C301)+COUNTBLANK(E301)+COUNTBLANK(F301)+COUNTBLANK(H301))=4,0,1))</f>
        <v>0</v>
      </c>
      <c r="K301" s="125">
        <f t="shared" si="55"/>
        <v>0</v>
      </c>
      <c r="L301" s="125">
        <f t="shared" si="56"/>
        <v>0</v>
      </c>
      <c r="M301" s="1">
        <f t="shared" si="57"/>
        <v>0</v>
      </c>
      <c r="N301" s="125">
        <f t="shared" si="58"/>
        <v>0</v>
      </c>
      <c r="O301" s="126">
        <f t="shared" si="59"/>
        <v>0</v>
      </c>
      <c r="P301" s="125">
        <f t="shared" si="60"/>
        <v>0</v>
      </c>
      <c r="Q301" s="1">
        <f t="shared" si="61"/>
        <v>0</v>
      </c>
      <c r="R301" s="1">
        <f t="shared" si="54"/>
        <v>0</v>
      </c>
      <c r="S301" s="1">
        <f t="shared" si="62"/>
        <v>0</v>
      </c>
      <c r="T301" s="1">
        <f t="shared" si="63"/>
        <v>0</v>
      </c>
      <c r="U301" s="126">
        <f t="shared" si="64"/>
        <v>0</v>
      </c>
    </row>
    <row r="302" spans="2:21" x14ac:dyDescent="0.3">
      <c r="B302" s="125">
        <v>287</v>
      </c>
      <c r="C302" s="34" t="str">
        <f>IF(OR('Data-Qtr7'!C300="",'Data-Qtr7'!R300),"",(COUNTIF('Data-Qtr7'!C300,"Yes")))</f>
        <v/>
      </c>
      <c r="D302" s="267" t="str">
        <f>IF('Data-Qtr7'!D300="","",IF(C302=1,'Data-Qtr7'!D300,""))</f>
        <v/>
      </c>
      <c r="E302" s="53" t="str">
        <f>IF(OR('Data-Qtr7'!E300="",'Data-Qtr7'!R300),"",COUNTIF('Data-Qtr7'!E300,"Yes"))</f>
        <v/>
      </c>
      <c r="F302" s="53" t="str">
        <f>IF(OR('Data-Qtr7'!F300="",'Data-Qtr7'!R300),"",COUNTIF('Data-Qtr7'!F300,"Yes"))</f>
        <v/>
      </c>
      <c r="G302" s="53"/>
      <c r="H302" s="53" t="str">
        <f>IF(OR('Data-Qtr7'!G300="",'Data-Qtr7'!R300),"",COUNTIF('Data-Qtr7'!G300,"Yes"))</f>
        <v/>
      </c>
      <c r="I302" s="55">
        <f>COUNTIF('Data-Qtr7'!C300:G300,"")</f>
        <v>5</v>
      </c>
      <c r="J302" s="125">
        <f>IF('Data-Qtr7'!R300,0,IF((COUNTBLANK(C302)+COUNTBLANK(E302)+COUNTBLANK(F302)+COUNTBLANK(H302))=4,0,1))</f>
        <v>0</v>
      </c>
      <c r="K302" s="125">
        <f t="shared" si="55"/>
        <v>0</v>
      </c>
      <c r="L302" s="125">
        <f t="shared" si="56"/>
        <v>0</v>
      </c>
      <c r="M302" s="1">
        <f t="shared" si="57"/>
        <v>0</v>
      </c>
      <c r="N302" s="125">
        <f t="shared" si="58"/>
        <v>0</v>
      </c>
      <c r="O302" s="126">
        <f t="shared" si="59"/>
        <v>0</v>
      </c>
      <c r="P302" s="125">
        <f t="shared" si="60"/>
        <v>0</v>
      </c>
      <c r="Q302" s="1">
        <f t="shared" si="61"/>
        <v>0</v>
      </c>
      <c r="R302" s="1">
        <f t="shared" si="54"/>
        <v>0</v>
      </c>
      <c r="S302" s="1">
        <f t="shared" si="62"/>
        <v>0</v>
      </c>
      <c r="T302" s="1">
        <f t="shared" si="63"/>
        <v>0</v>
      </c>
      <c r="U302" s="126">
        <f t="shared" si="64"/>
        <v>0</v>
      </c>
    </row>
    <row r="303" spans="2:21" x14ac:dyDescent="0.3">
      <c r="B303" s="125">
        <v>288</v>
      </c>
      <c r="C303" s="34" t="str">
        <f>IF(OR('Data-Qtr7'!C301="",'Data-Qtr7'!R301),"",(COUNTIF('Data-Qtr7'!C301,"Yes")))</f>
        <v/>
      </c>
      <c r="D303" s="267" t="str">
        <f>IF('Data-Qtr7'!D301="","",IF(C303=1,'Data-Qtr7'!D301,""))</f>
        <v/>
      </c>
      <c r="E303" s="53" t="str">
        <f>IF(OR('Data-Qtr7'!E301="",'Data-Qtr7'!R301),"",COUNTIF('Data-Qtr7'!E301,"Yes"))</f>
        <v/>
      </c>
      <c r="F303" s="53" t="str">
        <f>IF(OR('Data-Qtr7'!F301="",'Data-Qtr7'!R301),"",COUNTIF('Data-Qtr7'!F301,"Yes"))</f>
        <v/>
      </c>
      <c r="G303" s="53"/>
      <c r="H303" s="53" t="str">
        <f>IF(OR('Data-Qtr7'!G301="",'Data-Qtr7'!R301),"",COUNTIF('Data-Qtr7'!G301,"Yes"))</f>
        <v/>
      </c>
      <c r="I303" s="55">
        <f>COUNTIF('Data-Qtr7'!C301:G301,"")</f>
        <v>5</v>
      </c>
      <c r="J303" s="125">
        <f>IF('Data-Qtr7'!R301,0,IF((COUNTBLANK(C303)+COUNTBLANK(E303)+COUNTBLANK(F303)+COUNTBLANK(H303))=4,0,1))</f>
        <v>0</v>
      </c>
      <c r="K303" s="125">
        <f t="shared" si="55"/>
        <v>0</v>
      </c>
      <c r="L303" s="125">
        <f t="shared" si="56"/>
        <v>0</v>
      </c>
      <c r="M303" s="1">
        <f t="shared" si="57"/>
        <v>0</v>
      </c>
      <c r="N303" s="125">
        <f t="shared" si="58"/>
        <v>0</v>
      </c>
      <c r="O303" s="126">
        <f t="shared" si="59"/>
        <v>0</v>
      </c>
      <c r="P303" s="125">
        <f t="shared" si="60"/>
        <v>0</v>
      </c>
      <c r="Q303" s="1">
        <f t="shared" si="61"/>
        <v>0</v>
      </c>
      <c r="R303" s="1">
        <f t="shared" si="54"/>
        <v>0</v>
      </c>
      <c r="S303" s="1">
        <f t="shared" si="62"/>
        <v>0</v>
      </c>
      <c r="T303" s="1">
        <f t="shared" si="63"/>
        <v>0</v>
      </c>
      <c r="U303" s="126">
        <f t="shared" si="64"/>
        <v>0</v>
      </c>
    </row>
    <row r="304" spans="2:21" x14ac:dyDescent="0.3">
      <c r="B304" s="125">
        <v>289</v>
      </c>
      <c r="C304" s="34" t="str">
        <f>IF(OR('Data-Qtr7'!C302="",'Data-Qtr7'!R302),"",(COUNTIF('Data-Qtr7'!C302,"Yes")))</f>
        <v/>
      </c>
      <c r="D304" s="267" t="str">
        <f>IF('Data-Qtr7'!D302="","",IF(C304=1,'Data-Qtr7'!D302,""))</f>
        <v/>
      </c>
      <c r="E304" s="53" t="str">
        <f>IF(OR('Data-Qtr7'!E302="",'Data-Qtr7'!R302),"",COUNTIF('Data-Qtr7'!E302,"Yes"))</f>
        <v/>
      </c>
      <c r="F304" s="53" t="str">
        <f>IF(OR('Data-Qtr7'!F302="",'Data-Qtr7'!R302),"",COUNTIF('Data-Qtr7'!F302,"Yes"))</f>
        <v/>
      </c>
      <c r="G304" s="53"/>
      <c r="H304" s="53" t="str">
        <f>IF(OR('Data-Qtr7'!G302="",'Data-Qtr7'!R302),"",COUNTIF('Data-Qtr7'!G302,"Yes"))</f>
        <v/>
      </c>
      <c r="I304" s="55">
        <f>COUNTIF('Data-Qtr7'!C302:G302,"")</f>
        <v>5</v>
      </c>
      <c r="J304" s="125">
        <f>IF('Data-Qtr7'!R302,0,IF((COUNTBLANK(C304)+COUNTBLANK(E304)+COUNTBLANK(F304)+COUNTBLANK(H304))=4,0,1))</f>
        <v>0</v>
      </c>
      <c r="K304" s="125">
        <f t="shared" si="55"/>
        <v>0</v>
      </c>
      <c r="L304" s="125">
        <f t="shared" si="56"/>
        <v>0</v>
      </c>
      <c r="M304" s="1">
        <f t="shared" si="57"/>
        <v>0</v>
      </c>
      <c r="N304" s="125">
        <f t="shared" si="58"/>
        <v>0</v>
      </c>
      <c r="O304" s="126">
        <f t="shared" si="59"/>
        <v>0</v>
      </c>
      <c r="P304" s="125">
        <f t="shared" si="60"/>
        <v>0</v>
      </c>
      <c r="Q304" s="1">
        <f t="shared" si="61"/>
        <v>0</v>
      </c>
      <c r="R304" s="1">
        <f t="shared" si="54"/>
        <v>0</v>
      </c>
      <c r="S304" s="1">
        <f t="shared" si="62"/>
        <v>0</v>
      </c>
      <c r="T304" s="1">
        <f t="shared" si="63"/>
        <v>0</v>
      </c>
      <c r="U304" s="126">
        <f t="shared" si="64"/>
        <v>0</v>
      </c>
    </row>
    <row r="305" spans="2:21" ht="15" thickBot="1" x14ac:dyDescent="0.35">
      <c r="B305" s="127">
        <v>290</v>
      </c>
      <c r="C305" s="35" t="str">
        <f>IF(OR('Data-Qtr7'!C303="",'Data-Qtr7'!R303),"",(COUNTIF('Data-Qtr7'!C303,"Yes")))</f>
        <v/>
      </c>
      <c r="D305" s="271" t="str">
        <f>IF('Data-Qtr7'!D303="","",IF(C305=1,'Data-Qtr7'!D303,""))</f>
        <v/>
      </c>
      <c r="E305" s="36" t="str">
        <f>IF(OR('Data-Qtr7'!E303="",'Data-Qtr7'!R303),"",COUNTIF('Data-Qtr7'!E303,"Yes"))</f>
        <v/>
      </c>
      <c r="F305" s="36" t="str">
        <f>IF(OR('Data-Qtr7'!F303="",'Data-Qtr7'!R303),"",COUNTIF('Data-Qtr7'!F303,"Yes"))</f>
        <v/>
      </c>
      <c r="G305" s="36"/>
      <c r="H305" s="36" t="str">
        <f>IF(OR('Data-Qtr7'!G303="",'Data-Qtr7'!R303),"",COUNTIF('Data-Qtr7'!G303,"Yes"))</f>
        <v/>
      </c>
      <c r="I305" s="56">
        <f>COUNTIF('Data-Qtr7'!C303:G303,"")</f>
        <v>5</v>
      </c>
      <c r="J305" s="125">
        <f>IF('Data-Qtr7'!R303,0,IF((COUNTBLANK(C305)+COUNTBLANK(E305)+COUNTBLANK(F305)+COUNTBLANK(H305))=4,0,1))</f>
        <v>0</v>
      </c>
      <c r="K305" s="125">
        <f t="shared" si="55"/>
        <v>0</v>
      </c>
      <c r="L305" s="125">
        <f t="shared" si="56"/>
        <v>0</v>
      </c>
      <c r="M305" s="1">
        <f t="shared" si="57"/>
        <v>0</v>
      </c>
      <c r="N305" s="125">
        <f t="shared" si="58"/>
        <v>0</v>
      </c>
      <c r="O305" s="126">
        <f t="shared" si="59"/>
        <v>0</v>
      </c>
      <c r="P305" s="125">
        <f t="shared" si="60"/>
        <v>0</v>
      </c>
      <c r="Q305" s="1">
        <f t="shared" si="61"/>
        <v>0</v>
      </c>
      <c r="R305" s="1">
        <f t="shared" si="54"/>
        <v>0</v>
      </c>
      <c r="S305" s="1">
        <f t="shared" si="62"/>
        <v>0</v>
      </c>
      <c r="T305" s="1">
        <f t="shared" si="63"/>
        <v>0</v>
      </c>
      <c r="U305" s="126">
        <f t="shared" si="64"/>
        <v>0</v>
      </c>
    </row>
    <row r="306" spans="2:21" x14ac:dyDescent="0.3">
      <c r="B306" s="125">
        <v>291</v>
      </c>
      <c r="C306" s="32" t="str">
        <f>IF(OR('Data-Qtr7'!C304="",'Data-Qtr7'!R304),"",(COUNTIF('Data-Qtr7'!C304,"Yes")))</f>
        <v/>
      </c>
      <c r="D306" s="268" t="str">
        <f>IF('Data-Qtr7'!D304="","",IF(C306=1,'Data-Qtr7'!D304,""))</f>
        <v/>
      </c>
      <c r="E306" s="33" t="str">
        <f>IF(OR('Data-Qtr7'!E304="",'Data-Qtr7'!R304),"",COUNTIF('Data-Qtr7'!E304,"Yes"))</f>
        <v/>
      </c>
      <c r="F306" s="33" t="str">
        <f>IF(OR('Data-Qtr7'!F304="",'Data-Qtr7'!R304),"",COUNTIF('Data-Qtr7'!F304,"Yes"))</f>
        <v/>
      </c>
      <c r="G306" s="33"/>
      <c r="H306" s="33" t="str">
        <f>IF(OR('Data-Qtr7'!G304="",'Data-Qtr7'!R304),"",COUNTIF('Data-Qtr7'!G304,"Yes"))</f>
        <v/>
      </c>
      <c r="I306" s="54">
        <f>COUNTIF('Data-Qtr7'!C304:G304,"")</f>
        <v>5</v>
      </c>
      <c r="J306" s="125">
        <f>IF('Data-Qtr7'!R304,0,IF((COUNTBLANK(C306)+COUNTBLANK(E306)+COUNTBLANK(F306)+COUNTBLANK(H306))=4,0,1))</f>
        <v>0</v>
      </c>
      <c r="K306" s="125">
        <f t="shared" si="55"/>
        <v>0</v>
      </c>
      <c r="L306" s="125">
        <f t="shared" si="56"/>
        <v>0</v>
      </c>
      <c r="M306" s="1">
        <f t="shared" si="57"/>
        <v>0</v>
      </c>
      <c r="N306" s="125">
        <f t="shared" si="58"/>
        <v>0</v>
      </c>
      <c r="O306" s="126">
        <f t="shared" si="59"/>
        <v>0</v>
      </c>
      <c r="P306" s="125">
        <f t="shared" si="60"/>
        <v>0</v>
      </c>
      <c r="Q306" s="1">
        <f t="shared" si="61"/>
        <v>0</v>
      </c>
      <c r="R306" s="1">
        <f t="shared" si="54"/>
        <v>0</v>
      </c>
      <c r="S306" s="1">
        <f t="shared" si="62"/>
        <v>0</v>
      </c>
      <c r="T306" s="1">
        <f t="shared" si="63"/>
        <v>0</v>
      </c>
      <c r="U306" s="126">
        <f t="shared" si="64"/>
        <v>0</v>
      </c>
    </row>
    <row r="307" spans="2:21" x14ac:dyDescent="0.3">
      <c r="B307" s="125">
        <v>292</v>
      </c>
      <c r="C307" s="34" t="str">
        <f>IF(OR('Data-Qtr7'!C305="",'Data-Qtr7'!R305),"",(COUNTIF('Data-Qtr7'!C305,"Yes")))</f>
        <v/>
      </c>
      <c r="D307" s="267" t="str">
        <f>IF('Data-Qtr7'!D305="","",IF(C307=1,'Data-Qtr7'!D305,""))</f>
        <v/>
      </c>
      <c r="E307" s="53" t="str">
        <f>IF(OR('Data-Qtr7'!E305="",'Data-Qtr7'!R305),"",COUNTIF('Data-Qtr7'!E305,"Yes"))</f>
        <v/>
      </c>
      <c r="F307" s="53" t="str">
        <f>IF(OR('Data-Qtr7'!F305="",'Data-Qtr7'!R305),"",COUNTIF('Data-Qtr7'!F305,"Yes"))</f>
        <v/>
      </c>
      <c r="G307" s="53"/>
      <c r="H307" s="53" t="str">
        <f>IF(OR('Data-Qtr7'!G305="",'Data-Qtr7'!R305),"",COUNTIF('Data-Qtr7'!G305,"Yes"))</f>
        <v/>
      </c>
      <c r="I307" s="55">
        <f>COUNTIF('Data-Qtr7'!C305:G305,"")</f>
        <v>5</v>
      </c>
      <c r="J307" s="125">
        <f>IF('Data-Qtr7'!R305,0,IF((COUNTBLANK(C307)+COUNTBLANK(E307)+COUNTBLANK(F307)+COUNTBLANK(H307))=4,0,1))</f>
        <v>0</v>
      </c>
      <c r="K307" s="125">
        <f t="shared" si="55"/>
        <v>0</v>
      </c>
      <c r="L307" s="125">
        <f t="shared" si="56"/>
        <v>0</v>
      </c>
      <c r="M307" s="1">
        <f t="shared" si="57"/>
        <v>0</v>
      </c>
      <c r="N307" s="125">
        <f t="shared" si="58"/>
        <v>0</v>
      </c>
      <c r="O307" s="126">
        <f t="shared" si="59"/>
        <v>0</v>
      </c>
      <c r="P307" s="125">
        <f t="shared" si="60"/>
        <v>0</v>
      </c>
      <c r="Q307" s="1">
        <f t="shared" si="61"/>
        <v>0</v>
      </c>
      <c r="R307" s="1">
        <f t="shared" si="54"/>
        <v>0</v>
      </c>
      <c r="S307" s="1">
        <f t="shared" si="62"/>
        <v>0</v>
      </c>
      <c r="T307" s="1">
        <f t="shared" si="63"/>
        <v>0</v>
      </c>
      <c r="U307" s="126">
        <f t="shared" si="64"/>
        <v>0</v>
      </c>
    </row>
    <row r="308" spans="2:21" x14ac:dyDescent="0.3">
      <c r="B308" s="125">
        <v>293</v>
      </c>
      <c r="C308" s="34" t="str">
        <f>IF(OR('Data-Qtr7'!C306="",'Data-Qtr7'!R306),"",(COUNTIF('Data-Qtr7'!C306,"Yes")))</f>
        <v/>
      </c>
      <c r="D308" s="267" t="str">
        <f>IF('Data-Qtr7'!D306="","",IF(C308=1,'Data-Qtr7'!D306,""))</f>
        <v/>
      </c>
      <c r="E308" s="53" t="str">
        <f>IF(OR('Data-Qtr7'!E306="",'Data-Qtr7'!R306),"",COUNTIF('Data-Qtr7'!E306,"Yes"))</f>
        <v/>
      </c>
      <c r="F308" s="53" t="str">
        <f>IF(OR('Data-Qtr7'!F306="",'Data-Qtr7'!R306),"",COUNTIF('Data-Qtr7'!F306,"Yes"))</f>
        <v/>
      </c>
      <c r="G308" s="53"/>
      <c r="H308" s="53" t="str">
        <f>IF(OR('Data-Qtr7'!G306="",'Data-Qtr7'!R306),"",COUNTIF('Data-Qtr7'!G306,"Yes"))</f>
        <v/>
      </c>
      <c r="I308" s="55">
        <f>COUNTIF('Data-Qtr7'!C306:G306,"")</f>
        <v>5</v>
      </c>
      <c r="J308" s="125">
        <f>IF('Data-Qtr7'!R306,0,IF((COUNTBLANK(C308)+COUNTBLANK(E308)+COUNTBLANK(F308)+COUNTBLANK(H308))=4,0,1))</f>
        <v>0</v>
      </c>
      <c r="K308" s="125">
        <f t="shared" si="55"/>
        <v>0</v>
      </c>
      <c r="L308" s="125">
        <f t="shared" si="56"/>
        <v>0</v>
      </c>
      <c r="M308" s="1">
        <f t="shared" si="57"/>
        <v>0</v>
      </c>
      <c r="N308" s="125">
        <f t="shared" si="58"/>
        <v>0</v>
      </c>
      <c r="O308" s="126">
        <f t="shared" si="59"/>
        <v>0</v>
      </c>
      <c r="P308" s="125">
        <f t="shared" si="60"/>
        <v>0</v>
      </c>
      <c r="Q308" s="1">
        <f t="shared" si="61"/>
        <v>0</v>
      </c>
      <c r="R308" s="1">
        <f t="shared" si="54"/>
        <v>0</v>
      </c>
      <c r="S308" s="1">
        <f t="shared" si="62"/>
        <v>0</v>
      </c>
      <c r="T308" s="1">
        <f t="shared" si="63"/>
        <v>0</v>
      </c>
      <c r="U308" s="126">
        <f t="shared" si="64"/>
        <v>0</v>
      </c>
    </row>
    <row r="309" spans="2:21" x14ac:dyDescent="0.3">
      <c r="B309" s="125">
        <v>294</v>
      </c>
      <c r="C309" s="34" t="str">
        <f>IF(OR('Data-Qtr7'!C307="",'Data-Qtr7'!R307),"",(COUNTIF('Data-Qtr7'!C307,"Yes")))</f>
        <v/>
      </c>
      <c r="D309" s="267" t="str">
        <f>IF('Data-Qtr7'!D307="","",IF(C309=1,'Data-Qtr7'!D307,""))</f>
        <v/>
      </c>
      <c r="E309" s="53" t="str">
        <f>IF(OR('Data-Qtr7'!E307="",'Data-Qtr7'!R307),"",COUNTIF('Data-Qtr7'!E307,"Yes"))</f>
        <v/>
      </c>
      <c r="F309" s="53" t="str">
        <f>IF(OR('Data-Qtr7'!F307="",'Data-Qtr7'!R307),"",COUNTIF('Data-Qtr7'!F307,"Yes"))</f>
        <v/>
      </c>
      <c r="G309" s="53"/>
      <c r="H309" s="53" t="str">
        <f>IF(OR('Data-Qtr7'!G307="",'Data-Qtr7'!R307),"",COUNTIF('Data-Qtr7'!G307,"Yes"))</f>
        <v/>
      </c>
      <c r="I309" s="55">
        <f>COUNTIF('Data-Qtr7'!C307:G307,"")</f>
        <v>5</v>
      </c>
      <c r="J309" s="125">
        <f>IF('Data-Qtr7'!R307,0,IF((COUNTBLANK(C309)+COUNTBLANK(E309)+COUNTBLANK(F309)+COUNTBLANK(H309))=4,0,1))</f>
        <v>0</v>
      </c>
      <c r="K309" s="125">
        <f t="shared" si="55"/>
        <v>0</v>
      </c>
      <c r="L309" s="125">
        <f t="shared" si="56"/>
        <v>0</v>
      </c>
      <c r="M309" s="1">
        <f t="shared" si="57"/>
        <v>0</v>
      </c>
      <c r="N309" s="125">
        <f t="shared" si="58"/>
        <v>0</v>
      </c>
      <c r="O309" s="126">
        <f t="shared" si="59"/>
        <v>0</v>
      </c>
      <c r="P309" s="125">
        <f t="shared" si="60"/>
        <v>0</v>
      </c>
      <c r="Q309" s="1">
        <f t="shared" si="61"/>
        <v>0</v>
      </c>
      <c r="R309" s="1">
        <f t="shared" si="54"/>
        <v>0</v>
      </c>
      <c r="S309" s="1">
        <f t="shared" si="62"/>
        <v>0</v>
      </c>
      <c r="T309" s="1">
        <f t="shared" si="63"/>
        <v>0</v>
      </c>
      <c r="U309" s="126">
        <f t="shared" si="64"/>
        <v>0</v>
      </c>
    </row>
    <row r="310" spans="2:21" x14ac:dyDescent="0.3">
      <c r="B310" s="125">
        <v>295</v>
      </c>
      <c r="C310" s="34" t="str">
        <f>IF(OR('Data-Qtr7'!C308="",'Data-Qtr7'!R308),"",(COUNTIF('Data-Qtr7'!C308,"Yes")))</f>
        <v/>
      </c>
      <c r="D310" s="267" t="str">
        <f>IF('Data-Qtr7'!D308="","",IF(C310=1,'Data-Qtr7'!D308,""))</f>
        <v/>
      </c>
      <c r="E310" s="53" t="str">
        <f>IF(OR('Data-Qtr7'!E308="",'Data-Qtr7'!R308),"",COUNTIF('Data-Qtr7'!E308,"Yes"))</f>
        <v/>
      </c>
      <c r="F310" s="53" t="str">
        <f>IF(OR('Data-Qtr7'!F308="",'Data-Qtr7'!R308),"",COUNTIF('Data-Qtr7'!F308,"Yes"))</f>
        <v/>
      </c>
      <c r="G310" s="53"/>
      <c r="H310" s="53" t="str">
        <f>IF(OR('Data-Qtr7'!G308="",'Data-Qtr7'!R308),"",COUNTIF('Data-Qtr7'!G308,"Yes"))</f>
        <v/>
      </c>
      <c r="I310" s="55">
        <f>COUNTIF('Data-Qtr7'!C308:G308,"")</f>
        <v>5</v>
      </c>
      <c r="J310" s="125">
        <f>IF('Data-Qtr7'!R308,0,IF((COUNTBLANK(C310)+COUNTBLANK(E310)+COUNTBLANK(F310)+COUNTBLANK(H310))=4,0,1))</f>
        <v>0</v>
      </c>
      <c r="K310" s="125">
        <f t="shared" si="55"/>
        <v>0</v>
      </c>
      <c r="L310" s="125">
        <f t="shared" si="56"/>
        <v>0</v>
      </c>
      <c r="M310" s="1">
        <f t="shared" si="57"/>
        <v>0</v>
      </c>
      <c r="N310" s="125">
        <f t="shared" si="58"/>
        <v>0</v>
      </c>
      <c r="O310" s="126">
        <f t="shared" si="59"/>
        <v>0</v>
      </c>
      <c r="P310" s="125">
        <f t="shared" si="60"/>
        <v>0</v>
      </c>
      <c r="Q310" s="1">
        <f t="shared" si="61"/>
        <v>0</v>
      </c>
      <c r="R310" s="1">
        <f t="shared" si="54"/>
        <v>0</v>
      </c>
      <c r="S310" s="1">
        <f t="shared" si="62"/>
        <v>0</v>
      </c>
      <c r="T310" s="1">
        <f t="shared" si="63"/>
        <v>0</v>
      </c>
      <c r="U310" s="126">
        <f t="shared" si="64"/>
        <v>0</v>
      </c>
    </row>
    <row r="311" spans="2:21" x14ac:dyDescent="0.3">
      <c r="B311" s="125">
        <v>296</v>
      </c>
      <c r="C311" s="34" t="str">
        <f>IF(OR('Data-Qtr7'!C309="",'Data-Qtr7'!R309),"",(COUNTIF('Data-Qtr7'!C309,"Yes")))</f>
        <v/>
      </c>
      <c r="D311" s="267" t="str">
        <f>IF('Data-Qtr7'!D309="","",IF(C311=1,'Data-Qtr7'!D309,""))</f>
        <v/>
      </c>
      <c r="E311" s="53" t="str">
        <f>IF(OR('Data-Qtr7'!E309="",'Data-Qtr7'!R309),"",COUNTIF('Data-Qtr7'!E309,"Yes"))</f>
        <v/>
      </c>
      <c r="F311" s="53" t="str">
        <f>IF(OR('Data-Qtr7'!F309="",'Data-Qtr7'!R309),"",COUNTIF('Data-Qtr7'!F309,"Yes"))</f>
        <v/>
      </c>
      <c r="G311" s="53"/>
      <c r="H311" s="53" t="str">
        <f>IF(OR('Data-Qtr7'!G309="",'Data-Qtr7'!R309),"",COUNTIF('Data-Qtr7'!G309,"Yes"))</f>
        <v/>
      </c>
      <c r="I311" s="55">
        <f>COUNTIF('Data-Qtr7'!C309:G309,"")</f>
        <v>5</v>
      </c>
      <c r="J311" s="125">
        <f>IF('Data-Qtr7'!R309,0,IF((COUNTBLANK(C311)+COUNTBLANK(E311)+COUNTBLANK(F311)+COUNTBLANK(H311))=4,0,1))</f>
        <v>0</v>
      </c>
      <c r="K311" s="125">
        <f t="shared" si="55"/>
        <v>0</v>
      </c>
      <c r="L311" s="125">
        <f t="shared" si="56"/>
        <v>0</v>
      </c>
      <c r="M311" s="1">
        <f t="shared" si="57"/>
        <v>0</v>
      </c>
      <c r="N311" s="125">
        <f t="shared" si="58"/>
        <v>0</v>
      </c>
      <c r="O311" s="126">
        <f t="shared" si="59"/>
        <v>0</v>
      </c>
      <c r="P311" s="125">
        <f t="shared" si="60"/>
        <v>0</v>
      </c>
      <c r="Q311" s="1">
        <f t="shared" si="61"/>
        <v>0</v>
      </c>
      <c r="R311" s="1">
        <f t="shared" si="54"/>
        <v>0</v>
      </c>
      <c r="S311" s="1">
        <f t="shared" si="62"/>
        <v>0</v>
      </c>
      <c r="T311" s="1">
        <f t="shared" si="63"/>
        <v>0</v>
      </c>
      <c r="U311" s="126">
        <f t="shared" si="64"/>
        <v>0</v>
      </c>
    </row>
    <row r="312" spans="2:21" x14ac:dyDescent="0.3">
      <c r="B312" s="125">
        <v>297</v>
      </c>
      <c r="C312" s="34" t="str">
        <f>IF(OR('Data-Qtr7'!C310="",'Data-Qtr7'!R310),"",(COUNTIF('Data-Qtr7'!C310,"Yes")))</f>
        <v/>
      </c>
      <c r="D312" s="267" t="str">
        <f>IF('Data-Qtr7'!D310="","",IF(C312=1,'Data-Qtr7'!D310,""))</f>
        <v/>
      </c>
      <c r="E312" s="53" t="str">
        <f>IF(OR('Data-Qtr7'!E310="",'Data-Qtr7'!R310),"",COUNTIF('Data-Qtr7'!E310,"Yes"))</f>
        <v/>
      </c>
      <c r="F312" s="53" t="str">
        <f>IF(OR('Data-Qtr7'!F310="",'Data-Qtr7'!R310),"",COUNTIF('Data-Qtr7'!F310,"Yes"))</f>
        <v/>
      </c>
      <c r="G312" s="53"/>
      <c r="H312" s="53" t="str">
        <f>IF(OR('Data-Qtr7'!G310="",'Data-Qtr7'!R310),"",COUNTIF('Data-Qtr7'!G310,"Yes"))</f>
        <v/>
      </c>
      <c r="I312" s="55">
        <f>COUNTIF('Data-Qtr7'!C310:G310,"")</f>
        <v>5</v>
      </c>
      <c r="J312" s="125">
        <f>IF('Data-Qtr7'!R310,0,IF((COUNTBLANK(C312)+COUNTBLANK(E312)+COUNTBLANK(F312)+COUNTBLANK(H312))=4,0,1))</f>
        <v>0</v>
      </c>
      <c r="K312" s="125">
        <f t="shared" si="55"/>
        <v>0</v>
      </c>
      <c r="L312" s="125">
        <f t="shared" si="56"/>
        <v>0</v>
      </c>
      <c r="M312" s="1">
        <f t="shared" si="57"/>
        <v>0</v>
      </c>
      <c r="N312" s="125">
        <f t="shared" si="58"/>
        <v>0</v>
      </c>
      <c r="O312" s="126">
        <f t="shared" si="59"/>
        <v>0</v>
      </c>
      <c r="P312" s="125">
        <f t="shared" si="60"/>
        <v>0</v>
      </c>
      <c r="Q312" s="1">
        <f t="shared" si="61"/>
        <v>0</v>
      </c>
      <c r="R312" s="1">
        <f t="shared" si="54"/>
        <v>0</v>
      </c>
      <c r="S312" s="1">
        <f t="shared" si="62"/>
        <v>0</v>
      </c>
      <c r="T312" s="1">
        <f t="shared" si="63"/>
        <v>0</v>
      </c>
      <c r="U312" s="126">
        <f t="shared" si="64"/>
        <v>0</v>
      </c>
    </row>
    <row r="313" spans="2:21" x14ac:dyDescent="0.3">
      <c r="B313" s="125">
        <v>298</v>
      </c>
      <c r="C313" s="34" t="str">
        <f>IF(OR('Data-Qtr7'!C311="",'Data-Qtr7'!R311),"",(COUNTIF('Data-Qtr7'!C311,"Yes")))</f>
        <v/>
      </c>
      <c r="D313" s="267" t="str">
        <f>IF('Data-Qtr7'!D311="","",IF(C313=1,'Data-Qtr7'!D311,""))</f>
        <v/>
      </c>
      <c r="E313" s="53" t="str">
        <f>IF(OR('Data-Qtr7'!E311="",'Data-Qtr7'!R311),"",COUNTIF('Data-Qtr7'!E311,"Yes"))</f>
        <v/>
      </c>
      <c r="F313" s="53" t="str">
        <f>IF(OR('Data-Qtr7'!F311="",'Data-Qtr7'!R311),"",COUNTIF('Data-Qtr7'!F311,"Yes"))</f>
        <v/>
      </c>
      <c r="G313" s="53"/>
      <c r="H313" s="53" t="str">
        <f>IF(OR('Data-Qtr7'!G311="",'Data-Qtr7'!R311),"",COUNTIF('Data-Qtr7'!G311,"Yes"))</f>
        <v/>
      </c>
      <c r="I313" s="55">
        <f>COUNTIF('Data-Qtr7'!C311:G311,"")</f>
        <v>5</v>
      </c>
      <c r="J313" s="125">
        <f>IF('Data-Qtr7'!R311,0,IF((COUNTBLANK(C313)+COUNTBLANK(E313)+COUNTBLANK(F313)+COUNTBLANK(H313))=4,0,1))</f>
        <v>0</v>
      </c>
      <c r="K313" s="125">
        <f t="shared" si="55"/>
        <v>0</v>
      </c>
      <c r="L313" s="125">
        <f t="shared" si="56"/>
        <v>0</v>
      </c>
      <c r="M313" s="1">
        <f t="shared" si="57"/>
        <v>0</v>
      </c>
      <c r="N313" s="125">
        <f t="shared" si="58"/>
        <v>0</v>
      </c>
      <c r="O313" s="126">
        <f t="shared" si="59"/>
        <v>0</v>
      </c>
      <c r="P313" s="125">
        <f t="shared" si="60"/>
        <v>0</v>
      </c>
      <c r="Q313" s="1">
        <f t="shared" si="61"/>
        <v>0</v>
      </c>
      <c r="R313" s="1">
        <f t="shared" si="54"/>
        <v>0</v>
      </c>
      <c r="S313" s="1">
        <f t="shared" si="62"/>
        <v>0</v>
      </c>
      <c r="T313" s="1">
        <f t="shared" si="63"/>
        <v>0</v>
      </c>
      <c r="U313" s="126">
        <f t="shared" si="64"/>
        <v>0</v>
      </c>
    </row>
    <row r="314" spans="2:21" x14ac:dyDescent="0.3">
      <c r="B314" s="125">
        <v>299</v>
      </c>
      <c r="C314" s="34" t="str">
        <f>IF(OR('Data-Qtr7'!C312="",'Data-Qtr7'!R312),"",(COUNTIF('Data-Qtr7'!C312,"Yes")))</f>
        <v/>
      </c>
      <c r="D314" s="267" t="str">
        <f>IF('Data-Qtr7'!D312="","",IF(C314=1,'Data-Qtr7'!D312,""))</f>
        <v/>
      </c>
      <c r="E314" s="53" t="str">
        <f>IF(OR('Data-Qtr7'!E312="",'Data-Qtr7'!R312),"",COUNTIF('Data-Qtr7'!E312,"Yes"))</f>
        <v/>
      </c>
      <c r="F314" s="53" t="str">
        <f>IF(OR('Data-Qtr7'!F312="",'Data-Qtr7'!R312),"",COUNTIF('Data-Qtr7'!F312,"Yes"))</f>
        <v/>
      </c>
      <c r="G314" s="53"/>
      <c r="H314" s="53" t="str">
        <f>IF(OR('Data-Qtr7'!G312="",'Data-Qtr7'!R312),"",COUNTIF('Data-Qtr7'!G312,"Yes"))</f>
        <v/>
      </c>
      <c r="I314" s="55">
        <f>COUNTIF('Data-Qtr7'!C312:G312,"")</f>
        <v>5</v>
      </c>
      <c r="J314" s="125">
        <f>IF('Data-Qtr7'!R312,0,IF((COUNTBLANK(C314)+COUNTBLANK(E314)+COUNTBLANK(F314)+COUNTBLANK(H314))=4,0,1))</f>
        <v>0</v>
      </c>
      <c r="K314" s="125">
        <f t="shared" si="55"/>
        <v>0</v>
      </c>
      <c r="L314" s="125">
        <f t="shared" si="56"/>
        <v>0</v>
      </c>
      <c r="M314" s="1">
        <f t="shared" si="57"/>
        <v>0</v>
      </c>
      <c r="N314" s="125">
        <f t="shared" si="58"/>
        <v>0</v>
      </c>
      <c r="O314" s="126">
        <f t="shared" si="59"/>
        <v>0</v>
      </c>
      <c r="P314" s="125">
        <f t="shared" si="60"/>
        <v>0</v>
      </c>
      <c r="Q314" s="1">
        <f t="shared" si="61"/>
        <v>0</v>
      </c>
      <c r="R314" s="1">
        <f t="shared" si="54"/>
        <v>0</v>
      </c>
      <c r="S314" s="1">
        <f t="shared" si="62"/>
        <v>0</v>
      </c>
      <c r="T314" s="1">
        <f t="shared" si="63"/>
        <v>0</v>
      </c>
      <c r="U314" s="126">
        <f t="shared" si="64"/>
        <v>0</v>
      </c>
    </row>
    <row r="315" spans="2:21" ht="15" thickBot="1" x14ac:dyDescent="0.35">
      <c r="B315" s="125">
        <v>300</v>
      </c>
      <c r="C315" s="35" t="str">
        <f>IF(OR('Data-Qtr7'!C313="",'Data-Qtr7'!R313),"",(COUNTIF('Data-Qtr7'!C313,"Yes")))</f>
        <v/>
      </c>
      <c r="D315" s="271" t="str">
        <f>IF('Data-Qtr7'!D313="","",IF(C315=1,'Data-Qtr7'!D313,""))</f>
        <v/>
      </c>
      <c r="E315" s="36" t="str">
        <f>IF(OR('Data-Qtr7'!E313="",'Data-Qtr7'!R313),"",COUNTIF('Data-Qtr7'!E313,"Yes"))</f>
        <v/>
      </c>
      <c r="F315" s="36" t="str">
        <f>IF(OR('Data-Qtr7'!F313="",'Data-Qtr7'!R313),"",COUNTIF('Data-Qtr7'!F313,"Yes"))</f>
        <v/>
      </c>
      <c r="G315" s="36"/>
      <c r="H315" s="36" t="str">
        <f>IF(OR('Data-Qtr7'!G313="",'Data-Qtr7'!R313),"",COUNTIF('Data-Qtr7'!G313,"Yes"))</f>
        <v/>
      </c>
      <c r="I315" s="55">
        <f>COUNTIF('Data-Qtr7'!C313:G313,"")</f>
        <v>5</v>
      </c>
      <c r="J315" s="125">
        <f>IF('Data-Qtr7'!R313,0,IF((COUNTBLANK(C315)+COUNTBLANK(E315)+COUNTBLANK(F315)+COUNTBLANK(H315))=4,0,1))</f>
        <v>0</v>
      </c>
      <c r="K315" s="125">
        <f t="shared" si="55"/>
        <v>0</v>
      </c>
      <c r="L315" s="125">
        <f t="shared" si="56"/>
        <v>0</v>
      </c>
      <c r="M315" s="1">
        <f t="shared" si="57"/>
        <v>0</v>
      </c>
      <c r="N315" s="125">
        <f t="shared" si="58"/>
        <v>0</v>
      </c>
      <c r="O315" s="126">
        <f t="shared" si="59"/>
        <v>0</v>
      </c>
      <c r="P315" s="125">
        <f t="shared" si="60"/>
        <v>0</v>
      </c>
      <c r="Q315" s="1">
        <f t="shared" si="61"/>
        <v>0</v>
      </c>
      <c r="R315" s="1">
        <f t="shared" si="54"/>
        <v>0</v>
      </c>
      <c r="S315" s="1">
        <f t="shared" si="62"/>
        <v>0</v>
      </c>
      <c r="T315" s="1">
        <f t="shared" si="63"/>
        <v>0</v>
      </c>
      <c r="U315" s="126">
        <f t="shared" si="64"/>
        <v>0</v>
      </c>
    </row>
    <row r="316" spans="2:21" ht="15" thickBot="1" x14ac:dyDescent="0.35">
      <c r="B316" s="128" t="s">
        <v>32</v>
      </c>
      <c r="C316" s="51">
        <f>SUM(C16:C315)</f>
        <v>0</v>
      </c>
      <c r="D316" s="259">
        <f>SUM(D16:D315)</f>
        <v>0</v>
      </c>
      <c r="E316" s="50">
        <f>SUM(E16:E315)</f>
        <v>0</v>
      </c>
      <c r="F316" s="50">
        <f>SUM(F16:F315)</f>
        <v>0</v>
      </c>
      <c r="G316" s="50"/>
      <c r="H316" s="50">
        <f t="shared" ref="H316:U316" si="65">SUM(H16:H315)</f>
        <v>0</v>
      </c>
      <c r="I316" s="45">
        <f t="shared" si="65"/>
        <v>1500</v>
      </c>
      <c r="J316" s="45">
        <f t="shared" si="65"/>
        <v>0</v>
      </c>
      <c r="K316" s="59">
        <f t="shared" si="65"/>
        <v>0</v>
      </c>
      <c r="L316" s="129">
        <f t="shared" si="65"/>
        <v>0</v>
      </c>
      <c r="M316" s="129">
        <f t="shared" si="65"/>
        <v>0</v>
      </c>
      <c r="N316" s="130">
        <f t="shared" si="65"/>
        <v>0</v>
      </c>
      <c r="O316" s="131">
        <f t="shared" si="65"/>
        <v>0</v>
      </c>
      <c r="P316" s="132">
        <f t="shared" si="65"/>
        <v>0</v>
      </c>
      <c r="Q316" s="132">
        <f t="shared" si="65"/>
        <v>0</v>
      </c>
      <c r="R316" s="133">
        <f t="shared" si="65"/>
        <v>0</v>
      </c>
      <c r="S316" s="134">
        <f t="shared" si="65"/>
        <v>0</v>
      </c>
      <c r="T316" s="199">
        <f t="shared" si="65"/>
        <v>0</v>
      </c>
      <c r="U316" s="199">
        <f t="shared" si="65"/>
        <v>0</v>
      </c>
    </row>
    <row r="317" spans="2:21" ht="15" thickBot="1" x14ac:dyDescent="0.35">
      <c r="B317" s="1" t="s">
        <v>42</v>
      </c>
      <c r="C317" s="137"/>
      <c r="D317" s="137"/>
      <c r="E317" s="137"/>
      <c r="F317" s="137"/>
      <c r="G317" s="137"/>
      <c r="H317" s="137"/>
      <c r="I317" s="138"/>
      <c r="J317" s="138"/>
      <c r="K317" s="139">
        <f>SUM(J16:J315)</f>
        <v>0</v>
      </c>
      <c r="R317" s="133"/>
      <c r="S317" s="140"/>
      <c r="T317" s="135"/>
      <c r="U317" s="141"/>
    </row>
    <row r="318" spans="2:21" x14ac:dyDescent="0.3">
      <c r="C318" s="44"/>
      <c r="D318" s="44"/>
      <c r="E318" s="44"/>
      <c r="F318" s="44"/>
      <c r="G318" s="44"/>
      <c r="H318" s="44"/>
    </row>
    <row r="320" spans="2:21" x14ac:dyDescent="0.3">
      <c r="G320" s="28"/>
    </row>
    <row r="321" spans="7:8" x14ac:dyDescent="0.3">
      <c r="G321" s="28"/>
    </row>
    <row r="322" spans="7:8" x14ac:dyDescent="0.3">
      <c r="G322" s="28"/>
    </row>
    <row r="323" spans="7:8" x14ac:dyDescent="0.3">
      <c r="G323" s="28"/>
    </row>
    <row r="324" spans="7:8" x14ac:dyDescent="0.3">
      <c r="G324" s="28"/>
    </row>
    <row r="328" spans="7:8" x14ac:dyDescent="0.3">
      <c r="G328" s="28"/>
      <c r="H328" s="5"/>
    </row>
    <row r="329" spans="7:8" x14ac:dyDescent="0.3">
      <c r="G329" s="28"/>
      <c r="H329" s="5"/>
    </row>
    <row r="330" spans="7:8" x14ac:dyDescent="0.3">
      <c r="G330" s="28"/>
      <c r="H330" s="5"/>
    </row>
  </sheetData>
  <sheetProtection algorithmName="SHA-512" hashValue="al8ikl0VtHT+qYPx3g/tK90ufQhIQawt8zZpL1/bq4oCwGnY21fMJyKzSuFXbYi91Y/uA9R6GMiQ2mZr3hBqqw==" saltValue="jyAxrvN0wuJ4tBJ/oy7GCg==" spinCount="100000" sheet="1" objects="1" scenarios="1" selectLockedCells="1" selectUnlockedCells="1"/>
  <mergeCells count="2">
    <mergeCell ref="I5:I12"/>
    <mergeCell ref="G8:G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F94E7-6206-48AD-BD4F-A9711DD8D415}">
  <sheetPr codeName="Sheet18"/>
  <dimension ref="A1:U330"/>
  <sheetViews>
    <sheetView zoomScale="85" zoomScaleNormal="85" workbookViewId="0">
      <selection activeCell="K9" sqref="K9"/>
    </sheetView>
  </sheetViews>
  <sheetFormatPr defaultColWidth="8.88671875" defaultRowHeight="14.4" x14ac:dyDescent="0.3"/>
  <cols>
    <col min="1" max="1" width="22.33203125" style="1" customWidth="1"/>
    <col min="2" max="2" width="67.6640625" style="1" customWidth="1"/>
    <col min="3" max="3" width="26.44140625" style="1" customWidth="1"/>
    <col min="4" max="4" width="28" style="1" customWidth="1"/>
    <col min="5" max="5" width="24.6640625" style="1" customWidth="1"/>
    <col min="6" max="6" width="15.44140625" style="1" customWidth="1"/>
    <col min="7" max="7" width="26" style="1" customWidth="1"/>
    <col min="8" max="8" width="20.33203125" style="1" customWidth="1"/>
    <col min="9" max="9" width="15.6640625" style="1" customWidth="1"/>
    <col min="10" max="10" width="38" style="1" customWidth="1"/>
    <col min="11" max="11" width="31.44140625" style="1" customWidth="1"/>
    <col min="12" max="12" width="34.44140625" style="1" bestFit="1" customWidth="1"/>
    <col min="13" max="13" width="36.6640625" style="1" bestFit="1" customWidth="1"/>
    <col min="14" max="14" width="34.44140625" style="1" bestFit="1" customWidth="1"/>
    <col min="15" max="15" width="37" style="1" bestFit="1" customWidth="1"/>
    <col min="16" max="16" width="34.44140625" style="1" bestFit="1" customWidth="1"/>
    <col min="17" max="17" width="37" style="1" bestFit="1" customWidth="1"/>
    <col min="18" max="18" width="35.33203125" style="1" customWidth="1"/>
    <col min="19" max="19" width="35.5546875" style="1" customWidth="1"/>
    <col min="20" max="20" width="26.88671875" style="1" bestFit="1" customWidth="1"/>
    <col min="21" max="21" width="29.44140625" style="1" bestFit="1" customWidth="1"/>
    <col min="22" max="16384" width="8.88671875" style="1"/>
  </cols>
  <sheetData>
    <row r="1" spans="1:21" x14ac:dyDescent="0.3">
      <c r="A1" s="2" t="s">
        <v>1</v>
      </c>
    </row>
    <row r="3" spans="1:21" ht="18" x14ac:dyDescent="0.35">
      <c r="A3" s="3" t="s">
        <v>2</v>
      </c>
    </row>
    <row r="4" spans="1:21" ht="24.75" customHeight="1" x14ac:dyDescent="0.35">
      <c r="A4" s="3"/>
      <c r="K4" s="300"/>
      <c r="L4" s="300"/>
      <c r="M4" s="300"/>
      <c r="N4" s="300"/>
    </row>
    <row r="5" spans="1:21" ht="24" customHeight="1" x14ac:dyDescent="0.3">
      <c r="A5" s="1" t="s">
        <v>3</v>
      </c>
      <c r="I5" s="374"/>
      <c r="J5" s="302"/>
      <c r="K5" s="303"/>
      <c r="L5" s="303"/>
      <c r="M5" s="303"/>
      <c r="N5" s="302"/>
    </row>
    <row r="6" spans="1:21" ht="28.5" customHeight="1" x14ac:dyDescent="0.3">
      <c r="A6" s="1" t="s">
        <v>4</v>
      </c>
      <c r="I6" s="374"/>
      <c r="J6" s="302"/>
      <c r="K6" s="303"/>
      <c r="L6" s="303"/>
      <c r="M6" s="303"/>
      <c r="N6" s="302"/>
    </row>
    <row r="7" spans="1:21" ht="30.75" customHeight="1" thickBot="1" x14ac:dyDescent="0.35">
      <c r="I7" s="374"/>
      <c r="J7" s="302"/>
      <c r="K7" s="303"/>
      <c r="L7" s="303"/>
      <c r="M7" s="303"/>
      <c r="N7" s="302"/>
    </row>
    <row r="8" spans="1:21" ht="34.5" customHeight="1" x14ac:dyDescent="0.3">
      <c r="A8" s="9" t="s">
        <v>5</v>
      </c>
      <c r="B8" s="10"/>
      <c r="D8" s="9" t="s">
        <v>6</v>
      </c>
      <c r="E8" s="10"/>
      <c r="G8" s="372" t="s">
        <v>7</v>
      </c>
      <c r="H8" s="6" t="s">
        <v>8</v>
      </c>
      <c r="I8" s="374"/>
      <c r="J8" s="302"/>
      <c r="K8" s="303"/>
      <c r="L8" s="303"/>
      <c r="M8" s="303"/>
      <c r="N8" s="302"/>
    </row>
    <row r="9" spans="1:21" ht="38.25" customHeight="1" thickBot="1" x14ac:dyDescent="0.35">
      <c r="A9" s="11" t="s">
        <v>9</v>
      </c>
      <c r="B9" s="13" t="s">
        <v>38</v>
      </c>
      <c r="D9" s="11" t="s">
        <v>0</v>
      </c>
      <c r="E9" s="63" t="str">
        <f>IF(ISBLANK('Data-Qtr8'!C8), "", 'Data-Qtr8'!C8)</f>
        <v>Enter RCH name in Data-Qtr1 RCH Name field</v>
      </c>
      <c r="G9" s="373"/>
      <c r="H9" s="7" t="s">
        <v>10</v>
      </c>
      <c r="I9" s="374"/>
      <c r="J9" s="302"/>
      <c r="K9" s="303"/>
      <c r="L9" s="303"/>
      <c r="M9" s="303"/>
      <c r="N9" s="302"/>
    </row>
    <row r="10" spans="1:21" ht="40.5" customHeight="1" thickBot="1" x14ac:dyDescent="0.35">
      <c r="A10" s="11" t="s">
        <v>11</v>
      </c>
      <c r="B10" s="118" t="s">
        <v>37</v>
      </c>
      <c r="D10" s="12" t="s">
        <v>18</v>
      </c>
      <c r="E10" s="64">
        <f>IF(ISBLANK('Data-Qtr8'!G6), "", 'Data-Qtr8'!G6)</f>
        <v>300</v>
      </c>
      <c r="G10" s="8" t="s">
        <v>12</v>
      </c>
      <c r="H10" s="62" t="s">
        <v>13</v>
      </c>
      <c r="I10" s="374"/>
      <c r="J10" s="302"/>
      <c r="K10" s="303"/>
      <c r="L10" s="303"/>
      <c r="M10" s="303"/>
      <c r="N10" s="302"/>
    </row>
    <row r="11" spans="1:21" ht="40.5" customHeight="1" x14ac:dyDescent="0.3">
      <c r="A11" s="29" t="s">
        <v>20</v>
      </c>
      <c r="B11" s="119">
        <v>4</v>
      </c>
      <c r="D11" s="48" t="s">
        <v>49</v>
      </c>
      <c r="E11" s="49">
        <f>SUM(J16:J315)</f>
        <v>0</v>
      </c>
      <c r="G11" s="27" t="s">
        <v>51</v>
      </c>
      <c r="H11" s="1" t="e">
        <f>last_antipsych_audit_date</f>
        <v>#REF!</v>
      </c>
      <c r="I11" s="374"/>
      <c r="J11" s="304"/>
      <c r="K11" s="305"/>
      <c r="L11" s="305"/>
      <c r="M11" s="305"/>
      <c r="N11" s="304"/>
    </row>
    <row r="12" spans="1:21" ht="33" customHeight="1" thickBot="1" x14ac:dyDescent="0.35">
      <c r="A12" s="12" t="s">
        <v>19</v>
      </c>
      <c r="B12" s="65" t="s">
        <v>13</v>
      </c>
      <c r="D12" s="4" t="s">
        <v>50</v>
      </c>
      <c r="E12" s="5" t="str">
        <f xml:space="preserve"> last_polypharm_audit_date</f>
        <v xml:space="preserve"> MMM – MMM 202x</v>
      </c>
      <c r="I12" s="374"/>
      <c r="J12" s="304"/>
      <c r="K12" s="305"/>
      <c r="L12" s="305"/>
      <c r="M12" s="305"/>
      <c r="N12" s="304"/>
    </row>
    <row r="13" spans="1:21" ht="15" thickBot="1" x14ac:dyDescent="0.35">
      <c r="G13" s="28"/>
      <c r="R13" s="1" t="s">
        <v>96</v>
      </c>
    </row>
    <row r="14" spans="1:21" ht="90.75" customHeight="1" thickBot="1" x14ac:dyDescent="0.35">
      <c r="B14" s="30" t="s">
        <v>17</v>
      </c>
      <c r="C14" s="39" t="s">
        <v>23</v>
      </c>
      <c r="D14" s="40" t="s">
        <v>21</v>
      </c>
      <c r="E14" s="52">
        <v>2</v>
      </c>
      <c r="F14" s="41">
        <v>3</v>
      </c>
      <c r="G14" s="41"/>
      <c r="H14" s="41">
        <v>4</v>
      </c>
      <c r="I14" s="47" t="s">
        <v>31</v>
      </c>
      <c r="J14" s="47" t="s">
        <v>30</v>
      </c>
      <c r="K14" s="58" t="s">
        <v>41</v>
      </c>
      <c r="L14" s="46" t="s">
        <v>27</v>
      </c>
      <c r="M14" s="46" t="s">
        <v>93</v>
      </c>
      <c r="N14" s="60" t="s">
        <v>28</v>
      </c>
      <c r="O14" s="61" t="s">
        <v>29</v>
      </c>
      <c r="P14" s="42" t="s">
        <v>94</v>
      </c>
      <c r="Q14" s="42" t="s">
        <v>95</v>
      </c>
      <c r="R14" s="43" t="s">
        <v>91</v>
      </c>
      <c r="S14" s="43" t="s">
        <v>92</v>
      </c>
      <c r="T14" s="198" t="s">
        <v>86</v>
      </c>
      <c r="U14" s="198" t="s">
        <v>82</v>
      </c>
    </row>
    <row r="15" spans="1:21" ht="130.19999999999999" thickBot="1" x14ac:dyDescent="0.35">
      <c r="A15" s="4" t="s">
        <v>26</v>
      </c>
      <c r="B15" s="120" t="s">
        <v>25</v>
      </c>
      <c r="C15" s="38" t="s">
        <v>36</v>
      </c>
      <c r="D15" s="37" t="s">
        <v>54</v>
      </c>
      <c r="E15" s="37" t="s">
        <v>39</v>
      </c>
      <c r="F15" s="37" t="s">
        <v>67</v>
      </c>
      <c r="G15" s="57"/>
      <c r="H15" s="37" t="s">
        <v>66</v>
      </c>
      <c r="I15" s="31"/>
      <c r="J15" s="117" t="s">
        <v>68</v>
      </c>
      <c r="K15" s="121" t="s">
        <v>40</v>
      </c>
      <c r="L15" s="121" t="s">
        <v>44</v>
      </c>
      <c r="M15" s="121" t="s">
        <v>43</v>
      </c>
      <c r="N15" s="121" t="s">
        <v>48</v>
      </c>
      <c r="O15" s="122" t="s">
        <v>47</v>
      </c>
      <c r="P15" s="123" t="s">
        <v>46</v>
      </c>
      <c r="Q15" s="123" t="s">
        <v>45</v>
      </c>
      <c r="R15" s="121" t="s">
        <v>58</v>
      </c>
      <c r="S15" s="122" t="s">
        <v>59</v>
      </c>
      <c r="T15" s="122" t="s">
        <v>87</v>
      </c>
      <c r="U15" s="122" t="s">
        <v>88</v>
      </c>
    </row>
    <row r="16" spans="1:21" x14ac:dyDescent="0.3">
      <c r="B16" s="124">
        <v>1</v>
      </c>
      <c r="C16" s="32" t="str">
        <f>IF(OR('Data-Qtr8'!C14="",'Data-Qtr8'!R14),"",(COUNTIF('Data-Qtr8'!C14,"Yes")))</f>
        <v/>
      </c>
      <c r="D16" s="268" t="str">
        <f>IF('Data-Qtr8'!D14="","",IF(C16=1,'Data-Qtr8'!D14,""))</f>
        <v/>
      </c>
      <c r="E16" s="33" t="str">
        <f>IF(OR('Data-Qtr8'!E14="",'Data-Qtr8'!R14),"",COUNTIF('Data-Qtr8'!E14,"Yes"))</f>
        <v/>
      </c>
      <c r="F16" s="33" t="str">
        <f>IF(OR('Data-Qtr8'!F14="",'Data-Qtr8'!R14),"",COUNTIF('Data-Qtr8'!F14,"Yes"))</f>
        <v/>
      </c>
      <c r="G16" s="33"/>
      <c r="H16" s="269" t="str">
        <f>IF(OR('Data-Qtr8'!G14="",'Data-Qtr8'!R14),"",COUNTIF('Data-Qtr8'!G14,"Yes"))</f>
        <v/>
      </c>
      <c r="I16" s="54">
        <f>COUNTIF('Data-Qtr8'!C14:G14,"")</f>
        <v>5</v>
      </c>
      <c r="J16" s="125">
        <f>IF('Data-Qtr8'!R14,0,IF((COUNTBLANK(C16)+COUNTBLANK(E16)+COUNTBLANK(F16)+COUNTBLANK(H16))=4,0,1))</f>
        <v>0</v>
      </c>
      <c r="K16" s="125">
        <f>IF(J16=1,C16,0)</f>
        <v>0</v>
      </c>
      <c r="L16" s="125">
        <f>IF(J16=1,IF((COUNTIF(C16,1)+COUNTIF(E16,1))=2,1,0),0)</f>
        <v>0</v>
      </c>
      <c r="M16" s="1">
        <f>IF(J16=1,COUNTIF(E16,1),0)</f>
        <v>0</v>
      </c>
      <c r="N16" s="125">
        <f>IF(J16=1,IF((COUNTIF(C16,1)+COUNTIF(F16,1))=2,1,0),0)</f>
        <v>0</v>
      </c>
      <c r="O16" s="126">
        <f>IF(J16=1,COUNTIF(F16,1),0)</f>
        <v>0</v>
      </c>
      <c r="P16" s="125">
        <f>IF(J16=1,IF((COUNTIF(C16,1)+COUNTIF(H16,1))=2,1,0),0)</f>
        <v>0</v>
      </c>
      <c r="Q16" s="1">
        <f>IF(J16=1,COUNTIF(H16,1),0)</f>
        <v>0</v>
      </c>
      <c r="R16" s="1">
        <f t="shared" ref="R16:R79" si="0">IF(J16=1,IF(D16="","",IF(AND(D16&gt;=beg_date_qtr8,D16&lt;=end_date_qtr8),1,0)),0)</f>
        <v>0</v>
      </c>
      <c r="S16" s="1">
        <f>IF(J16=1,COUNTIF(C16,1),0)</f>
        <v>0</v>
      </c>
      <c r="T16" s="1">
        <f>IF(AND(C16=1,F16=1),1,0)</f>
        <v>0</v>
      </c>
      <c r="U16" s="126">
        <f>IF(AND(C16=1,H16=1),1,0)</f>
        <v>0</v>
      </c>
    </row>
    <row r="17" spans="2:21" x14ac:dyDescent="0.3">
      <c r="B17" s="125">
        <v>2</v>
      </c>
      <c r="C17" s="34" t="str">
        <f>IF(OR('Data-Qtr8'!C15="",'Data-Qtr8'!R15),"",(COUNTIF('Data-Qtr8'!C15,"Yes")))</f>
        <v/>
      </c>
      <c r="D17" s="267" t="str">
        <f>IF('Data-Qtr8'!D15="","",IF(C17=1,'Data-Qtr8'!D15,""))</f>
        <v/>
      </c>
      <c r="E17" s="53" t="str">
        <f>IF(OR('Data-Qtr8'!E15="",'Data-Qtr8'!R15),"",COUNTIF('Data-Qtr8'!E15,"Yes"))</f>
        <v/>
      </c>
      <c r="F17" s="53" t="str">
        <f>IF(OR('Data-Qtr8'!F15="",'Data-Qtr8'!R15),"",COUNTIF('Data-Qtr8'!F15,"Yes"))</f>
        <v/>
      </c>
      <c r="G17" s="53"/>
      <c r="H17" s="270" t="str">
        <f>IF(OR('Data-Qtr8'!G15="",'Data-Qtr8'!R15),"",COUNTIF('Data-Qtr8'!G15,"Yes"))</f>
        <v/>
      </c>
      <c r="I17" s="55">
        <f>COUNTIF('Data-Qtr8'!C15:G15,"")</f>
        <v>5</v>
      </c>
      <c r="J17" s="125">
        <f>IF('Data-Qtr8'!R15,0,IF((COUNTBLANK(C17)+COUNTBLANK(E17)+COUNTBLANK(F17)+COUNTBLANK(H17))=4,0,1))</f>
        <v>0</v>
      </c>
      <c r="K17" s="125">
        <f t="shared" ref="K17:K80" si="1">IF(J17=1,C17,0)</f>
        <v>0</v>
      </c>
      <c r="L17" s="125">
        <f t="shared" ref="L17:L80" si="2">IF(J17=1,IF((COUNTIF(C17,1)+COUNTIF(E17,1))=2,1,0),0)</f>
        <v>0</v>
      </c>
      <c r="M17" s="1">
        <f t="shared" ref="M17:M80" si="3">IF(J17=1,COUNTIF(E17,1),0)</f>
        <v>0</v>
      </c>
      <c r="N17" s="125">
        <f t="shared" ref="N17:N80" si="4">IF(J17=1,IF((COUNTIF(C17,1)+COUNTIF(F17,1))=2,1,0),0)</f>
        <v>0</v>
      </c>
      <c r="O17" s="126">
        <f t="shared" ref="O17:O80" si="5">IF(J17=1,COUNTIF(F17,1),0)</f>
        <v>0</v>
      </c>
      <c r="P17" s="125">
        <f t="shared" ref="P17:P80" si="6">IF(J17=1,IF((COUNTIF(C17,1)+COUNTIF(H17,1))=2,1,0),0)</f>
        <v>0</v>
      </c>
      <c r="Q17" s="1">
        <f t="shared" ref="Q17:Q80" si="7">IF(J17=1,COUNTIF(H17,1),0)</f>
        <v>0</v>
      </c>
      <c r="R17" s="1">
        <f t="shared" si="0"/>
        <v>0</v>
      </c>
      <c r="S17" s="1">
        <f t="shared" ref="S17:S80" si="8">IF(J17=1,COUNTIF(C17,1),0)</f>
        <v>0</v>
      </c>
      <c r="T17" s="1">
        <f t="shared" ref="T17:T80" si="9">IF(AND(C17=1,F17=1),1,0)</f>
        <v>0</v>
      </c>
      <c r="U17" s="126">
        <f t="shared" ref="U17:U80" si="10">IF(AND(C17=1,H17=1),1,0)</f>
        <v>0</v>
      </c>
    </row>
    <row r="18" spans="2:21" x14ac:dyDescent="0.3">
      <c r="B18" s="125">
        <v>3</v>
      </c>
      <c r="C18" s="34" t="str">
        <f>IF(OR('Data-Qtr8'!C16="",'Data-Qtr8'!R16),"",(COUNTIF('Data-Qtr8'!C16,"Yes")))</f>
        <v/>
      </c>
      <c r="D18" s="267" t="str">
        <f>IF('Data-Qtr8'!D16="","",IF(C18=1,'Data-Qtr8'!D16,""))</f>
        <v/>
      </c>
      <c r="E18" s="53" t="str">
        <f>IF(OR('Data-Qtr8'!E16="",'Data-Qtr8'!R16),"",COUNTIF('Data-Qtr8'!E16,"Yes"))</f>
        <v/>
      </c>
      <c r="F18" s="53" t="str">
        <f>IF(OR('Data-Qtr8'!F16="",'Data-Qtr8'!R16),"",COUNTIF('Data-Qtr8'!F16,"Yes"))</f>
        <v/>
      </c>
      <c r="G18" s="53"/>
      <c r="H18" s="270" t="str">
        <f>IF(OR('Data-Qtr8'!G16="",'Data-Qtr8'!R16),"",COUNTIF('Data-Qtr8'!G16,"Yes"))</f>
        <v/>
      </c>
      <c r="I18" s="55">
        <f>COUNTIF('Data-Qtr8'!C16:G16,"")</f>
        <v>5</v>
      </c>
      <c r="J18" s="125">
        <f>IF('Data-Qtr8'!R16,0,IF((COUNTBLANK(C18)+COUNTBLANK(E18)+COUNTBLANK(F18)+COUNTBLANK(H18))=4,0,1))</f>
        <v>0</v>
      </c>
      <c r="K18" s="125">
        <f t="shared" si="1"/>
        <v>0</v>
      </c>
      <c r="L18" s="125">
        <f t="shared" si="2"/>
        <v>0</v>
      </c>
      <c r="M18" s="1">
        <f t="shared" si="3"/>
        <v>0</v>
      </c>
      <c r="N18" s="125">
        <f t="shared" si="4"/>
        <v>0</v>
      </c>
      <c r="O18" s="126">
        <f t="shared" si="5"/>
        <v>0</v>
      </c>
      <c r="P18" s="125">
        <f t="shared" si="6"/>
        <v>0</v>
      </c>
      <c r="Q18" s="1">
        <f t="shared" si="7"/>
        <v>0</v>
      </c>
      <c r="R18" s="1">
        <f t="shared" si="0"/>
        <v>0</v>
      </c>
      <c r="S18" s="1">
        <f t="shared" si="8"/>
        <v>0</v>
      </c>
      <c r="T18" s="1">
        <f t="shared" si="9"/>
        <v>0</v>
      </c>
      <c r="U18" s="126">
        <f t="shared" si="10"/>
        <v>0</v>
      </c>
    </row>
    <row r="19" spans="2:21" x14ac:dyDescent="0.3">
      <c r="B19" s="125">
        <v>4</v>
      </c>
      <c r="C19" s="34" t="str">
        <f>IF(OR('Data-Qtr8'!C17="",'Data-Qtr8'!R17),"",(COUNTIF('Data-Qtr8'!C17,"Yes")))</f>
        <v/>
      </c>
      <c r="D19" s="267" t="str">
        <f>IF('Data-Qtr8'!D17="","",IF(C19=1,'Data-Qtr8'!D17,""))</f>
        <v/>
      </c>
      <c r="E19" s="53" t="str">
        <f>IF(OR('Data-Qtr8'!E17="",'Data-Qtr8'!R17),"",COUNTIF('Data-Qtr8'!E17,"Yes"))</f>
        <v/>
      </c>
      <c r="F19" s="53" t="str">
        <f>IF(OR('Data-Qtr8'!F17="",'Data-Qtr8'!R17),"",COUNTIF('Data-Qtr8'!F17,"Yes"))</f>
        <v/>
      </c>
      <c r="G19" s="53"/>
      <c r="H19" s="270" t="str">
        <f>IF(OR('Data-Qtr8'!G17="",'Data-Qtr8'!R17),"",COUNTIF('Data-Qtr8'!G17,"Yes"))</f>
        <v/>
      </c>
      <c r="I19" s="55">
        <f>COUNTIF('Data-Qtr8'!C17:G17,"")</f>
        <v>5</v>
      </c>
      <c r="J19" s="125">
        <f>IF('Data-Qtr8'!R17,0,IF((COUNTBLANK(C19)+COUNTBLANK(E19)+COUNTBLANK(F19)+COUNTBLANK(H19))=4,0,1))</f>
        <v>0</v>
      </c>
      <c r="K19" s="125">
        <f t="shared" si="1"/>
        <v>0</v>
      </c>
      <c r="L19" s="125">
        <f t="shared" si="2"/>
        <v>0</v>
      </c>
      <c r="M19" s="1">
        <f t="shared" si="3"/>
        <v>0</v>
      </c>
      <c r="N19" s="125">
        <f t="shared" si="4"/>
        <v>0</v>
      </c>
      <c r="O19" s="126">
        <f t="shared" si="5"/>
        <v>0</v>
      </c>
      <c r="P19" s="125">
        <f t="shared" si="6"/>
        <v>0</v>
      </c>
      <c r="Q19" s="1">
        <f t="shared" si="7"/>
        <v>0</v>
      </c>
      <c r="R19" s="1">
        <f t="shared" si="0"/>
        <v>0</v>
      </c>
      <c r="S19" s="1">
        <f t="shared" si="8"/>
        <v>0</v>
      </c>
      <c r="T19" s="1">
        <f t="shared" si="9"/>
        <v>0</v>
      </c>
      <c r="U19" s="126">
        <f t="shared" si="10"/>
        <v>0</v>
      </c>
    </row>
    <row r="20" spans="2:21" x14ac:dyDescent="0.3">
      <c r="B20" s="125">
        <v>5</v>
      </c>
      <c r="C20" s="34" t="str">
        <f>IF(OR('Data-Qtr8'!C18="",'Data-Qtr8'!R18),"",(COUNTIF('Data-Qtr8'!C18,"Yes")))</f>
        <v/>
      </c>
      <c r="D20" s="267" t="str">
        <f>IF('Data-Qtr8'!D18="","",IF(C20=1,'Data-Qtr8'!D18,""))</f>
        <v/>
      </c>
      <c r="E20" s="53" t="str">
        <f>IF(OR('Data-Qtr8'!E18="",'Data-Qtr8'!R18),"",COUNTIF('Data-Qtr8'!E18,"Yes"))</f>
        <v/>
      </c>
      <c r="F20" s="53" t="str">
        <f>IF(OR('Data-Qtr8'!F18="",'Data-Qtr8'!R18),"",COUNTIF('Data-Qtr8'!F18,"Yes"))</f>
        <v/>
      </c>
      <c r="G20" s="53"/>
      <c r="H20" s="270" t="str">
        <f>IF(OR('Data-Qtr8'!G18="",'Data-Qtr8'!R18),"",COUNTIF('Data-Qtr8'!G18,"Yes"))</f>
        <v/>
      </c>
      <c r="I20" s="55">
        <f>COUNTIF('Data-Qtr8'!C18:G18,"")</f>
        <v>5</v>
      </c>
      <c r="J20" s="125">
        <f>IF('Data-Qtr8'!R18,0,IF((COUNTBLANK(C20)+COUNTBLANK(E20)+COUNTBLANK(F20)+COUNTBLANK(H20))=4,0,1))</f>
        <v>0</v>
      </c>
      <c r="K20" s="125">
        <f t="shared" si="1"/>
        <v>0</v>
      </c>
      <c r="L20" s="125">
        <f t="shared" si="2"/>
        <v>0</v>
      </c>
      <c r="M20" s="1">
        <f t="shared" si="3"/>
        <v>0</v>
      </c>
      <c r="N20" s="125">
        <f t="shared" si="4"/>
        <v>0</v>
      </c>
      <c r="O20" s="126">
        <f t="shared" si="5"/>
        <v>0</v>
      </c>
      <c r="P20" s="125">
        <f t="shared" si="6"/>
        <v>0</v>
      </c>
      <c r="Q20" s="1">
        <f t="shared" si="7"/>
        <v>0</v>
      </c>
      <c r="R20" s="1">
        <f t="shared" si="0"/>
        <v>0</v>
      </c>
      <c r="S20" s="1">
        <f t="shared" si="8"/>
        <v>0</v>
      </c>
      <c r="T20" s="1">
        <f t="shared" si="9"/>
        <v>0</v>
      </c>
      <c r="U20" s="126">
        <f t="shared" si="10"/>
        <v>0</v>
      </c>
    </row>
    <row r="21" spans="2:21" x14ac:dyDescent="0.3">
      <c r="B21" s="125">
        <v>6</v>
      </c>
      <c r="C21" s="34" t="str">
        <f>IF(OR('Data-Qtr8'!C19="",'Data-Qtr8'!R19),"",(COUNTIF('Data-Qtr8'!C19,"Yes")))</f>
        <v/>
      </c>
      <c r="D21" s="267" t="str">
        <f>IF('Data-Qtr8'!D19="","",IF(C21=1,'Data-Qtr8'!D19,""))</f>
        <v/>
      </c>
      <c r="E21" s="53" t="str">
        <f>IF(OR('Data-Qtr8'!E19="",'Data-Qtr8'!R19),"",COUNTIF('Data-Qtr8'!E19,"Yes"))</f>
        <v/>
      </c>
      <c r="F21" s="53" t="str">
        <f>IF(OR('Data-Qtr8'!F19="",'Data-Qtr8'!R19),"",COUNTIF('Data-Qtr8'!F19,"Yes"))</f>
        <v/>
      </c>
      <c r="G21" s="53"/>
      <c r="H21" s="270" t="str">
        <f>IF(OR('Data-Qtr8'!G19="",'Data-Qtr8'!R19),"",COUNTIF('Data-Qtr8'!G19,"Yes"))</f>
        <v/>
      </c>
      <c r="I21" s="55">
        <f>COUNTIF('Data-Qtr8'!C19:G19,"")</f>
        <v>5</v>
      </c>
      <c r="J21" s="125">
        <f>IF('Data-Qtr8'!R19,0,IF((COUNTBLANK(C21)+COUNTBLANK(E21)+COUNTBLANK(F21)+COUNTBLANK(H21))=4,0,1))</f>
        <v>0</v>
      </c>
      <c r="K21" s="125">
        <f t="shared" si="1"/>
        <v>0</v>
      </c>
      <c r="L21" s="125">
        <f t="shared" si="2"/>
        <v>0</v>
      </c>
      <c r="M21" s="1">
        <f t="shared" si="3"/>
        <v>0</v>
      </c>
      <c r="N21" s="125">
        <f t="shared" si="4"/>
        <v>0</v>
      </c>
      <c r="O21" s="126">
        <f t="shared" si="5"/>
        <v>0</v>
      </c>
      <c r="P21" s="125">
        <f t="shared" si="6"/>
        <v>0</v>
      </c>
      <c r="Q21" s="1">
        <f t="shared" si="7"/>
        <v>0</v>
      </c>
      <c r="R21" s="1">
        <f t="shared" si="0"/>
        <v>0</v>
      </c>
      <c r="S21" s="1">
        <f t="shared" si="8"/>
        <v>0</v>
      </c>
      <c r="T21" s="1">
        <f t="shared" si="9"/>
        <v>0</v>
      </c>
      <c r="U21" s="126">
        <f t="shared" si="10"/>
        <v>0</v>
      </c>
    </row>
    <row r="22" spans="2:21" x14ac:dyDescent="0.3">
      <c r="B22" s="125">
        <v>7</v>
      </c>
      <c r="C22" s="34" t="str">
        <f>IF(OR('Data-Qtr8'!C20="",'Data-Qtr8'!R20),"",(COUNTIF('Data-Qtr8'!C20,"Yes")))</f>
        <v/>
      </c>
      <c r="D22" s="267" t="str">
        <f>IF('Data-Qtr8'!D20="","",IF(C22=1,'Data-Qtr8'!D20,""))</f>
        <v/>
      </c>
      <c r="E22" s="53" t="str">
        <f>IF(OR('Data-Qtr8'!E20="",'Data-Qtr8'!R20),"",COUNTIF('Data-Qtr8'!E20,"Yes"))</f>
        <v/>
      </c>
      <c r="F22" s="53" t="str">
        <f>IF(OR('Data-Qtr8'!F20="",'Data-Qtr8'!R20),"",COUNTIF('Data-Qtr8'!F20,"Yes"))</f>
        <v/>
      </c>
      <c r="G22" s="53"/>
      <c r="H22" s="270" t="str">
        <f>IF(OR('Data-Qtr8'!G20="",'Data-Qtr8'!R20),"",COUNTIF('Data-Qtr8'!G20,"Yes"))</f>
        <v/>
      </c>
      <c r="I22" s="55">
        <f>COUNTIF('Data-Qtr8'!C20:G20,"")</f>
        <v>5</v>
      </c>
      <c r="J22" s="125">
        <f>IF('Data-Qtr8'!R20,0,IF((COUNTBLANK(C22)+COUNTBLANK(E22)+COUNTBLANK(F22)+COUNTBLANK(H22))=4,0,1))</f>
        <v>0</v>
      </c>
      <c r="K22" s="125">
        <f t="shared" si="1"/>
        <v>0</v>
      </c>
      <c r="L22" s="125">
        <f t="shared" si="2"/>
        <v>0</v>
      </c>
      <c r="M22" s="1">
        <f t="shared" si="3"/>
        <v>0</v>
      </c>
      <c r="N22" s="125">
        <f t="shared" si="4"/>
        <v>0</v>
      </c>
      <c r="O22" s="126">
        <f t="shared" si="5"/>
        <v>0</v>
      </c>
      <c r="P22" s="125">
        <f t="shared" si="6"/>
        <v>0</v>
      </c>
      <c r="Q22" s="1">
        <f t="shared" si="7"/>
        <v>0</v>
      </c>
      <c r="R22" s="1">
        <f t="shared" si="0"/>
        <v>0</v>
      </c>
      <c r="S22" s="1">
        <f t="shared" si="8"/>
        <v>0</v>
      </c>
      <c r="T22" s="1">
        <f t="shared" si="9"/>
        <v>0</v>
      </c>
      <c r="U22" s="126">
        <f t="shared" si="10"/>
        <v>0</v>
      </c>
    </row>
    <row r="23" spans="2:21" x14ac:dyDescent="0.3">
      <c r="B23" s="125">
        <v>8</v>
      </c>
      <c r="C23" s="34" t="str">
        <f>IF(OR('Data-Qtr8'!C21="",'Data-Qtr8'!R21),"",(COUNTIF('Data-Qtr8'!C21,"Yes")))</f>
        <v/>
      </c>
      <c r="D23" s="267" t="str">
        <f>IF('Data-Qtr8'!D21="","",IF(C23=1,'Data-Qtr8'!D21,""))</f>
        <v/>
      </c>
      <c r="E23" s="53" t="str">
        <f>IF(OR('Data-Qtr8'!E21="",'Data-Qtr8'!R21),"",COUNTIF('Data-Qtr8'!E21,"Yes"))</f>
        <v/>
      </c>
      <c r="F23" s="53" t="str">
        <f>IF(OR('Data-Qtr8'!F21="",'Data-Qtr8'!R21),"",COUNTIF('Data-Qtr8'!F21,"Yes"))</f>
        <v/>
      </c>
      <c r="G23" s="53"/>
      <c r="H23" s="270" t="str">
        <f>IF(OR('Data-Qtr8'!G21="",'Data-Qtr8'!R21),"",COUNTIF('Data-Qtr8'!G21,"Yes"))</f>
        <v/>
      </c>
      <c r="I23" s="55">
        <f>COUNTIF('Data-Qtr8'!C21:G21,"")</f>
        <v>5</v>
      </c>
      <c r="J23" s="125">
        <f>IF('Data-Qtr8'!R21,0,IF((COUNTBLANK(C23)+COUNTBLANK(E23)+COUNTBLANK(F23)+COUNTBLANK(H23))=4,0,1))</f>
        <v>0</v>
      </c>
      <c r="K23" s="125">
        <f t="shared" si="1"/>
        <v>0</v>
      </c>
      <c r="L23" s="125">
        <f t="shared" si="2"/>
        <v>0</v>
      </c>
      <c r="M23" s="1">
        <f t="shared" si="3"/>
        <v>0</v>
      </c>
      <c r="N23" s="125">
        <f t="shared" si="4"/>
        <v>0</v>
      </c>
      <c r="O23" s="126">
        <f t="shared" si="5"/>
        <v>0</v>
      </c>
      <c r="P23" s="125">
        <f t="shared" si="6"/>
        <v>0</v>
      </c>
      <c r="Q23" s="1">
        <f t="shared" si="7"/>
        <v>0</v>
      </c>
      <c r="R23" s="1">
        <f t="shared" si="0"/>
        <v>0</v>
      </c>
      <c r="S23" s="1">
        <f t="shared" si="8"/>
        <v>0</v>
      </c>
      <c r="T23" s="1">
        <f t="shared" si="9"/>
        <v>0</v>
      </c>
      <c r="U23" s="126">
        <f t="shared" si="10"/>
        <v>0</v>
      </c>
    </row>
    <row r="24" spans="2:21" x14ac:dyDescent="0.3">
      <c r="B24" s="125">
        <v>9</v>
      </c>
      <c r="C24" s="34" t="str">
        <f>IF(OR('Data-Qtr8'!C22="",'Data-Qtr8'!R22),"",(COUNTIF('Data-Qtr8'!C22,"Yes")))</f>
        <v/>
      </c>
      <c r="D24" s="267" t="str">
        <f>IF('Data-Qtr8'!D22="","",IF(C24=1,'Data-Qtr8'!D22,""))</f>
        <v/>
      </c>
      <c r="E24" s="53" t="str">
        <f>IF(OR('Data-Qtr8'!E22="",'Data-Qtr8'!R22),"",COUNTIF('Data-Qtr8'!E22,"Yes"))</f>
        <v/>
      </c>
      <c r="F24" s="53" t="str">
        <f>IF(OR('Data-Qtr8'!F22="",'Data-Qtr8'!R22),"",COUNTIF('Data-Qtr8'!F22,"Yes"))</f>
        <v/>
      </c>
      <c r="G24" s="53"/>
      <c r="H24" s="270" t="str">
        <f>IF(OR('Data-Qtr8'!G22="",'Data-Qtr8'!R22),"",COUNTIF('Data-Qtr8'!G22,"Yes"))</f>
        <v/>
      </c>
      <c r="I24" s="55">
        <f>COUNTIF('Data-Qtr8'!C22:G22,"")</f>
        <v>5</v>
      </c>
      <c r="J24" s="125">
        <f>IF('Data-Qtr8'!R22,0,IF((COUNTBLANK(C24)+COUNTBLANK(E24)+COUNTBLANK(F24)+COUNTBLANK(H24))=4,0,1))</f>
        <v>0</v>
      </c>
      <c r="K24" s="125">
        <f t="shared" si="1"/>
        <v>0</v>
      </c>
      <c r="L24" s="125">
        <f t="shared" si="2"/>
        <v>0</v>
      </c>
      <c r="M24" s="1">
        <f t="shared" si="3"/>
        <v>0</v>
      </c>
      <c r="N24" s="125">
        <f t="shared" si="4"/>
        <v>0</v>
      </c>
      <c r="O24" s="126">
        <f t="shared" si="5"/>
        <v>0</v>
      </c>
      <c r="P24" s="125">
        <f t="shared" si="6"/>
        <v>0</v>
      </c>
      <c r="Q24" s="1">
        <f t="shared" si="7"/>
        <v>0</v>
      </c>
      <c r="R24" s="1">
        <f t="shared" si="0"/>
        <v>0</v>
      </c>
      <c r="S24" s="1">
        <f t="shared" si="8"/>
        <v>0</v>
      </c>
      <c r="T24" s="1">
        <f t="shared" si="9"/>
        <v>0</v>
      </c>
      <c r="U24" s="126">
        <f t="shared" si="10"/>
        <v>0</v>
      </c>
    </row>
    <row r="25" spans="2:21" ht="15" thickBot="1" x14ac:dyDescent="0.35">
      <c r="B25" s="127">
        <v>10</v>
      </c>
      <c r="C25" s="35" t="str">
        <f>IF(OR('Data-Qtr8'!C23="",'Data-Qtr8'!R23),"",(COUNTIF('Data-Qtr8'!C23,"Yes")))</f>
        <v/>
      </c>
      <c r="D25" s="271" t="str">
        <f>IF('Data-Qtr8'!D23="","",IF(C25=1,'Data-Qtr8'!D23,""))</f>
        <v/>
      </c>
      <c r="E25" s="36" t="str">
        <f>IF(OR('Data-Qtr8'!E23="",'Data-Qtr8'!R23),"",COUNTIF('Data-Qtr8'!E23,"Yes"))</f>
        <v/>
      </c>
      <c r="F25" s="36" t="str">
        <f>IF(OR('Data-Qtr8'!F23="",'Data-Qtr8'!R23),"",COUNTIF('Data-Qtr8'!F23,"Yes"))</f>
        <v/>
      </c>
      <c r="G25" s="36"/>
      <c r="H25" s="272" t="str">
        <f>IF(OR('Data-Qtr8'!G23="",'Data-Qtr8'!R23),"",COUNTIF('Data-Qtr8'!G23,"Yes"))</f>
        <v/>
      </c>
      <c r="I25" s="56">
        <f>COUNTIF('Data-Qtr8'!C23:G23,"")</f>
        <v>5</v>
      </c>
      <c r="J25" s="125">
        <f>IF('Data-Qtr8'!R23,0,IF((COUNTBLANK(C25)+COUNTBLANK(E25)+COUNTBLANK(F25)+COUNTBLANK(H25))=4,0,1))</f>
        <v>0</v>
      </c>
      <c r="K25" s="125">
        <f t="shared" si="1"/>
        <v>0</v>
      </c>
      <c r="L25" s="125">
        <f t="shared" si="2"/>
        <v>0</v>
      </c>
      <c r="M25" s="1">
        <f t="shared" si="3"/>
        <v>0</v>
      </c>
      <c r="N25" s="125">
        <f t="shared" si="4"/>
        <v>0</v>
      </c>
      <c r="O25" s="126">
        <f t="shared" si="5"/>
        <v>0</v>
      </c>
      <c r="P25" s="125">
        <f t="shared" si="6"/>
        <v>0</v>
      </c>
      <c r="Q25" s="1">
        <f t="shared" si="7"/>
        <v>0</v>
      </c>
      <c r="R25" s="1">
        <f t="shared" si="0"/>
        <v>0</v>
      </c>
      <c r="S25" s="1">
        <f t="shared" si="8"/>
        <v>0</v>
      </c>
      <c r="T25" s="1">
        <f t="shared" si="9"/>
        <v>0</v>
      </c>
      <c r="U25" s="126">
        <f t="shared" si="10"/>
        <v>0</v>
      </c>
    </row>
    <row r="26" spans="2:21" x14ac:dyDescent="0.3">
      <c r="B26" s="124">
        <v>11</v>
      </c>
      <c r="C26" s="32" t="str">
        <f>IF(OR('Data-Qtr8'!C24="",'Data-Qtr8'!R24),"",(COUNTIF('Data-Qtr8'!C24,"Yes")))</f>
        <v/>
      </c>
      <c r="D26" s="268" t="str">
        <f>IF('Data-Qtr8'!D24="","",IF(C26=1,'Data-Qtr8'!D24,""))</f>
        <v/>
      </c>
      <c r="E26" s="33" t="str">
        <f>IF(OR('Data-Qtr8'!E24="",'Data-Qtr8'!R24),"",COUNTIF('Data-Qtr8'!E24,"Yes"))</f>
        <v/>
      </c>
      <c r="F26" s="33" t="str">
        <f>IF(OR('Data-Qtr8'!F24="",'Data-Qtr8'!R24),"",COUNTIF('Data-Qtr8'!F24,"Yes"))</f>
        <v/>
      </c>
      <c r="G26" s="33"/>
      <c r="H26" s="269" t="str">
        <f>IF(OR('Data-Qtr8'!G24="",'Data-Qtr8'!R24),"",COUNTIF('Data-Qtr8'!G24,"Yes"))</f>
        <v/>
      </c>
      <c r="I26" s="54">
        <f>COUNTIF('Data-Qtr8'!C24:G24,"")</f>
        <v>5</v>
      </c>
      <c r="J26" s="125">
        <f>IF('Data-Qtr8'!R24,0,IF((COUNTBLANK(C26)+COUNTBLANK(E26)+COUNTBLANK(F26)+COUNTBLANK(H26))=4,0,1))</f>
        <v>0</v>
      </c>
      <c r="K26" s="125">
        <f t="shared" si="1"/>
        <v>0</v>
      </c>
      <c r="L26" s="125">
        <f t="shared" si="2"/>
        <v>0</v>
      </c>
      <c r="M26" s="1">
        <f t="shared" si="3"/>
        <v>0</v>
      </c>
      <c r="N26" s="125">
        <f t="shared" si="4"/>
        <v>0</v>
      </c>
      <c r="O26" s="126">
        <f t="shared" si="5"/>
        <v>0</v>
      </c>
      <c r="P26" s="125">
        <f t="shared" si="6"/>
        <v>0</v>
      </c>
      <c r="Q26" s="1">
        <f t="shared" si="7"/>
        <v>0</v>
      </c>
      <c r="R26" s="1">
        <f t="shared" si="0"/>
        <v>0</v>
      </c>
      <c r="S26" s="1">
        <f t="shared" si="8"/>
        <v>0</v>
      </c>
      <c r="T26" s="1">
        <f t="shared" si="9"/>
        <v>0</v>
      </c>
      <c r="U26" s="126">
        <f t="shared" si="10"/>
        <v>0</v>
      </c>
    </row>
    <row r="27" spans="2:21" x14ac:dyDescent="0.3">
      <c r="B27" s="125">
        <v>12</v>
      </c>
      <c r="C27" s="34" t="str">
        <f>IF(OR('Data-Qtr8'!C25="",'Data-Qtr8'!R25),"",(COUNTIF('Data-Qtr8'!C25,"Yes")))</f>
        <v/>
      </c>
      <c r="D27" s="267" t="str">
        <f>IF('Data-Qtr8'!D25="","",IF(C27=1,'Data-Qtr8'!D25,""))</f>
        <v/>
      </c>
      <c r="E27" s="53" t="str">
        <f>IF(OR('Data-Qtr8'!E25="",'Data-Qtr8'!R25),"",COUNTIF('Data-Qtr8'!E25,"Yes"))</f>
        <v/>
      </c>
      <c r="F27" s="53" t="str">
        <f>IF(OR('Data-Qtr8'!F25="",'Data-Qtr8'!R25),"",COUNTIF('Data-Qtr8'!F25,"Yes"))</f>
        <v/>
      </c>
      <c r="G27" s="53"/>
      <c r="H27" s="270" t="str">
        <f>IF(OR('Data-Qtr8'!G25="",'Data-Qtr8'!R25),"",COUNTIF('Data-Qtr8'!G25,"Yes"))</f>
        <v/>
      </c>
      <c r="I27" s="55">
        <f>COUNTIF('Data-Qtr8'!C25:G25,"")</f>
        <v>5</v>
      </c>
      <c r="J27" s="125">
        <f>IF('Data-Qtr8'!R25,0,IF((COUNTBLANK(C27)+COUNTBLANK(E27)+COUNTBLANK(F27)+COUNTBLANK(H27))=4,0,1))</f>
        <v>0</v>
      </c>
      <c r="K27" s="125">
        <f t="shared" si="1"/>
        <v>0</v>
      </c>
      <c r="L27" s="125">
        <f t="shared" si="2"/>
        <v>0</v>
      </c>
      <c r="M27" s="1">
        <f t="shared" si="3"/>
        <v>0</v>
      </c>
      <c r="N27" s="125">
        <f t="shared" si="4"/>
        <v>0</v>
      </c>
      <c r="O27" s="126">
        <f t="shared" si="5"/>
        <v>0</v>
      </c>
      <c r="P27" s="125">
        <f t="shared" si="6"/>
        <v>0</v>
      </c>
      <c r="Q27" s="1">
        <f t="shared" si="7"/>
        <v>0</v>
      </c>
      <c r="R27" s="1">
        <f t="shared" si="0"/>
        <v>0</v>
      </c>
      <c r="S27" s="1">
        <f t="shared" si="8"/>
        <v>0</v>
      </c>
      <c r="T27" s="1">
        <f t="shared" si="9"/>
        <v>0</v>
      </c>
      <c r="U27" s="126">
        <f t="shared" si="10"/>
        <v>0</v>
      </c>
    </row>
    <row r="28" spans="2:21" x14ac:dyDescent="0.3">
      <c r="B28" s="125">
        <v>13</v>
      </c>
      <c r="C28" s="34" t="str">
        <f>IF(OR('Data-Qtr8'!C26="",'Data-Qtr8'!R26),"",(COUNTIF('Data-Qtr8'!C26,"Yes")))</f>
        <v/>
      </c>
      <c r="D28" s="267" t="str">
        <f>IF('Data-Qtr8'!D26="","",IF(C28=1,'Data-Qtr8'!D26,""))</f>
        <v/>
      </c>
      <c r="E28" s="53" t="str">
        <f>IF(OR('Data-Qtr8'!E26="",'Data-Qtr8'!R26),"",COUNTIF('Data-Qtr8'!E26,"Yes"))</f>
        <v/>
      </c>
      <c r="F28" s="53" t="str">
        <f>IF(OR('Data-Qtr8'!F26="",'Data-Qtr8'!R26),"",COUNTIF('Data-Qtr8'!F26,"Yes"))</f>
        <v/>
      </c>
      <c r="G28" s="53"/>
      <c r="H28" s="270" t="str">
        <f>IF(OR('Data-Qtr8'!G26="",'Data-Qtr8'!R26),"",COUNTIF('Data-Qtr8'!G26,"Yes"))</f>
        <v/>
      </c>
      <c r="I28" s="55">
        <f>COUNTIF('Data-Qtr8'!C26:G26,"")</f>
        <v>5</v>
      </c>
      <c r="J28" s="125">
        <f>IF('Data-Qtr8'!R26,0,IF((COUNTBLANK(C28)+COUNTBLANK(E28)+COUNTBLANK(F28)+COUNTBLANK(H28))=4,0,1))</f>
        <v>0</v>
      </c>
      <c r="K28" s="125">
        <f t="shared" si="1"/>
        <v>0</v>
      </c>
      <c r="L28" s="125">
        <f t="shared" si="2"/>
        <v>0</v>
      </c>
      <c r="M28" s="1">
        <f t="shared" si="3"/>
        <v>0</v>
      </c>
      <c r="N28" s="125">
        <f t="shared" si="4"/>
        <v>0</v>
      </c>
      <c r="O28" s="126">
        <f t="shared" si="5"/>
        <v>0</v>
      </c>
      <c r="P28" s="125">
        <f t="shared" si="6"/>
        <v>0</v>
      </c>
      <c r="Q28" s="1">
        <f t="shared" si="7"/>
        <v>0</v>
      </c>
      <c r="R28" s="1">
        <f t="shared" si="0"/>
        <v>0</v>
      </c>
      <c r="S28" s="1">
        <f t="shared" si="8"/>
        <v>0</v>
      </c>
      <c r="T28" s="1">
        <f t="shared" si="9"/>
        <v>0</v>
      </c>
      <c r="U28" s="126">
        <f t="shared" si="10"/>
        <v>0</v>
      </c>
    </row>
    <row r="29" spans="2:21" x14ac:dyDescent="0.3">
      <c r="B29" s="125">
        <v>14</v>
      </c>
      <c r="C29" s="34" t="str">
        <f>IF(OR('Data-Qtr8'!C27="",'Data-Qtr8'!R27),"",(COUNTIF('Data-Qtr8'!C27,"Yes")))</f>
        <v/>
      </c>
      <c r="D29" s="267" t="str">
        <f>IF('Data-Qtr8'!D27="","",IF(C29=1,'Data-Qtr8'!D27,""))</f>
        <v/>
      </c>
      <c r="E29" s="53" t="str">
        <f>IF(OR('Data-Qtr8'!E27="",'Data-Qtr8'!R27),"",COUNTIF('Data-Qtr8'!E27,"Yes"))</f>
        <v/>
      </c>
      <c r="F29" s="53" t="str">
        <f>IF(OR('Data-Qtr8'!F27="",'Data-Qtr8'!R27),"",COUNTIF('Data-Qtr8'!F27,"Yes"))</f>
        <v/>
      </c>
      <c r="G29" s="53"/>
      <c r="H29" s="270" t="str">
        <f>IF(OR('Data-Qtr8'!G27="",'Data-Qtr8'!R27),"",COUNTIF('Data-Qtr8'!G27,"Yes"))</f>
        <v/>
      </c>
      <c r="I29" s="55">
        <f>COUNTIF('Data-Qtr8'!C27:G27,"")</f>
        <v>5</v>
      </c>
      <c r="J29" s="125">
        <f>IF('Data-Qtr8'!R27,0,IF((COUNTBLANK(C29)+COUNTBLANK(E29)+COUNTBLANK(F29)+COUNTBLANK(H29))=4,0,1))</f>
        <v>0</v>
      </c>
      <c r="K29" s="125">
        <f t="shared" si="1"/>
        <v>0</v>
      </c>
      <c r="L29" s="125">
        <f t="shared" si="2"/>
        <v>0</v>
      </c>
      <c r="M29" s="1">
        <f t="shared" si="3"/>
        <v>0</v>
      </c>
      <c r="N29" s="125">
        <f t="shared" si="4"/>
        <v>0</v>
      </c>
      <c r="O29" s="126">
        <f t="shared" si="5"/>
        <v>0</v>
      </c>
      <c r="P29" s="125">
        <f t="shared" si="6"/>
        <v>0</v>
      </c>
      <c r="Q29" s="1">
        <f t="shared" si="7"/>
        <v>0</v>
      </c>
      <c r="R29" s="1">
        <f t="shared" si="0"/>
        <v>0</v>
      </c>
      <c r="S29" s="1">
        <f t="shared" si="8"/>
        <v>0</v>
      </c>
      <c r="T29" s="1">
        <f t="shared" si="9"/>
        <v>0</v>
      </c>
      <c r="U29" s="126">
        <f t="shared" si="10"/>
        <v>0</v>
      </c>
    </row>
    <row r="30" spans="2:21" x14ac:dyDescent="0.3">
      <c r="B30" s="125">
        <v>15</v>
      </c>
      <c r="C30" s="34" t="str">
        <f>IF(OR('Data-Qtr8'!C28="",'Data-Qtr8'!R28),"",(COUNTIF('Data-Qtr8'!C28,"Yes")))</f>
        <v/>
      </c>
      <c r="D30" s="267" t="str">
        <f>IF('Data-Qtr8'!D28="","",IF(C30=1,'Data-Qtr8'!D28,""))</f>
        <v/>
      </c>
      <c r="E30" s="53" t="str">
        <f>IF(OR('Data-Qtr8'!E28="",'Data-Qtr8'!R28),"",COUNTIF('Data-Qtr8'!E28,"Yes"))</f>
        <v/>
      </c>
      <c r="F30" s="53" t="str">
        <f>IF(OR('Data-Qtr8'!F28="",'Data-Qtr8'!R28),"",COUNTIF('Data-Qtr8'!F28,"Yes"))</f>
        <v/>
      </c>
      <c r="G30" s="53"/>
      <c r="H30" s="270" t="str">
        <f>IF(OR('Data-Qtr8'!G28="",'Data-Qtr8'!R28),"",COUNTIF('Data-Qtr8'!G28,"Yes"))</f>
        <v/>
      </c>
      <c r="I30" s="55">
        <f>COUNTIF('Data-Qtr8'!C28:G28,"")</f>
        <v>5</v>
      </c>
      <c r="J30" s="125">
        <f>IF('Data-Qtr8'!R28,0,IF((COUNTBLANK(C30)+COUNTBLANK(E30)+COUNTBLANK(F30)+COUNTBLANK(H30))=4,0,1))</f>
        <v>0</v>
      </c>
      <c r="K30" s="125">
        <f t="shared" si="1"/>
        <v>0</v>
      </c>
      <c r="L30" s="125">
        <f t="shared" si="2"/>
        <v>0</v>
      </c>
      <c r="M30" s="1">
        <f t="shared" si="3"/>
        <v>0</v>
      </c>
      <c r="N30" s="125">
        <f t="shared" si="4"/>
        <v>0</v>
      </c>
      <c r="O30" s="126">
        <f t="shared" si="5"/>
        <v>0</v>
      </c>
      <c r="P30" s="125">
        <f t="shared" si="6"/>
        <v>0</v>
      </c>
      <c r="Q30" s="1">
        <f t="shared" si="7"/>
        <v>0</v>
      </c>
      <c r="R30" s="1">
        <f t="shared" si="0"/>
        <v>0</v>
      </c>
      <c r="S30" s="1">
        <f t="shared" si="8"/>
        <v>0</v>
      </c>
      <c r="T30" s="1">
        <f t="shared" si="9"/>
        <v>0</v>
      </c>
      <c r="U30" s="126">
        <f t="shared" si="10"/>
        <v>0</v>
      </c>
    </row>
    <row r="31" spans="2:21" x14ac:dyDescent="0.3">
      <c r="B31" s="125">
        <v>16</v>
      </c>
      <c r="C31" s="34" t="str">
        <f>IF(OR('Data-Qtr8'!C29="",'Data-Qtr8'!R29),"",(COUNTIF('Data-Qtr8'!C29,"Yes")))</f>
        <v/>
      </c>
      <c r="D31" s="267" t="str">
        <f>IF('Data-Qtr8'!D29="","",IF(C31=1,'Data-Qtr8'!D29,""))</f>
        <v/>
      </c>
      <c r="E31" s="53" t="str">
        <f>IF(OR('Data-Qtr8'!E29="",'Data-Qtr8'!R29),"",COUNTIF('Data-Qtr8'!E29,"Yes"))</f>
        <v/>
      </c>
      <c r="F31" s="53" t="str">
        <f>IF(OR('Data-Qtr8'!F29="",'Data-Qtr8'!R29),"",COUNTIF('Data-Qtr8'!F29,"Yes"))</f>
        <v/>
      </c>
      <c r="G31" s="53"/>
      <c r="H31" s="270" t="str">
        <f>IF(OR('Data-Qtr8'!G29="",'Data-Qtr8'!R29),"",COUNTIF('Data-Qtr8'!G29,"Yes"))</f>
        <v/>
      </c>
      <c r="I31" s="55">
        <f>COUNTIF('Data-Qtr8'!C29:G29,"")</f>
        <v>5</v>
      </c>
      <c r="J31" s="125">
        <f>IF('Data-Qtr8'!R29,0,IF((COUNTBLANK(C31)+COUNTBLANK(E31)+COUNTBLANK(F31)+COUNTBLANK(H31))=4,0,1))</f>
        <v>0</v>
      </c>
      <c r="K31" s="125">
        <f t="shared" si="1"/>
        <v>0</v>
      </c>
      <c r="L31" s="125">
        <f t="shared" si="2"/>
        <v>0</v>
      </c>
      <c r="M31" s="1">
        <f t="shared" si="3"/>
        <v>0</v>
      </c>
      <c r="N31" s="125">
        <f t="shared" si="4"/>
        <v>0</v>
      </c>
      <c r="O31" s="126">
        <f t="shared" si="5"/>
        <v>0</v>
      </c>
      <c r="P31" s="125">
        <f t="shared" si="6"/>
        <v>0</v>
      </c>
      <c r="Q31" s="1">
        <f t="shared" si="7"/>
        <v>0</v>
      </c>
      <c r="R31" s="1">
        <f t="shared" si="0"/>
        <v>0</v>
      </c>
      <c r="S31" s="1">
        <f t="shared" si="8"/>
        <v>0</v>
      </c>
      <c r="T31" s="1">
        <f t="shared" si="9"/>
        <v>0</v>
      </c>
      <c r="U31" s="126">
        <f t="shared" si="10"/>
        <v>0</v>
      </c>
    </row>
    <row r="32" spans="2:21" x14ac:dyDescent="0.3">
      <c r="B32" s="125">
        <v>17</v>
      </c>
      <c r="C32" s="34" t="str">
        <f>IF(OR('Data-Qtr8'!C30="",'Data-Qtr8'!R30),"",(COUNTIF('Data-Qtr8'!C30,"Yes")))</f>
        <v/>
      </c>
      <c r="D32" s="267" t="str">
        <f>IF('Data-Qtr8'!D30="","",IF(C32=1,'Data-Qtr8'!D30,""))</f>
        <v/>
      </c>
      <c r="E32" s="53" t="str">
        <f>IF(OR('Data-Qtr8'!E30="",'Data-Qtr8'!R30),"",COUNTIF('Data-Qtr8'!E30,"Yes"))</f>
        <v/>
      </c>
      <c r="F32" s="53" t="str">
        <f>IF(OR('Data-Qtr8'!F30="",'Data-Qtr8'!R30),"",COUNTIF('Data-Qtr8'!F30,"Yes"))</f>
        <v/>
      </c>
      <c r="G32" s="53"/>
      <c r="H32" s="270" t="str">
        <f>IF(OR('Data-Qtr8'!G30="",'Data-Qtr8'!R30),"",COUNTIF('Data-Qtr8'!G30,"Yes"))</f>
        <v/>
      </c>
      <c r="I32" s="55">
        <f>COUNTIF('Data-Qtr8'!C30:G30,"")</f>
        <v>5</v>
      </c>
      <c r="J32" s="125">
        <f>IF('Data-Qtr8'!R30,0,IF((COUNTBLANK(C32)+COUNTBLANK(E32)+COUNTBLANK(F32)+COUNTBLANK(H32))=4,0,1))</f>
        <v>0</v>
      </c>
      <c r="K32" s="125">
        <f t="shared" si="1"/>
        <v>0</v>
      </c>
      <c r="L32" s="125">
        <f t="shared" si="2"/>
        <v>0</v>
      </c>
      <c r="M32" s="1">
        <f t="shared" si="3"/>
        <v>0</v>
      </c>
      <c r="N32" s="125">
        <f t="shared" si="4"/>
        <v>0</v>
      </c>
      <c r="O32" s="126">
        <f t="shared" si="5"/>
        <v>0</v>
      </c>
      <c r="P32" s="125">
        <f t="shared" si="6"/>
        <v>0</v>
      </c>
      <c r="Q32" s="1">
        <f t="shared" si="7"/>
        <v>0</v>
      </c>
      <c r="R32" s="1">
        <f t="shared" si="0"/>
        <v>0</v>
      </c>
      <c r="S32" s="1">
        <f t="shared" si="8"/>
        <v>0</v>
      </c>
      <c r="T32" s="1">
        <f t="shared" si="9"/>
        <v>0</v>
      </c>
      <c r="U32" s="126">
        <f t="shared" si="10"/>
        <v>0</v>
      </c>
    </row>
    <row r="33" spans="2:21" x14ac:dyDescent="0.3">
      <c r="B33" s="125">
        <v>18</v>
      </c>
      <c r="C33" s="34" t="str">
        <f>IF(OR('Data-Qtr8'!C31="",'Data-Qtr8'!R31),"",(COUNTIF('Data-Qtr8'!C31,"Yes")))</f>
        <v/>
      </c>
      <c r="D33" s="267" t="str">
        <f>IF('Data-Qtr8'!D31="","",IF(C33=1,'Data-Qtr8'!D31,""))</f>
        <v/>
      </c>
      <c r="E33" s="53" t="str">
        <f>IF(OR('Data-Qtr8'!E31="",'Data-Qtr8'!R31),"",COUNTIF('Data-Qtr8'!E31,"Yes"))</f>
        <v/>
      </c>
      <c r="F33" s="53" t="str">
        <f>IF(OR('Data-Qtr8'!F31="",'Data-Qtr8'!R31),"",COUNTIF('Data-Qtr8'!F31,"Yes"))</f>
        <v/>
      </c>
      <c r="G33" s="53"/>
      <c r="H33" s="270" t="str">
        <f>IF(OR('Data-Qtr8'!G31="",'Data-Qtr8'!R31),"",COUNTIF('Data-Qtr8'!G31,"Yes"))</f>
        <v/>
      </c>
      <c r="I33" s="55">
        <f>COUNTIF('Data-Qtr8'!C31:G31,"")</f>
        <v>5</v>
      </c>
      <c r="J33" s="125">
        <f>IF('Data-Qtr8'!R31,0,IF((COUNTBLANK(C33)+COUNTBLANK(E33)+COUNTBLANK(F33)+COUNTBLANK(H33))=4,0,1))</f>
        <v>0</v>
      </c>
      <c r="K33" s="125">
        <f t="shared" si="1"/>
        <v>0</v>
      </c>
      <c r="L33" s="125">
        <f t="shared" si="2"/>
        <v>0</v>
      </c>
      <c r="M33" s="1">
        <f t="shared" si="3"/>
        <v>0</v>
      </c>
      <c r="N33" s="125">
        <f t="shared" si="4"/>
        <v>0</v>
      </c>
      <c r="O33" s="126">
        <f t="shared" si="5"/>
        <v>0</v>
      </c>
      <c r="P33" s="125">
        <f t="shared" si="6"/>
        <v>0</v>
      </c>
      <c r="Q33" s="1">
        <f t="shared" si="7"/>
        <v>0</v>
      </c>
      <c r="R33" s="1">
        <f t="shared" si="0"/>
        <v>0</v>
      </c>
      <c r="S33" s="1">
        <f t="shared" si="8"/>
        <v>0</v>
      </c>
      <c r="T33" s="1">
        <f t="shared" si="9"/>
        <v>0</v>
      </c>
      <c r="U33" s="126">
        <f t="shared" si="10"/>
        <v>0</v>
      </c>
    </row>
    <row r="34" spans="2:21" x14ac:dyDescent="0.3">
      <c r="B34" s="125">
        <v>19</v>
      </c>
      <c r="C34" s="34" t="str">
        <f>IF(OR('Data-Qtr8'!C32="",'Data-Qtr8'!R32),"",(COUNTIF('Data-Qtr8'!C32,"Yes")))</f>
        <v/>
      </c>
      <c r="D34" s="267" t="str">
        <f>IF('Data-Qtr8'!D32="","",IF(C34=1,'Data-Qtr8'!D32,""))</f>
        <v/>
      </c>
      <c r="E34" s="53" t="str">
        <f>IF(OR('Data-Qtr8'!E32="",'Data-Qtr8'!R32),"",COUNTIF('Data-Qtr8'!E32,"Yes"))</f>
        <v/>
      </c>
      <c r="F34" s="53" t="str">
        <f>IF(OR('Data-Qtr8'!F32="",'Data-Qtr8'!R32),"",COUNTIF('Data-Qtr8'!F32,"Yes"))</f>
        <v/>
      </c>
      <c r="G34" s="53"/>
      <c r="H34" s="270" t="str">
        <f>IF(OR('Data-Qtr8'!G32="",'Data-Qtr8'!R32),"",COUNTIF('Data-Qtr8'!G32,"Yes"))</f>
        <v/>
      </c>
      <c r="I34" s="55">
        <f>COUNTIF('Data-Qtr8'!C32:G32,"")</f>
        <v>5</v>
      </c>
      <c r="J34" s="125">
        <f>IF('Data-Qtr8'!R32,0,IF((COUNTBLANK(C34)+COUNTBLANK(E34)+COUNTBLANK(F34)+COUNTBLANK(H34))=4,0,1))</f>
        <v>0</v>
      </c>
      <c r="K34" s="125">
        <f t="shared" si="1"/>
        <v>0</v>
      </c>
      <c r="L34" s="125">
        <f t="shared" si="2"/>
        <v>0</v>
      </c>
      <c r="M34" s="1">
        <f t="shared" si="3"/>
        <v>0</v>
      </c>
      <c r="N34" s="125">
        <f t="shared" si="4"/>
        <v>0</v>
      </c>
      <c r="O34" s="126">
        <f t="shared" si="5"/>
        <v>0</v>
      </c>
      <c r="P34" s="125">
        <f t="shared" si="6"/>
        <v>0</v>
      </c>
      <c r="Q34" s="1">
        <f t="shared" si="7"/>
        <v>0</v>
      </c>
      <c r="R34" s="1">
        <f t="shared" si="0"/>
        <v>0</v>
      </c>
      <c r="S34" s="1">
        <f t="shared" si="8"/>
        <v>0</v>
      </c>
      <c r="T34" s="1">
        <f t="shared" si="9"/>
        <v>0</v>
      </c>
      <c r="U34" s="126">
        <f t="shared" si="10"/>
        <v>0</v>
      </c>
    </row>
    <row r="35" spans="2:21" ht="15" thickBot="1" x14ac:dyDescent="0.35">
      <c r="B35" s="125">
        <v>20</v>
      </c>
      <c r="C35" s="35" t="str">
        <f>IF(OR('Data-Qtr8'!C33="",'Data-Qtr8'!R33),"",(COUNTIF('Data-Qtr8'!C33,"Yes")))</f>
        <v/>
      </c>
      <c r="D35" s="271" t="str">
        <f>IF('Data-Qtr8'!D33="","",IF(C35=1,'Data-Qtr8'!D33,""))</f>
        <v/>
      </c>
      <c r="E35" s="36" t="str">
        <f>IF(OR('Data-Qtr8'!E33="",'Data-Qtr8'!R33),"",COUNTIF('Data-Qtr8'!E33,"Yes"))</f>
        <v/>
      </c>
      <c r="F35" s="36" t="str">
        <f>IF(OR('Data-Qtr8'!F33="",'Data-Qtr8'!R33),"",COUNTIF('Data-Qtr8'!F33,"Yes"))</f>
        <v/>
      </c>
      <c r="G35" s="36"/>
      <c r="H35" s="272" t="str">
        <f>IF(OR('Data-Qtr8'!G33="",'Data-Qtr8'!R33),"",COUNTIF('Data-Qtr8'!G33,"Yes"))</f>
        <v/>
      </c>
      <c r="I35" s="55">
        <f>COUNTIF('Data-Qtr8'!C33:G33,"")</f>
        <v>5</v>
      </c>
      <c r="J35" s="125">
        <f>IF('Data-Qtr8'!R33,0,IF((COUNTBLANK(C35)+COUNTBLANK(E35)+COUNTBLANK(F35)+COUNTBLANK(H35))=4,0,1))</f>
        <v>0</v>
      </c>
      <c r="K35" s="125">
        <f t="shared" si="1"/>
        <v>0</v>
      </c>
      <c r="L35" s="125">
        <f t="shared" si="2"/>
        <v>0</v>
      </c>
      <c r="M35" s="1">
        <f t="shared" si="3"/>
        <v>0</v>
      </c>
      <c r="N35" s="125">
        <f t="shared" si="4"/>
        <v>0</v>
      </c>
      <c r="O35" s="126">
        <f t="shared" si="5"/>
        <v>0</v>
      </c>
      <c r="P35" s="125">
        <f t="shared" si="6"/>
        <v>0</v>
      </c>
      <c r="Q35" s="1">
        <f t="shared" si="7"/>
        <v>0</v>
      </c>
      <c r="R35" s="1">
        <f t="shared" si="0"/>
        <v>0</v>
      </c>
      <c r="S35" s="1">
        <f t="shared" si="8"/>
        <v>0</v>
      </c>
      <c r="T35" s="1">
        <f t="shared" si="9"/>
        <v>0</v>
      </c>
      <c r="U35" s="126">
        <f t="shared" si="10"/>
        <v>0</v>
      </c>
    </row>
    <row r="36" spans="2:21" x14ac:dyDescent="0.3">
      <c r="B36" s="124">
        <v>21</v>
      </c>
      <c r="C36" s="32" t="str">
        <f>IF(OR('Data-Qtr8'!C34="",'Data-Qtr8'!R34),"",(COUNTIF('Data-Qtr8'!C34,"Yes")))</f>
        <v/>
      </c>
      <c r="D36" s="268" t="str">
        <f>IF('Data-Qtr8'!D34="","",IF(C36=1,'Data-Qtr8'!D34,""))</f>
        <v/>
      </c>
      <c r="E36" s="33" t="str">
        <f>IF(OR('Data-Qtr8'!E34="",'Data-Qtr8'!R34),"",COUNTIF('Data-Qtr8'!E34,"Yes"))</f>
        <v/>
      </c>
      <c r="F36" s="33" t="str">
        <f>IF(OR('Data-Qtr8'!F34="",'Data-Qtr8'!R34),"",COUNTIF('Data-Qtr8'!F34,"Yes"))</f>
        <v/>
      </c>
      <c r="G36" s="33"/>
      <c r="H36" s="269" t="str">
        <f>IF(OR('Data-Qtr8'!G34="",'Data-Qtr8'!R34),"",COUNTIF('Data-Qtr8'!G34,"Yes"))</f>
        <v/>
      </c>
      <c r="I36" s="54">
        <f>COUNTIF('Data-Qtr8'!C34:G34,"")</f>
        <v>5</v>
      </c>
      <c r="J36" s="125">
        <f>IF('Data-Qtr8'!R34,0,IF((COUNTBLANK(C36)+COUNTBLANK(E36)+COUNTBLANK(F36)+COUNTBLANK(H36))=4,0,1))</f>
        <v>0</v>
      </c>
      <c r="K36" s="125">
        <f t="shared" si="1"/>
        <v>0</v>
      </c>
      <c r="L36" s="125">
        <f t="shared" si="2"/>
        <v>0</v>
      </c>
      <c r="M36" s="1">
        <f t="shared" si="3"/>
        <v>0</v>
      </c>
      <c r="N36" s="125">
        <f t="shared" si="4"/>
        <v>0</v>
      </c>
      <c r="O36" s="126">
        <f t="shared" si="5"/>
        <v>0</v>
      </c>
      <c r="P36" s="125">
        <f t="shared" si="6"/>
        <v>0</v>
      </c>
      <c r="Q36" s="1">
        <f t="shared" si="7"/>
        <v>0</v>
      </c>
      <c r="R36" s="1">
        <f t="shared" si="0"/>
        <v>0</v>
      </c>
      <c r="S36" s="1">
        <f t="shared" si="8"/>
        <v>0</v>
      </c>
      <c r="T36" s="1">
        <f t="shared" si="9"/>
        <v>0</v>
      </c>
      <c r="U36" s="126">
        <f t="shared" si="10"/>
        <v>0</v>
      </c>
    </row>
    <row r="37" spans="2:21" x14ac:dyDescent="0.3">
      <c r="B37" s="125">
        <v>22</v>
      </c>
      <c r="C37" s="34" t="str">
        <f>IF(OR('Data-Qtr8'!C35="",'Data-Qtr8'!R35),"",(COUNTIF('Data-Qtr8'!C35,"Yes")))</f>
        <v/>
      </c>
      <c r="D37" s="267" t="str">
        <f>IF('Data-Qtr8'!D35="","",IF(C37=1,'Data-Qtr8'!D35,""))</f>
        <v/>
      </c>
      <c r="E37" s="53" t="str">
        <f>IF(OR('Data-Qtr8'!E35="",'Data-Qtr8'!R35),"",COUNTIF('Data-Qtr8'!E35,"Yes"))</f>
        <v/>
      </c>
      <c r="F37" s="53" t="str">
        <f>IF(OR('Data-Qtr8'!F35="",'Data-Qtr8'!R35),"",COUNTIF('Data-Qtr8'!F35,"Yes"))</f>
        <v/>
      </c>
      <c r="G37" s="53"/>
      <c r="H37" s="270" t="str">
        <f>IF(OR('Data-Qtr8'!G35="",'Data-Qtr8'!R35),"",COUNTIF('Data-Qtr8'!G35,"Yes"))</f>
        <v/>
      </c>
      <c r="I37" s="55">
        <f>COUNTIF('Data-Qtr8'!C35:G35,"")</f>
        <v>5</v>
      </c>
      <c r="J37" s="125">
        <f>IF('Data-Qtr8'!R35,0,IF((COUNTBLANK(C37)+COUNTBLANK(E37)+COUNTBLANK(F37)+COUNTBLANK(H37))=4,0,1))</f>
        <v>0</v>
      </c>
      <c r="K37" s="125">
        <f t="shared" si="1"/>
        <v>0</v>
      </c>
      <c r="L37" s="125">
        <f t="shared" si="2"/>
        <v>0</v>
      </c>
      <c r="M37" s="1">
        <f t="shared" si="3"/>
        <v>0</v>
      </c>
      <c r="N37" s="125">
        <f t="shared" si="4"/>
        <v>0</v>
      </c>
      <c r="O37" s="126">
        <f t="shared" si="5"/>
        <v>0</v>
      </c>
      <c r="P37" s="125">
        <f t="shared" si="6"/>
        <v>0</v>
      </c>
      <c r="Q37" s="1">
        <f t="shared" si="7"/>
        <v>0</v>
      </c>
      <c r="R37" s="1">
        <f t="shared" si="0"/>
        <v>0</v>
      </c>
      <c r="S37" s="1">
        <f t="shared" si="8"/>
        <v>0</v>
      </c>
      <c r="T37" s="1">
        <f t="shared" si="9"/>
        <v>0</v>
      </c>
      <c r="U37" s="126">
        <f t="shared" si="10"/>
        <v>0</v>
      </c>
    </row>
    <row r="38" spans="2:21" x14ac:dyDescent="0.3">
      <c r="B38" s="125">
        <v>23</v>
      </c>
      <c r="C38" s="34" t="str">
        <f>IF(OR('Data-Qtr8'!C36="",'Data-Qtr8'!R36),"",(COUNTIF('Data-Qtr8'!C36,"Yes")))</f>
        <v/>
      </c>
      <c r="D38" s="267" t="str">
        <f>IF('Data-Qtr8'!D36="","",IF(C38=1,'Data-Qtr8'!D36,""))</f>
        <v/>
      </c>
      <c r="E38" s="53" t="str">
        <f>IF(OR('Data-Qtr8'!E36="",'Data-Qtr8'!R36),"",COUNTIF('Data-Qtr8'!E36,"Yes"))</f>
        <v/>
      </c>
      <c r="F38" s="53" t="str">
        <f>IF(OR('Data-Qtr8'!F36="",'Data-Qtr8'!R36),"",COUNTIF('Data-Qtr8'!F36,"Yes"))</f>
        <v/>
      </c>
      <c r="G38" s="53"/>
      <c r="H38" s="270" t="str">
        <f>IF(OR('Data-Qtr8'!G36="",'Data-Qtr8'!R36),"",COUNTIF('Data-Qtr8'!G36,"Yes"))</f>
        <v/>
      </c>
      <c r="I38" s="55">
        <f>COUNTIF('Data-Qtr8'!C36:G36,"")</f>
        <v>5</v>
      </c>
      <c r="J38" s="125">
        <f>IF('Data-Qtr8'!R36,0,IF((COUNTBLANK(C38)+COUNTBLANK(E38)+COUNTBLANK(F38)+COUNTBLANK(H38))=4,0,1))</f>
        <v>0</v>
      </c>
      <c r="K38" s="125">
        <f t="shared" si="1"/>
        <v>0</v>
      </c>
      <c r="L38" s="125">
        <f t="shared" si="2"/>
        <v>0</v>
      </c>
      <c r="M38" s="1">
        <f t="shared" si="3"/>
        <v>0</v>
      </c>
      <c r="N38" s="125">
        <f t="shared" si="4"/>
        <v>0</v>
      </c>
      <c r="O38" s="126">
        <f t="shared" si="5"/>
        <v>0</v>
      </c>
      <c r="P38" s="125">
        <f t="shared" si="6"/>
        <v>0</v>
      </c>
      <c r="Q38" s="1">
        <f t="shared" si="7"/>
        <v>0</v>
      </c>
      <c r="R38" s="1">
        <f t="shared" si="0"/>
        <v>0</v>
      </c>
      <c r="S38" s="1">
        <f t="shared" si="8"/>
        <v>0</v>
      </c>
      <c r="T38" s="1">
        <f t="shared" si="9"/>
        <v>0</v>
      </c>
      <c r="U38" s="126">
        <f t="shared" si="10"/>
        <v>0</v>
      </c>
    </row>
    <row r="39" spans="2:21" x14ac:dyDescent="0.3">
      <c r="B39" s="125">
        <v>24</v>
      </c>
      <c r="C39" s="34" t="str">
        <f>IF(OR('Data-Qtr8'!C37="",'Data-Qtr8'!R37),"",(COUNTIF('Data-Qtr8'!C37,"Yes")))</f>
        <v/>
      </c>
      <c r="D39" s="267" t="str">
        <f>IF('Data-Qtr8'!D37="","",IF(C39=1,'Data-Qtr8'!D37,""))</f>
        <v/>
      </c>
      <c r="E39" s="53" t="str">
        <f>IF(OR('Data-Qtr8'!E37="",'Data-Qtr8'!R37),"",COUNTIF('Data-Qtr8'!E37,"Yes"))</f>
        <v/>
      </c>
      <c r="F39" s="53" t="str">
        <f>IF(OR('Data-Qtr8'!F37="",'Data-Qtr8'!R37),"",COUNTIF('Data-Qtr8'!F37,"Yes"))</f>
        <v/>
      </c>
      <c r="G39" s="53"/>
      <c r="H39" s="270" t="str">
        <f>IF(OR('Data-Qtr8'!G37="",'Data-Qtr8'!R37),"",COUNTIF('Data-Qtr8'!G37,"Yes"))</f>
        <v/>
      </c>
      <c r="I39" s="55">
        <f>COUNTIF('Data-Qtr8'!C37:G37,"")</f>
        <v>5</v>
      </c>
      <c r="J39" s="125">
        <f>IF('Data-Qtr8'!R37,0,IF((COUNTBLANK(C39)+COUNTBLANK(E39)+COUNTBLANK(F39)+COUNTBLANK(H39))=4,0,1))</f>
        <v>0</v>
      </c>
      <c r="K39" s="125">
        <f t="shared" si="1"/>
        <v>0</v>
      </c>
      <c r="L39" s="125">
        <f t="shared" si="2"/>
        <v>0</v>
      </c>
      <c r="M39" s="1">
        <f t="shared" si="3"/>
        <v>0</v>
      </c>
      <c r="N39" s="125">
        <f t="shared" si="4"/>
        <v>0</v>
      </c>
      <c r="O39" s="126">
        <f t="shared" si="5"/>
        <v>0</v>
      </c>
      <c r="P39" s="125">
        <f t="shared" si="6"/>
        <v>0</v>
      </c>
      <c r="Q39" s="1">
        <f t="shared" si="7"/>
        <v>0</v>
      </c>
      <c r="R39" s="1">
        <f t="shared" si="0"/>
        <v>0</v>
      </c>
      <c r="S39" s="1">
        <f t="shared" si="8"/>
        <v>0</v>
      </c>
      <c r="T39" s="1">
        <f t="shared" si="9"/>
        <v>0</v>
      </c>
      <c r="U39" s="126">
        <f t="shared" si="10"/>
        <v>0</v>
      </c>
    </row>
    <row r="40" spans="2:21" x14ac:dyDescent="0.3">
      <c r="B40" s="125">
        <v>25</v>
      </c>
      <c r="C40" s="34" t="str">
        <f>IF(OR('Data-Qtr8'!C38="",'Data-Qtr8'!R38),"",(COUNTIF('Data-Qtr8'!C38,"Yes")))</f>
        <v/>
      </c>
      <c r="D40" s="267" t="str">
        <f>IF('Data-Qtr8'!D38="","",IF(C40=1,'Data-Qtr8'!D38,""))</f>
        <v/>
      </c>
      <c r="E40" s="53" t="str">
        <f>IF(OR('Data-Qtr8'!E38="",'Data-Qtr8'!R38),"",COUNTIF('Data-Qtr8'!E38,"Yes"))</f>
        <v/>
      </c>
      <c r="F40" s="53" t="str">
        <f>IF(OR('Data-Qtr8'!F38="",'Data-Qtr8'!R38),"",COUNTIF('Data-Qtr8'!F38,"Yes"))</f>
        <v/>
      </c>
      <c r="G40" s="53"/>
      <c r="H40" s="270" t="str">
        <f>IF(OR('Data-Qtr8'!G38="",'Data-Qtr8'!R38),"",COUNTIF('Data-Qtr8'!G38,"Yes"))</f>
        <v/>
      </c>
      <c r="I40" s="55">
        <f>COUNTIF('Data-Qtr8'!C38:G38,"")</f>
        <v>5</v>
      </c>
      <c r="J40" s="125">
        <f>IF('Data-Qtr8'!R38,0,IF((COUNTBLANK(C40)+COUNTBLANK(E40)+COUNTBLANK(F40)+COUNTBLANK(H40))=4,0,1))</f>
        <v>0</v>
      </c>
      <c r="K40" s="125">
        <f t="shared" si="1"/>
        <v>0</v>
      </c>
      <c r="L40" s="125">
        <f t="shared" si="2"/>
        <v>0</v>
      </c>
      <c r="M40" s="1">
        <f t="shared" si="3"/>
        <v>0</v>
      </c>
      <c r="N40" s="125">
        <f t="shared" si="4"/>
        <v>0</v>
      </c>
      <c r="O40" s="126">
        <f t="shared" si="5"/>
        <v>0</v>
      </c>
      <c r="P40" s="125">
        <f t="shared" si="6"/>
        <v>0</v>
      </c>
      <c r="Q40" s="1">
        <f t="shared" si="7"/>
        <v>0</v>
      </c>
      <c r="R40" s="1">
        <f t="shared" si="0"/>
        <v>0</v>
      </c>
      <c r="S40" s="1">
        <f t="shared" si="8"/>
        <v>0</v>
      </c>
      <c r="T40" s="1">
        <f t="shared" si="9"/>
        <v>0</v>
      </c>
      <c r="U40" s="126">
        <f t="shared" si="10"/>
        <v>0</v>
      </c>
    </row>
    <row r="41" spans="2:21" x14ac:dyDescent="0.3">
      <c r="B41" s="125">
        <v>26</v>
      </c>
      <c r="C41" s="34" t="str">
        <f>IF(OR('Data-Qtr8'!C39="",'Data-Qtr8'!R39),"",(COUNTIF('Data-Qtr8'!C39,"Yes")))</f>
        <v/>
      </c>
      <c r="D41" s="267" t="str">
        <f>IF('Data-Qtr8'!D39="","",IF(C41=1,'Data-Qtr8'!D39,""))</f>
        <v/>
      </c>
      <c r="E41" s="53" t="str">
        <f>IF(OR('Data-Qtr8'!E39="",'Data-Qtr8'!R39),"",COUNTIF('Data-Qtr8'!E39,"Yes"))</f>
        <v/>
      </c>
      <c r="F41" s="53" t="str">
        <f>IF(OR('Data-Qtr8'!F39="",'Data-Qtr8'!R39),"",COUNTIF('Data-Qtr8'!F39,"Yes"))</f>
        <v/>
      </c>
      <c r="G41" s="53"/>
      <c r="H41" s="270" t="str">
        <f>IF(OR('Data-Qtr8'!G39="",'Data-Qtr8'!R39),"",COUNTIF('Data-Qtr8'!G39,"Yes"))</f>
        <v/>
      </c>
      <c r="I41" s="55">
        <f>COUNTIF('Data-Qtr8'!C39:G39,"")</f>
        <v>5</v>
      </c>
      <c r="J41" s="125">
        <f>IF('Data-Qtr8'!R39,0,IF((COUNTBLANK(C41)+COUNTBLANK(E41)+COUNTBLANK(F41)+COUNTBLANK(H41))=4,0,1))</f>
        <v>0</v>
      </c>
      <c r="K41" s="125">
        <f t="shared" si="1"/>
        <v>0</v>
      </c>
      <c r="L41" s="125">
        <f t="shared" si="2"/>
        <v>0</v>
      </c>
      <c r="M41" s="1">
        <f t="shared" si="3"/>
        <v>0</v>
      </c>
      <c r="N41" s="125">
        <f t="shared" si="4"/>
        <v>0</v>
      </c>
      <c r="O41" s="126">
        <f t="shared" si="5"/>
        <v>0</v>
      </c>
      <c r="P41" s="125">
        <f t="shared" si="6"/>
        <v>0</v>
      </c>
      <c r="Q41" s="1">
        <f t="shared" si="7"/>
        <v>0</v>
      </c>
      <c r="R41" s="1">
        <f t="shared" si="0"/>
        <v>0</v>
      </c>
      <c r="S41" s="1">
        <f t="shared" si="8"/>
        <v>0</v>
      </c>
      <c r="T41" s="1">
        <f t="shared" si="9"/>
        <v>0</v>
      </c>
      <c r="U41" s="126">
        <f t="shared" si="10"/>
        <v>0</v>
      </c>
    </row>
    <row r="42" spans="2:21" x14ac:dyDescent="0.3">
      <c r="B42" s="125">
        <v>27</v>
      </c>
      <c r="C42" s="34" t="str">
        <f>IF(OR('Data-Qtr8'!C40="",'Data-Qtr8'!R40),"",(COUNTIF('Data-Qtr8'!C40,"Yes")))</f>
        <v/>
      </c>
      <c r="D42" s="267" t="str">
        <f>IF('Data-Qtr8'!D40="","",IF(C42=1,'Data-Qtr8'!D40,""))</f>
        <v/>
      </c>
      <c r="E42" s="53" t="str">
        <f>IF(OR('Data-Qtr8'!E40="",'Data-Qtr8'!R40),"",COUNTIF('Data-Qtr8'!E40,"Yes"))</f>
        <v/>
      </c>
      <c r="F42" s="53" t="str">
        <f>IF(OR('Data-Qtr8'!F40="",'Data-Qtr8'!R40),"",COUNTIF('Data-Qtr8'!F40,"Yes"))</f>
        <v/>
      </c>
      <c r="G42" s="53"/>
      <c r="H42" s="270" t="str">
        <f>IF(OR('Data-Qtr8'!G40="",'Data-Qtr8'!R40),"",COUNTIF('Data-Qtr8'!G40,"Yes"))</f>
        <v/>
      </c>
      <c r="I42" s="55">
        <f>COUNTIF('Data-Qtr8'!C40:G40,"")</f>
        <v>5</v>
      </c>
      <c r="J42" s="125">
        <f>IF('Data-Qtr8'!R40,0,IF((COUNTBLANK(C42)+COUNTBLANK(E42)+COUNTBLANK(F42)+COUNTBLANK(H42))=4,0,1))</f>
        <v>0</v>
      </c>
      <c r="K42" s="125">
        <f t="shared" si="1"/>
        <v>0</v>
      </c>
      <c r="L42" s="125">
        <f t="shared" si="2"/>
        <v>0</v>
      </c>
      <c r="M42" s="1">
        <f t="shared" si="3"/>
        <v>0</v>
      </c>
      <c r="N42" s="125">
        <f t="shared" si="4"/>
        <v>0</v>
      </c>
      <c r="O42" s="126">
        <f t="shared" si="5"/>
        <v>0</v>
      </c>
      <c r="P42" s="125">
        <f t="shared" si="6"/>
        <v>0</v>
      </c>
      <c r="Q42" s="1">
        <f t="shared" si="7"/>
        <v>0</v>
      </c>
      <c r="R42" s="1">
        <f t="shared" si="0"/>
        <v>0</v>
      </c>
      <c r="S42" s="1">
        <f t="shared" si="8"/>
        <v>0</v>
      </c>
      <c r="T42" s="1">
        <f t="shared" si="9"/>
        <v>0</v>
      </c>
      <c r="U42" s="126">
        <f t="shared" si="10"/>
        <v>0</v>
      </c>
    </row>
    <row r="43" spans="2:21" x14ac:dyDescent="0.3">
      <c r="B43" s="125">
        <v>28</v>
      </c>
      <c r="C43" s="34" t="str">
        <f>IF(OR('Data-Qtr8'!C41="",'Data-Qtr8'!R41),"",(COUNTIF('Data-Qtr8'!C41,"Yes")))</f>
        <v/>
      </c>
      <c r="D43" s="267" t="str">
        <f>IF('Data-Qtr8'!D41="","",IF(C43=1,'Data-Qtr8'!D41,""))</f>
        <v/>
      </c>
      <c r="E43" s="53" t="str">
        <f>IF(OR('Data-Qtr8'!E41="",'Data-Qtr8'!R41),"",COUNTIF('Data-Qtr8'!E41,"Yes"))</f>
        <v/>
      </c>
      <c r="F43" s="53" t="str">
        <f>IF(OR('Data-Qtr8'!F41="",'Data-Qtr8'!R41),"",COUNTIF('Data-Qtr8'!F41,"Yes"))</f>
        <v/>
      </c>
      <c r="G43" s="53"/>
      <c r="H43" s="270" t="str">
        <f>IF(OR('Data-Qtr8'!G41="",'Data-Qtr8'!R41),"",COUNTIF('Data-Qtr8'!G41,"Yes"))</f>
        <v/>
      </c>
      <c r="I43" s="55">
        <f>COUNTIF('Data-Qtr8'!C41:G41,"")</f>
        <v>5</v>
      </c>
      <c r="J43" s="125">
        <f>IF('Data-Qtr8'!R41,0,IF((COUNTBLANK(C43)+COUNTBLANK(E43)+COUNTBLANK(F43)+COUNTBLANK(H43))=4,0,1))</f>
        <v>0</v>
      </c>
      <c r="K43" s="125">
        <f t="shared" si="1"/>
        <v>0</v>
      </c>
      <c r="L43" s="125">
        <f t="shared" si="2"/>
        <v>0</v>
      </c>
      <c r="M43" s="1">
        <f t="shared" si="3"/>
        <v>0</v>
      </c>
      <c r="N43" s="125">
        <f t="shared" si="4"/>
        <v>0</v>
      </c>
      <c r="O43" s="126">
        <f t="shared" si="5"/>
        <v>0</v>
      </c>
      <c r="P43" s="125">
        <f t="shared" si="6"/>
        <v>0</v>
      </c>
      <c r="Q43" s="1">
        <f t="shared" si="7"/>
        <v>0</v>
      </c>
      <c r="R43" s="1">
        <f t="shared" si="0"/>
        <v>0</v>
      </c>
      <c r="S43" s="1">
        <f t="shared" si="8"/>
        <v>0</v>
      </c>
      <c r="T43" s="1">
        <f t="shared" si="9"/>
        <v>0</v>
      </c>
      <c r="U43" s="126">
        <f t="shared" si="10"/>
        <v>0</v>
      </c>
    </row>
    <row r="44" spans="2:21" x14ac:dyDescent="0.3">
      <c r="B44" s="125">
        <v>29</v>
      </c>
      <c r="C44" s="34" t="str">
        <f>IF(OR('Data-Qtr8'!C42="",'Data-Qtr8'!R42),"",(COUNTIF('Data-Qtr8'!C42,"Yes")))</f>
        <v/>
      </c>
      <c r="D44" s="267" t="str">
        <f>IF('Data-Qtr8'!D42="","",IF(C44=1,'Data-Qtr8'!D42,""))</f>
        <v/>
      </c>
      <c r="E44" s="53" t="str">
        <f>IF(OR('Data-Qtr8'!E42="",'Data-Qtr8'!R42),"",COUNTIF('Data-Qtr8'!E42,"Yes"))</f>
        <v/>
      </c>
      <c r="F44" s="53" t="str">
        <f>IF(OR('Data-Qtr8'!F42="",'Data-Qtr8'!R42),"",COUNTIF('Data-Qtr8'!F42,"Yes"))</f>
        <v/>
      </c>
      <c r="G44" s="53"/>
      <c r="H44" s="270" t="str">
        <f>IF(OR('Data-Qtr8'!G42="",'Data-Qtr8'!R42),"",COUNTIF('Data-Qtr8'!G42,"Yes"))</f>
        <v/>
      </c>
      <c r="I44" s="55">
        <f>COUNTIF('Data-Qtr8'!C42:G42,"")</f>
        <v>5</v>
      </c>
      <c r="J44" s="125">
        <f>IF('Data-Qtr8'!R42,0,IF((COUNTBLANK(C44)+COUNTBLANK(E44)+COUNTBLANK(F44)+COUNTBLANK(H44))=4,0,1))</f>
        <v>0</v>
      </c>
      <c r="K44" s="125">
        <f t="shared" si="1"/>
        <v>0</v>
      </c>
      <c r="L44" s="125">
        <f t="shared" si="2"/>
        <v>0</v>
      </c>
      <c r="M44" s="1">
        <f t="shared" si="3"/>
        <v>0</v>
      </c>
      <c r="N44" s="125">
        <f t="shared" si="4"/>
        <v>0</v>
      </c>
      <c r="O44" s="126">
        <f t="shared" si="5"/>
        <v>0</v>
      </c>
      <c r="P44" s="125">
        <f t="shared" si="6"/>
        <v>0</v>
      </c>
      <c r="Q44" s="1">
        <f t="shared" si="7"/>
        <v>0</v>
      </c>
      <c r="R44" s="1">
        <f t="shared" si="0"/>
        <v>0</v>
      </c>
      <c r="S44" s="1">
        <f t="shared" si="8"/>
        <v>0</v>
      </c>
      <c r="T44" s="1">
        <f t="shared" si="9"/>
        <v>0</v>
      </c>
      <c r="U44" s="126">
        <f t="shared" si="10"/>
        <v>0</v>
      </c>
    </row>
    <row r="45" spans="2:21" ht="15" thickBot="1" x14ac:dyDescent="0.35">
      <c r="B45" s="125">
        <v>30</v>
      </c>
      <c r="C45" s="35" t="str">
        <f>IF(OR('Data-Qtr8'!C43="",'Data-Qtr8'!R43),"",(COUNTIF('Data-Qtr8'!C43,"Yes")))</f>
        <v/>
      </c>
      <c r="D45" s="271" t="str">
        <f>IF('Data-Qtr8'!D43="","",IF(C45=1,'Data-Qtr8'!D43,""))</f>
        <v/>
      </c>
      <c r="E45" s="36" t="str">
        <f>IF(OR('Data-Qtr8'!E43="",'Data-Qtr8'!R43),"",COUNTIF('Data-Qtr8'!E43,"Yes"))</f>
        <v/>
      </c>
      <c r="F45" s="36" t="str">
        <f>IF(OR('Data-Qtr8'!F43="",'Data-Qtr8'!R43),"",COUNTIF('Data-Qtr8'!F43,"Yes"))</f>
        <v/>
      </c>
      <c r="G45" s="36"/>
      <c r="H45" s="272" t="str">
        <f>IF(OR('Data-Qtr8'!G43="",'Data-Qtr8'!R43),"",COUNTIF('Data-Qtr8'!G43,"Yes"))</f>
        <v/>
      </c>
      <c r="I45" s="55">
        <f>COUNTIF('Data-Qtr8'!C43:G43,"")</f>
        <v>5</v>
      </c>
      <c r="J45" s="125">
        <f>IF('Data-Qtr8'!R43,0,IF((COUNTBLANK(C45)+COUNTBLANK(E45)+COUNTBLANK(F45)+COUNTBLANK(H45))=4,0,1))</f>
        <v>0</v>
      </c>
      <c r="K45" s="125">
        <f t="shared" si="1"/>
        <v>0</v>
      </c>
      <c r="L45" s="125">
        <f t="shared" si="2"/>
        <v>0</v>
      </c>
      <c r="M45" s="1">
        <f t="shared" si="3"/>
        <v>0</v>
      </c>
      <c r="N45" s="125">
        <f t="shared" si="4"/>
        <v>0</v>
      </c>
      <c r="O45" s="126">
        <f t="shared" si="5"/>
        <v>0</v>
      </c>
      <c r="P45" s="125">
        <f t="shared" si="6"/>
        <v>0</v>
      </c>
      <c r="Q45" s="1">
        <f t="shared" si="7"/>
        <v>0</v>
      </c>
      <c r="R45" s="1">
        <f t="shared" si="0"/>
        <v>0</v>
      </c>
      <c r="S45" s="1">
        <f t="shared" si="8"/>
        <v>0</v>
      </c>
      <c r="T45" s="1">
        <f t="shared" si="9"/>
        <v>0</v>
      </c>
      <c r="U45" s="126">
        <f t="shared" si="10"/>
        <v>0</v>
      </c>
    </row>
    <row r="46" spans="2:21" x14ac:dyDescent="0.3">
      <c r="B46" s="124">
        <v>31</v>
      </c>
      <c r="C46" s="32" t="str">
        <f>IF(OR('Data-Qtr8'!C44="",'Data-Qtr8'!R44),"",(COUNTIF('Data-Qtr8'!C44,"Yes")))</f>
        <v/>
      </c>
      <c r="D46" s="268" t="str">
        <f>IF('Data-Qtr8'!D44="","",IF(C46=1,'Data-Qtr8'!D44,""))</f>
        <v/>
      </c>
      <c r="E46" s="33" t="str">
        <f>IF(OR('Data-Qtr8'!E44="",'Data-Qtr8'!R44),"",COUNTIF('Data-Qtr8'!E44,"Yes"))</f>
        <v/>
      </c>
      <c r="F46" s="33" t="str">
        <f>IF(OR('Data-Qtr8'!F44="",'Data-Qtr8'!R44),"",COUNTIF('Data-Qtr8'!F44,"Yes"))</f>
        <v/>
      </c>
      <c r="G46" s="33"/>
      <c r="H46" s="269" t="str">
        <f>IF(OR('Data-Qtr8'!G44="",'Data-Qtr8'!R44),"",COUNTIF('Data-Qtr8'!G44,"Yes"))</f>
        <v/>
      </c>
      <c r="I46" s="54">
        <f>COUNTIF('Data-Qtr8'!C44:G44,"")</f>
        <v>5</v>
      </c>
      <c r="J46" s="125">
        <f>IF('Data-Qtr8'!R44,0,IF((COUNTBLANK(C46)+COUNTBLANK(E46)+COUNTBLANK(F46)+COUNTBLANK(H46))=4,0,1))</f>
        <v>0</v>
      </c>
      <c r="K46" s="125">
        <f t="shared" si="1"/>
        <v>0</v>
      </c>
      <c r="L46" s="125">
        <f t="shared" si="2"/>
        <v>0</v>
      </c>
      <c r="M46" s="1">
        <f t="shared" si="3"/>
        <v>0</v>
      </c>
      <c r="N46" s="125">
        <f t="shared" si="4"/>
        <v>0</v>
      </c>
      <c r="O46" s="126">
        <f t="shared" si="5"/>
        <v>0</v>
      </c>
      <c r="P46" s="125">
        <f t="shared" si="6"/>
        <v>0</v>
      </c>
      <c r="Q46" s="1">
        <f t="shared" si="7"/>
        <v>0</v>
      </c>
      <c r="R46" s="1">
        <f t="shared" si="0"/>
        <v>0</v>
      </c>
      <c r="S46" s="1">
        <f t="shared" si="8"/>
        <v>0</v>
      </c>
      <c r="T46" s="1">
        <f t="shared" si="9"/>
        <v>0</v>
      </c>
      <c r="U46" s="126">
        <f t="shared" si="10"/>
        <v>0</v>
      </c>
    </row>
    <row r="47" spans="2:21" x14ac:dyDescent="0.3">
      <c r="B47" s="125">
        <v>32</v>
      </c>
      <c r="C47" s="34" t="str">
        <f>IF(OR('Data-Qtr8'!C45="",'Data-Qtr8'!R45),"",(COUNTIF('Data-Qtr8'!C45,"Yes")))</f>
        <v/>
      </c>
      <c r="D47" s="267" t="str">
        <f>IF('Data-Qtr8'!D45="","",IF(C47=1,'Data-Qtr8'!D45,""))</f>
        <v/>
      </c>
      <c r="E47" s="53" t="str">
        <f>IF(OR('Data-Qtr8'!E45="",'Data-Qtr8'!R45),"",COUNTIF('Data-Qtr8'!E45,"Yes"))</f>
        <v/>
      </c>
      <c r="F47" s="53" t="str">
        <f>IF(OR('Data-Qtr8'!F45="",'Data-Qtr8'!R45),"",COUNTIF('Data-Qtr8'!F45,"Yes"))</f>
        <v/>
      </c>
      <c r="G47" s="53"/>
      <c r="H47" s="270" t="str">
        <f>IF(OR('Data-Qtr8'!G45="",'Data-Qtr8'!R45),"",COUNTIF('Data-Qtr8'!G45,"Yes"))</f>
        <v/>
      </c>
      <c r="I47" s="55">
        <f>COUNTIF('Data-Qtr8'!C45:G45,"")</f>
        <v>5</v>
      </c>
      <c r="J47" s="125">
        <f>IF('Data-Qtr8'!R45,0,IF((COUNTBLANK(C47)+COUNTBLANK(E47)+COUNTBLANK(F47)+COUNTBLANK(H47))=4,0,1))</f>
        <v>0</v>
      </c>
      <c r="K47" s="125">
        <f t="shared" si="1"/>
        <v>0</v>
      </c>
      <c r="L47" s="125">
        <f t="shared" si="2"/>
        <v>0</v>
      </c>
      <c r="M47" s="1">
        <f t="shared" si="3"/>
        <v>0</v>
      </c>
      <c r="N47" s="125">
        <f t="shared" si="4"/>
        <v>0</v>
      </c>
      <c r="O47" s="126">
        <f t="shared" si="5"/>
        <v>0</v>
      </c>
      <c r="P47" s="125">
        <f t="shared" si="6"/>
        <v>0</v>
      </c>
      <c r="Q47" s="1">
        <f t="shared" si="7"/>
        <v>0</v>
      </c>
      <c r="R47" s="1">
        <f t="shared" si="0"/>
        <v>0</v>
      </c>
      <c r="S47" s="1">
        <f t="shared" si="8"/>
        <v>0</v>
      </c>
      <c r="T47" s="1">
        <f t="shared" si="9"/>
        <v>0</v>
      </c>
      <c r="U47" s="126">
        <f t="shared" si="10"/>
        <v>0</v>
      </c>
    </row>
    <row r="48" spans="2:21" x14ac:dyDescent="0.3">
      <c r="B48" s="125">
        <v>33</v>
      </c>
      <c r="C48" s="34" t="str">
        <f>IF(OR('Data-Qtr8'!C46="",'Data-Qtr8'!R46),"",(COUNTIF('Data-Qtr8'!C46,"Yes")))</f>
        <v/>
      </c>
      <c r="D48" s="267" t="str">
        <f>IF('Data-Qtr8'!D46="","",IF(C48=1,'Data-Qtr8'!D46,""))</f>
        <v/>
      </c>
      <c r="E48" s="53" t="str">
        <f>IF(OR('Data-Qtr8'!E46="",'Data-Qtr8'!R46),"",COUNTIF('Data-Qtr8'!E46,"Yes"))</f>
        <v/>
      </c>
      <c r="F48" s="53" t="str">
        <f>IF(OR('Data-Qtr8'!F46="",'Data-Qtr8'!R46),"",COUNTIF('Data-Qtr8'!F46,"Yes"))</f>
        <v/>
      </c>
      <c r="G48" s="53"/>
      <c r="H48" s="270" t="str">
        <f>IF(OR('Data-Qtr8'!G46="",'Data-Qtr8'!R46),"",COUNTIF('Data-Qtr8'!G46,"Yes"))</f>
        <v/>
      </c>
      <c r="I48" s="55">
        <f>COUNTIF('Data-Qtr8'!C46:G46,"")</f>
        <v>5</v>
      </c>
      <c r="J48" s="125">
        <f>IF('Data-Qtr8'!R46,0,IF((COUNTBLANK(C48)+COUNTBLANK(E48)+COUNTBLANK(F48)+COUNTBLANK(H48))=4,0,1))</f>
        <v>0</v>
      </c>
      <c r="K48" s="125">
        <f t="shared" si="1"/>
        <v>0</v>
      </c>
      <c r="L48" s="125">
        <f t="shared" si="2"/>
        <v>0</v>
      </c>
      <c r="M48" s="1">
        <f t="shared" si="3"/>
        <v>0</v>
      </c>
      <c r="N48" s="125">
        <f t="shared" si="4"/>
        <v>0</v>
      </c>
      <c r="O48" s="126">
        <f t="shared" si="5"/>
        <v>0</v>
      </c>
      <c r="P48" s="125">
        <f t="shared" si="6"/>
        <v>0</v>
      </c>
      <c r="Q48" s="1">
        <f t="shared" si="7"/>
        <v>0</v>
      </c>
      <c r="R48" s="1">
        <f t="shared" si="0"/>
        <v>0</v>
      </c>
      <c r="S48" s="1">
        <f t="shared" si="8"/>
        <v>0</v>
      </c>
      <c r="T48" s="1">
        <f t="shared" si="9"/>
        <v>0</v>
      </c>
      <c r="U48" s="126">
        <f t="shared" si="10"/>
        <v>0</v>
      </c>
    </row>
    <row r="49" spans="2:21" x14ac:dyDescent="0.3">
      <c r="B49" s="125">
        <v>34</v>
      </c>
      <c r="C49" s="34" t="str">
        <f>IF(OR('Data-Qtr8'!C47="",'Data-Qtr8'!R47),"",(COUNTIF('Data-Qtr8'!C47,"Yes")))</f>
        <v/>
      </c>
      <c r="D49" s="267" t="str">
        <f>IF('Data-Qtr8'!D47="","",IF(C49=1,'Data-Qtr8'!D47,""))</f>
        <v/>
      </c>
      <c r="E49" s="53" t="str">
        <f>IF(OR('Data-Qtr8'!E47="",'Data-Qtr8'!R47),"",COUNTIF('Data-Qtr8'!E47,"Yes"))</f>
        <v/>
      </c>
      <c r="F49" s="53" t="str">
        <f>IF(OR('Data-Qtr8'!F47="",'Data-Qtr8'!R47),"",COUNTIF('Data-Qtr8'!F47,"Yes"))</f>
        <v/>
      </c>
      <c r="G49" s="53"/>
      <c r="H49" s="270" t="str">
        <f>IF(OR('Data-Qtr8'!G47="",'Data-Qtr8'!R47),"",COUNTIF('Data-Qtr8'!G47,"Yes"))</f>
        <v/>
      </c>
      <c r="I49" s="55">
        <f>COUNTIF('Data-Qtr8'!C47:G47,"")</f>
        <v>5</v>
      </c>
      <c r="J49" s="125">
        <f>IF('Data-Qtr8'!R47,0,IF((COUNTBLANK(C49)+COUNTBLANK(E49)+COUNTBLANK(F49)+COUNTBLANK(H49))=4,0,1))</f>
        <v>0</v>
      </c>
      <c r="K49" s="125">
        <f t="shared" si="1"/>
        <v>0</v>
      </c>
      <c r="L49" s="125">
        <f t="shared" si="2"/>
        <v>0</v>
      </c>
      <c r="M49" s="1">
        <f t="shared" si="3"/>
        <v>0</v>
      </c>
      <c r="N49" s="125">
        <f t="shared" si="4"/>
        <v>0</v>
      </c>
      <c r="O49" s="126">
        <f t="shared" si="5"/>
        <v>0</v>
      </c>
      <c r="P49" s="125">
        <f t="shared" si="6"/>
        <v>0</v>
      </c>
      <c r="Q49" s="1">
        <f t="shared" si="7"/>
        <v>0</v>
      </c>
      <c r="R49" s="1">
        <f t="shared" si="0"/>
        <v>0</v>
      </c>
      <c r="S49" s="1">
        <f t="shared" si="8"/>
        <v>0</v>
      </c>
      <c r="T49" s="1">
        <f t="shared" si="9"/>
        <v>0</v>
      </c>
      <c r="U49" s="126">
        <f t="shared" si="10"/>
        <v>0</v>
      </c>
    </row>
    <row r="50" spans="2:21" x14ac:dyDescent="0.3">
      <c r="B50" s="125">
        <v>35</v>
      </c>
      <c r="C50" s="34" t="str">
        <f>IF(OR('Data-Qtr8'!C48="",'Data-Qtr8'!R48),"",(COUNTIF('Data-Qtr8'!C48,"Yes")))</f>
        <v/>
      </c>
      <c r="D50" s="267" t="str">
        <f>IF('Data-Qtr8'!D48="","",IF(C50=1,'Data-Qtr8'!D48,""))</f>
        <v/>
      </c>
      <c r="E50" s="53" t="str">
        <f>IF(OR('Data-Qtr8'!E48="",'Data-Qtr8'!R48),"",COUNTIF('Data-Qtr8'!E48,"Yes"))</f>
        <v/>
      </c>
      <c r="F50" s="53" t="str">
        <f>IF(OR('Data-Qtr8'!F48="",'Data-Qtr8'!R48),"",COUNTIF('Data-Qtr8'!F48,"Yes"))</f>
        <v/>
      </c>
      <c r="G50" s="53"/>
      <c r="H50" s="270" t="str">
        <f>IF(OR('Data-Qtr8'!G48="",'Data-Qtr8'!R48),"",COUNTIF('Data-Qtr8'!G48,"Yes"))</f>
        <v/>
      </c>
      <c r="I50" s="55">
        <f>COUNTIF('Data-Qtr8'!C48:G48,"")</f>
        <v>5</v>
      </c>
      <c r="J50" s="125">
        <f>IF('Data-Qtr8'!R48,0,IF((COUNTBLANK(C50)+COUNTBLANK(E50)+COUNTBLANK(F50)+COUNTBLANK(H50))=4,0,1))</f>
        <v>0</v>
      </c>
      <c r="K50" s="125">
        <f t="shared" si="1"/>
        <v>0</v>
      </c>
      <c r="L50" s="125">
        <f t="shared" si="2"/>
        <v>0</v>
      </c>
      <c r="M50" s="1">
        <f t="shared" si="3"/>
        <v>0</v>
      </c>
      <c r="N50" s="125">
        <f t="shared" si="4"/>
        <v>0</v>
      </c>
      <c r="O50" s="126">
        <f t="shared" si="5"/>
        <v>0</v>
      </c>
      <c r="P50" s="125">
        <f t="shared" si="6"/>
        <v>0</v>
      </c>
      <c r="Q50" s="1">
        <f t="shared" si="7"/>
        <v>0</v>
      </c>
      <c r="R50" s="1">
        <f t="shared" si="0"/>
        <v>0</v>
      </c>
      <c r="S50" s="1">
        <f t="shared" si="8"/>
        <v>0</v>
      </c>
      <c r="T50" s="1">
        <f t="shared" si="9"/>
        <v>0</v>
      </c>
      <c r="U50" s="126">
        <f t="shared" si="10"/>
        <v>0</v>
      </c>
    </row>
    <row r="51" spans="2:21" x14ac:dyDescent="0.3">
      <c r="B51" s="125">
        <v>36</v>
      </c>
      <c r="C51" s="34" t="str">
        <f>IF(OR('Data-Qtr8'!C49="",'Data-Qtr8'!R49),"",(COUNTIF('Data-Qtr8'!C49,"Yes")))</f>
        <v/>
      </c>
      <c r="D51" s="267" t="str">
        <f>IF('Data-Qtr8'!D49="","",IF(C51=1,'Data-Qtr8'!D49,""))</f>
        <v/>
      </c>
      <c r="E51" s="53" t="str">
        <f>IF(OR('Data-Qtr8'!E49="",'Data-Qtr8'!R49),"",COUNTIF('Data-Qtr8'!E49,"Yes"))</f>
        <v/>
      </c>
      <c r="F51" s="53" t="str">
        <f>IF(OR('Data-Qtr8'!F49="",'Data-Qtr8'!R49),"",COUNTIF('Data-Qtr8'!F49,"Yes"))</f>
        <v/>
      </c>
      <c r="G51" s="53"/>
      <c r="H51" s="270" t="str">
        <f>IF(OR('Data-Qtr8'!G49="",'Data-Qtr8'!R49),"",COUNTIF('Data-Qtr8'!G49,"Yes"))</f>
        <v/>
      </c>
      <c r="I51" s="55">
        <f>COUNTIF('Data-Qtr8'!C49:G49,"")</f>
        <v>5</v>
      </c>
      <c r="J51" s="125">
        <f>IF('Data-Qtr8'!R49,0,IF((COUNTBLANK(C51)+COUNTBLANK(E51)+COUNTBLANK(F51)+COUNTBLANK(H51))=4,0,1))</f>
        <v>0</v>
      </c>
      <c r="K51" s="125">
        <f t="shared" si="1"/>
        <v>0</v>
      </c>
      <c r="L51" s="125">
        <f t="shared" si="2"/>
        <v>0</v>
      </c>
      <c r="M51" s="1">
        <f t="shared" si="3"/>
        <v>0</v>
      </c>
      <c r="N51" s="125">
        <f t="shared" si="4"/>
        <v>0</v>
      </c>
      <c r="O51" s="126">
        <f t="shared" si="5"/>
        <v>0</v>
      </c>
      <c r="P51" s="125">
        <f t="shared" si="6"/>
        <v>0</v>
      </c>
      <c r="Q51" s="1">
        <f t="shared" si="7"/>
        <v>0</v>
      </c>
      <c r="R51" s="1">
        <f t="shared" si="0"/>
        <v>0</v>
      </c>
      <c r="S51" s="1">
        <f t="shared" si="8"/>
        <v>0</v>
      </c>
      <c r="T51" s="1">
        <f t="shared" si="9"/>
        <v>0</v>
      </c>
      <c r="U51" s="126">
        <f t="shared" si="10"/>
        <v>0</v>
      </c>
    </row>
    <row r="52" spans="2:21" x14ac:dyDescent="0.3">
      <c r="B52" s="125">
        <v>37</v>
      </c>
      <c r="C52" s="34" t="str">
        <f>IF(OR('Data-Qtr8'!C50="",'Data-Qtr8'!R50),"",(COUNTIF('Data-Qtr8'!C50,"Yes")))</f>
        <v/>
      </c>
      <c r="D52" s="267" t="str">
        <f>IF('Data-Qtr8'!D50="","",IF(C52=1,'Data-Qtr8'!D50,""))</f>
        <v/>
      </c>
      <c r="E52" s="53" t="str">
        <f>IF(OR('Data-Qtr8'!E50="",'Data-Qtr8'!R50),"",COUNTIF('Data-Qtr8'!E50,"Yes"))</f>
        <v/>
      </c>
      <c r="F52" s="53" t="str">
        <f>IF(OR('Data-Qtr8'!F50="",'Data-Qtr8'!R50),"",COUNTIF('Data-Qtr8'!F50,"Yes"))</f>
        <v/>
      </c>
      <c r="G52" s="53"/>
      <c r="H52" s="270" t="str">
        <f>IF(OR('Data-Qtr8'!G50="",'Data-Qtr8'!R50),"",COUNTIF('Data-Qtr8'!G50,"Yes"))</f>
        <v/>
      </c>
      <c r="I52" s="55">
        <f>COUNTIF('Data-Qtr8'!C50:G50,"")</f>
        <v>5</v>
      </c>
      <c r="J52" s="125">
        <f>IF('Data-Qtr8'!R50,0,IF((COUNTBLANK(C52)+COUNTBLANK(E52)+COUNTBLANK(F52)+COUNTBLANK(H52))=4,0,1))</f>
        <v>0</v>
      </c>
      <c r="K52" s="125">
        <f t="shared" si="1"/>
        <v>0</v>
      </c>
      <c r="L52" s="125">
        <f t="shared" si="2"/>
        <v>0</v>
      </c>
      <c r="M52" s="1">
        <f t="shared" si="3"/>
        <v>0</v>
      </c>
      <c r="N52" s="125">
        <f t="shared" si="4"/>
        <v>0</v>
      </c>
      <c r="O52" s="126">
        <f t="shared" si="5"/>
        <v>0</v>
      </c>
      <c r="P52" s="125">
        <f t="shared" si="6"/>
        <v>0</v>
      </c>
      <c r="Q52" s="1">
        <f t="shared" si="7"/>
        <v>0</v>
      </c>
      <c r="R52" s="1">
        <f t="shared" si="0"/>
        <v>0</v>
      </c>
      <c r="S52" s="1">
        <f t="shared" si="8"/>
        <v>0</v>
      </c>
      <c r="T52" s="1">
        <f t="shared" si="9"/>
        <v>0</v>
      </c>
      <c r="U52" s="126">
        <f t="shared" si="10"/>
        <v>0</v>
      </c>
    </row>
    <row r="53" spans="2:21" x14ac:dyDescent="0.3">
      <c r="B53" s="125">
        <v>38</v>
      </c>
      <c r="C53" s="34" t="str">
        <f>IF(OR('Data-Qtr8'!C51="",'Data-Qtr8'!R51),"",(COUNTIF('Data-Qtr8'!C51,"Yes")))</f>
        <v/>
      </c>
      <c r="D53" s="267" t="str">
        <f>IF('Data-Qtr8'!D51="","",IF(C53=1,'Data-Qtr8'!D51,""))</f>
        <v/>
      </c>
      <c r="E53" s="53" t="str">
        <f>IF(OR('Data-Qtr8'!E51="",'Data-Qtr8'!R51),"",COUNTIF('Data-Qtr8'!E51,"Yes"))</f>
        <v/>
      </c>
      <c r="F53" s="53" t="str">
        <f>IF(OR('Data-Qtr8'!F51="",'Data-Qtr8'!R51),"",COUNTIF('Data-Qtr8'!F51,"Yes"))</f>
        <v/>
      </c>
      <c r="G53" s="53"/>
      <c r="H53" s="270" t="str">
        <f>IF(OR('Data-Qtr8'!G51="",'Data-Qtr8'!R51),"",COUNTIF('Data-Qtr8'!G51,"Yes"))</f>
        <v/>
      </c>
      <c r="I53" s="55">
        <f>COUNTIF('Data-Qtr8'!C51:G51,"")</f>
        <v>5</v>
      </c>
      <c r="J53" s="125">
        <f>IF('Data-Qtr8'!R51,0,IF((COUNTBLANK(C53)+COUNTBLANK(E53)+COUNTBLANK(F53)+COUNTBLANK(H53))=4,0,1))</f>
        <v>0</v>
      </c>
      <c r="K53" s="125">
        <f t="shared" si="1"/>
        <v>0</v>
      </c>
      <c r="L53" s="125">
        <f t="shared" si="2"/>
        <v>0</v>
      </c>
      <c r="M53" s="1">
        <f t="shared" si="3"/>
        <v>0</v>
      </c>
      <c r="N53" s="125">
        <f t="shared" si="4"/>
        <v>0</v>
      </c>
      <c r="O53" s="126">
        <f t="shared" si="5"/>
        <v>0</v>
      </c>
      <c r="P53" s="125">
        <f t="shared" si="6"/>
        <v>0</v>
      </c>
      <c r="Q53" s="1">
        <f t="shared" si="7"/>
        <v>0</v>
      </c>
      <c r="R53" s="1">
        <f t="shared" si="0"/>
        <v>0</v>
      </c>
      <c r="S53" s="1">
        <f t="shared" si="8"/>
        <v>0</v>
      </c>
      <c r="T53" s="1">
        <f t="shared" si="9"/>
        <v>0</v>
      </c>
      <c r="U53" s="126">
        <f t="shared" si="10"/>
        <v>0</v>
      </c>
    </row>
    <row r="54" spans="2:21" x14ac:dyDescent="0.3">
      <c r="B54" s="125">
        <v>39</v>
      </c>
      <c r="C54" s="34" t="str">
        <f>IF(OR('Data-Qtr8'!C52="",'Data-Qtr8'!R52),"",(COUNTIF('Data-Qtr8'!C52,"Yes")))</f>
        <v/>
      </c>
      <c r="D54" s="267" t="str">
        <f>IF('Data-Qtr8'!D52="","",IF(C54=1,'Data-Qtr8'!D52,""))</f>
        <v/>
      </c>
      <c r="E54" s="53" t="str">
        <f>IF(OR('Data-Qtr8'!E52="",'Data-Qtr8'!R52),"",COUNTIF('Data-Qtr8'!E52,"Yes"))</f>
        <v/>
      </c>
      <c r="F54" s="53" t="str">
        <f>IF(OR('Data-Qtr8'!F52="",'Data-Qtr8'!R52),"",COUNTIF('Data-Qtr8'!F52,"Yes"))</f>
        <v/>
      </c>
      <c r="G54" s="53"/>
      <c r="H54" s="270" t="str">
        <f>IF(OR('Data-Qtr8'!G52="",'Data-Qtr8'!R52),"",COUNTIF('Data-Qtr8'!G52,"Yes"))</f>
        <v/>
      </c>
      <c r="I54" s="55">
        <f>COUNTIF('Data-Qtr8'!C52:G52,"")</f>
        <v>5</v>
      </c>
      <c r="J54" s="125">
        <f>IF('Data-Qtr8'!R52,0,IF((COUNTBLANK(C54)+COUNTBLANK(E54)+COUNTBLANK(F54)+COUNTBLANK(H54))=4,0,1))</f>
        <v>0</v>
      </c>
      <c r="K54" s="125">
        <f t="shared" si="1"/>
        <v>0</v>
      </c>
      <c r="L54" s="125">
        <f t="shared" si="2"/>
        <v>0</v>
      </c>
      <c r="M54" s="1">
        <f t="shared" si="3"/>
        <v>0</v>
      </c>
      <c r="N54" s="125">
        <f t="shared" si="4"/>
        <v>0</v>
      </c>
      <c r="O54" s="126">
        <f t="shared" si="5"/>
        <v>0</v>
      </c>
      <c r="P54" s="125">
        <f t="shared" si="6"/>
        <v>0</v>
      </c>
      <c r="Q54" s="1">
        <f t="shared" si="7"/>
        <v>0</v>
      </c>
      <c r="R54" s="1">
        <f t="shared" si="0"/>
        <v>0</v>
      </c>
      <c r="S54" s="1">
        <f t="shared" si="8"/>
        <v>0</v>
      </c>
      <c r="T54" s="1">
        <f t="shared" si="9"/>
        <v>0</v>
      </c>
      <c r="U54" s="126">
        <f t="shared" si="10"/>
        <v>0</v>
      </c>
    </row>
    <row r="55" spans="2:21" ht="15" thickBot="1" x14ac:dyDescent="0.35">
      <c r="B55" s="125">
        <v>40</v>
      </c>
      <c r="C55" s="35" t="str">
        <f>IF(OR('Data-Qtr8'!C53="",'Data-Qtr8'!R53),"",(COUNTIF('Data-Qtr8'!C53,"Yes")))</f>
        <v/>
      </c>
      <c r="D55" s="271" t="str">
        <f>IF('Data-Qtr8'!D53="","",IF(C55=1,'Data-Qtr8'!D53,""))</f>
        <v/>
      </c>
      <c r="E55" s="36" t="str">
        <f>IF(OR('Data-Qtr8'!E53="",'Data-Qtr8'!R53),"",COUNTIF('Data-Qtr8'!E53,"Yes"))</f>
        <v/>
      </c>
      <c r="F55" s="36" t="str">
        <f>IF(OR('Data-Qtr8'!F53="",'Data-Qtr8'!R53),"",COUNTIF('Data-Qtr8'!F53,"Yes"))</f>
        <v/>
      </c>
      <c r="G55" s="36"/>
      <c r="H55" s="272" t="str">
        <f>IF(OR('Data-Qtr8'!G53="",'Data-Qtr8'!R53),"",COUNTIF('Data-Qtr8'!G53,"Yes"))</f>
        <v/>
      </c>
      <c r="I55" s="55">
        <f>COUNTIF('Data-Qtr8'!C53:G53,"")</f>
        <v>5</v>
      </c>
      <c r="J55" s="125">
        <f>IF('Data-Qtr8'!R53,0,IF((COUNTBLANK(C55)+COUNTBLANK(E55)+COUNTBLANK(F55)+COUNTBLANK(H55))=4,0,1))</f>
        <v>0</v>
      </c>
      <c r="K55" s="125">
        <f t="shared" si="1"/>
        <v>0</v>
      </c>
      <c r="L55" s="125">
        <f t="shared" si="2"/>
        <v>0</v>
      </c>
      <c r="M55" s="1">
        <f t="shared" si="3"/>
        <v>0</v>
      </c>
      <c r="N55" s="125">
        <f t="shared" si="4"/>
        <v>0</v>
      </c>
      <c r="O55" s="126">
        <f t="shared" si="5"/>
        <v>0</v>
      </c>
      <c r="P55" s="125">
        <f t="shared" si="6"/>
        <v>0</v>
      </c>
      <c r="Q55" s="1">
        <f t="shared" si="7"/>
        <v>0</v>
      </c>
      <c r="R55" s="1">
        <f t="shared" si="0"/>
        <v>0</v>
      </c>
      <c r="S55" s="1">
        <f t="shared" si="8"/>
        <v>0</v>
      </c>
      <c r="T55" s="1">
        <f t="shared" si="9"/>
        <v>0</v>
      </c>
      <c r="U55" s="126">
        <f t="shared" si="10"/>
        <v>0</v>
      </c>
    </row>
    <row r="56" spans="2:21" x14ac:dyDescent="0.3">
      <c r="B56" s="124">
        <v>41</v>
      </c>
      <c r="C56" s="32" t="str">
        <f>IF(OR('Data-Qtr8'!C54="",'Data-Qtr8'!R54),"",(COUNTIF('Data-Qtr8'!C54,"Yes")))</f>
        <v/>
      </c>
      <c r="D56" s="268" t="str">
        <f>IF('Data-Qtr8'!D54="","",IF(C56=1,'Data-Qtr8'!D54,""))</f>
        <v/>
      </c>
      <c r="E56" s="33" t="str">
        <f>IF(OR('Data-Qtr8'!E54="",'Data-Qtr8'!R54),"",COUNTIF('Data-Qtr8'!E54,"Yes"))</f>
        <v/>
      </c>
      <c r="F56" s="33" t="str">
        <f>IF(OR('Data-Qtr8'!F54="",'Data-Qtr8'!R54),"",COUNTIF('Data-Qtr8'!F54,"Yes"))</f>
        <v/>
      </c>
      <c r="G56" s="33"/>
      <c r="H56" s="269" t="str">
        <f>IF(OR('Data-Qtr8'!G54="",'Data-Qtr8'!R54),"",COUNTIF('Data-Qtr8'!G54,"Yes"))</f>
        <v/>
      </c>
      <c r="I56" s="54">
        <f>COUNTIF('Data-Qtr8'!C54:G54,"")</f>
        <v>5</v>
      </c>
      <c r="J56" s="125">
        <f>IF('Data-Qtr8'!R54,0,IF((COUNTBLANK(C56)+COUNTBLANK(E56)+COUNTBLANK(F56)+COUNTBLANK(H56))=4,0,1))</f>
        <v>0</v>
      </c>
      <c r="K56" s="125">
        <f t="shared" si="1"/>
        <v>0</v>
      </c>
      <c r="L56" s="125">
        <f t="shared" si="2"/>
        <v>0</v>
      </c>
      <c r="M56" s="1">
        <f t="shared" si="3"/>
        <v>0</v>
      </c>
      <c r="N56" s="125">
        <f t="shared" si="4"/>
        <v>0</v>
      </c>
      <c r="O56" s="126">
        <f t="shared" si="5"/>
        <v>0</v>
      </c>
      <c r="P56" s="125">
        <f t="shared" si="6"/>
        <v>0</v>
      </c>
      <c r="Q56" s="1">
        <f t="shared" si="7"/>
        <v>0</v>
      </c>
      <c r="R56" s="1">
        <f t="shared" si="0"/>
        <v>0</v>
      </c>
      <c r="S56" s="1">
        <f t="shared" si="8"/>
        <v>0</v>
      </c>
      <c r="T56" s="1">
        <f t="shared" si="9"/>
        <v>0</v>
      </c>
      <c r="U56" s="126">
        <f t="shared" si="10"/>
        <v>0</v>
      </c>
    </row>
    <row r="57" spans="2:21" x14ac:dyDescent="0.3">
      <c r="B57" s="125">
        <v>42</v>
      </c>
      <c r="C57" s="34" t="str">
        <f>IF(OR('Data-Qtr8'!C55="",'Data-Qtr8'!R55),"",(COUNTIF('Data-Qtr8'!C55,"Yes")))</f>
        <v/>
      </c>
      <c r="D57" s="267" t="str">
        <f>IF('Data-Qtr8'!D55="","",IF(C57=1,'Data-Qtr8'!D55,""))</f>
        <v/>
      </c>
      <c r="E57" s="53" t="str">
        <f>IF(OR('Data-Qtr8'!E55="",'Data-Qtr8'!R55),"",COUNTIF('Data-Qtr8'!E55,"Yes"))</f>
        <v/>
      </c>
      <c r="F57" s="53" t="str">
        <f>IF(OR('Data-Qtr8'!F55="",'Data-Qtr8'!R55),"",COUNTIF('Data-Qtr8'!F55,"Yes"))</f>
        <v/>
      </c>
      <c r="G57" s="53"/>
      <c r="H57" s="270" t="str">
        <f>IF(OR('Data-Qtr8'!G55="",'Data-Qtr8'!R55),"",COUNTIF('Data-Qtr8'!G55,"Yes"))</f>
        <v/>
      </c>
      <c r="I57" s="55">
        <f>COUNTIF('Data-Qtr8'!C55:G55,"")</f>
        <v>5</v>
      </c>
      <c r="J57" s="125">
        <f>IF('Data-Qtr8'!R55,0,IF((COUNTBLANK(C57)+COUNTBLANK(E57)+COUNTBLANK(F57)+COUNTBLANK(H57))=4,0,1))</f>
        <v>0</v>
      </c>
      <c r="K57" s="125">
        <f t="shared" si="1"/>
        <v>0</v>
      </c>
      <c r="L57" s="125">
        <f t="shared" si="2"/>
        <v>0</v>
      </c>
      <c r="M57" s="1">
        <f t="shared" si="3"/>
        <v>0</v>
      </c>
      <c r="N57" s="125">
        <f t="shared" si="4"/>
        <v>0</v>
      </c>
      <c r="O57" s="126">
        <f t="shared" si="5"/>
        <v>0</v>
      </c>
      <c r="P57" s="125">
        <f t="shared" si="6"/>
        <v>0</v>
      </c>
      <c r="Q57" s="1">
        <f t="shared" si="7"/>
        <v>0</v>
      </c>
      <c r="R57" s="1">
        <f t="shared" si="0"/>
        <v>0</v>
      </c>
      <c r="S57" s="1">
        <f t="shared" si="8"/>
        <v>0</v>
      </c>
      <c r="T57" s="1">
        <f t="shared" si="9"/>
        <v>0</v>
      </c>
      <c r="U57" s="126">
        <f t="shared" si="10"/>
        <v>0</v>
      </c>
    </row>
    <row r="58" spans="2:21" x14ac:dyDescent="0.3">
      <c r="B58" s="125">
        <v>43</v>
      </c>
      <c r="C58" s="34" t="str">
        <f>IF(OR('Data-Qtr8'!C56="",'Data-Qtr8'!R56),"",(COUNTIF('Data-Qtr8'!C56,"Yes")))</f>
        <v/>
      </c>
      <c r="D58" s="267" t="str">
        <f>IF('Data-Qtr8'!D56="","",IF(C58=1,'Data-Qtr8'!D56,""))</f>
        <v/>
      </c>
      <c r="E58" s="53" t="str">
        <f>IF(OR('Data-Qtr8'!E56="",'Data-Qtr8'!R56),"",COUNTIF('Data-Qtr8'!E56,"Yes"))</f>
        <v/>
      </c>
      <c r="F58" s="53" t="str">
        <f>IF(OR('Data-Qtr8'!F56="",'Data-Qtr8'!R56),"",COUNTIF('Data-Qtr8'!F56,"Yes"))</f>
        <v/>
      </c>
      <c r="G58" s="53"/>
      <c r="H58" s="270" t="str">
        <f>IF(OR('Data-Qtr8'!G56="",'Data-Qtr8'!R56),"",COUNTIF('Data-Qtr8'!G56,"Yes"))</f>
        <v/>
      </c>
      <c r="I58" s="55">
        <f>COUNTIF('Data-Qtr8'!C56:G56,"")</f>
        <v>5</v>
      </c>
      <c r="J58" s="125">
        <f>IF('Data-Qtr8'!R56,0,IF((COUNTBLANK(C58)+COUNTBLANK(E58)+COUNTBLANK(F58)+COUNTBLANK(H58))=4,0,1))</f>
        <v>0</v>
      </c>
      <c r="K58" s="125">
        <f t="shared" si="1"/>
        <v>0</v>
      </c>
      <c r="L58" s="125">
        <f t="shared" si="2"/>
        <v>0</v>
      </c>
      <c r="M58" s="1">
        <f t="shared" si="3"/>
        <v>0</v>
      </c>
      <c r="N58" s="125">
        <f t="shared" si="4"/>
        <v>0</v>
      </c>
      <c r="O58" s="126">
        <f t="shared" si="5"/>
        <v>0</v>
      </c>
      <c r="P58" s="125">
        <f t="shared" si="6"/>
        <v>0</v>
      </c>
      <c r="Q58" s="1">
        <f t="shared" si="7"/>
        <v>0</v>
      </c>
      <c r="R58" s="1">
        <f t="shared" si="0"/>
        <v>0</v>
      </c>
      <c r="S58" s="1">
        <f t="shared" si="8"/>
        <v>0</v>
      </c>
      <c r="T58" s="1">
        <f t="shared" si="9"/>
        <v>0</v>
      </c>
      <c r="U58" s="126">
        <f t="shared" si="10"/>
        <v>0</v>
      </c>
    </row>
    <row r="59" spans="2:21" x14ac:dyDescent="0.3">
      <c r="B59" s="125">
        <v>44</v>
      </c>
      <c r="C59" s="34" t="str">
        <f>IF(OR('Data-Qtr8'!C57="",'Data-Qtr8'!R57),"",(COUNTIF('Data-Qtr8'!C57,"Yes")))</f>
        <v/>
      </c>
      <c r="D59" s="267" t="str">
        <f>IF('Data-Qtr8'!D57="","",IF(C59=1,'Data-Qtr8'!D57,""))</f>
        <v/>
      </c>
      <c r="E59" s="53" t="str">
        <f>IF(OR('Data-Qtr8'!E57="",'Data-Qtr8'!R57),"",COUNTIF('Data-Qtr8'!E57,"Yes"))</f>
        <v/>
      </c>
      <c r="F59" s="53" t="str">
        <f>IF(OR('Data-Qtr8'!F57="",'Data-Qtr8'!R57),"",COUNTIF('Data-Qtr8'!F57,"Yes"))</f>
        <v/>
      </c>
      <c r="G59" s="53"/>
      <c r="H59" s="270" t="str">
        <f>IF(OR('Data-Qtr8'!G57="",'Data-Qtr8'!R57),"",COUNTIF('Data-Qtr8'!G57,"Yes"))</f>
        <v/>
      </c>
      <c r="I59" s="55">
        <f>COUNTIF('Data-Qtr8'!C57:G57,"")</f>
        <v>5</v>
      </c>
      <c r="J59" s="125">
        <f>IF('Data-Qtr8'!R57,0,IF((COUNTBLANK(C59)+COUNTBLANK(E59)+COUNTBLANK(F59)+COUNTBLANK(H59))=4,0,1))</f>
        <v>0</v>
      </c>
      <c r="K59" s="125">
        <f t="shared" si="1"/>
        <v>0</v>
      </c>
      <c r="L59" s="125">
        <f t="shared" si="2"/>
        <v>0</v>
      </c>
      <c r="M59" s="1">
        <f t="shared" si="3"/>
        <v>0</v>
      </c>
      <c r="N59" s="125">
        <f t="shared" si="4"/>
        <v>0</v>
      </c>
      <c r="O59" s="126">
        <f t="shared" si="5"/>
        <v>0</v>
      </c>
      <c r="P59" s="125">
        <f t="shared" si="6"/>
        <v>0</v>
      </c>
      <c r="Q59" s="1">
        <f t="shared" si="7"/>
        <v>0</v>
      </c>
      <c r="R59" s="1">
        <f t="shared" si="0"/>
        <v>0</v>
      </c>
      <c r="S59" s="1">
        <f t="shared" si="8"/>
        <v>0</v>
      </c>
      <c r="T59" s="1">
        <f t="shared" si="9"/>
        <v>0</v>
      </c>
      <c r="U59" s="126">
        <f t="shared" si="10"/>
        <v>0</v>
      </c>
    </row>
    <row r="60" spans="2:21" x14ac:dyDescent="0.3">
      <c r="B60" s="125">
        <v>45</v>
      </c>
      <c r="C60" s="34" t="str">
        <f>IF(OR('Data-Qtr8'!C58="",'Data-Qtr8'!R58),"",(COUNTIF('Data-Qtr8'!C58,"Yes")))</f>
        <v/>
      </c>
      <c r="D60" s="267" t="str">
        <f>IF('Data-Qtr8'!D58="","",IF(C60=1,'Data-Qtr8'!D58,""))</f>
        <v/>
      </c>
      <c r="E60" s="53" t="str">
        <f>IF(OR('Data-Qtr8'!E58="",'Data-Qtr8'!R58),"",COUNTIF('Data-Qtr8'!E58,"Yes"))</f>
        <v/>
      </c>
      <c r="F60" s="53" t="str">
        <f>IF(OR('Data-Qtr8'!F58="",'Data-Qtr8'!R58),"",COUNTIF('Data-Qtr8'!F58,"Yes"))</f>
        <v/>
      </c>
      <c r="G60" s="53"/>
      <c r="H60" s="270" t="str">
        <f>IF(OR('Data-Qtr8'!G58="",'Data-Qtr8'!R58),"",COUNTIF('Data-Qtr8'!G58,"Yes"))</f>
        <v/>
      </c>
      <c r="I60" s="55">
        <f>COUNTIF('Data-Qtr8'!C58:G58,"")</f>
        <v>5</v>
      </c>
      <c r="J60" s="125">
        <f>IF('Data-Qtr8'!R58,0,IF((COUNTBLANK(C60)+COUNTBLANK(E60)+COUNTBLANK(F60)+COUNTBLANK(H60))=4,0,1))</f>
        <v>0</v>
      </c>
      <c r="K60" s="125">
        <f t="shared" si="1"/>
        <v>0</v>
      </c>
      <c r="L60" s="125">
        <f t="shared" si="2"/>
        <v>0</v>
      </c>
      <c r="M60" s="1">
        <f t="shared" si="3"/>
        <v>0</v>
      </c>
      <c r="N60" s="125">
        <f t="shared" si="4"/>
        <v>0</v>
      </c>
      <c r="O60" s="126">
        <f t="shared" si="5"/>
        <v>0</v>
      </c>
      <c r="P60" s="125">
        <f t="shared" si="6"/>
        <v>0</v>
      </c>
      <c r="Q60" s="1">
        <f t="shared" si="7"/>
        <v>0</v>
      </c>
      <c r="R60" s="1">
        <f t="shared" si="0"/>
        <v>0</v>
      </c>
      <c r="S60" s="1">
        <f t="shared" si="8"/>
        <v>0</v>
      </c>
      <c r="T60" s="1">
        <f t="shared" si="9"/>
        <v>0</v>
      </c>
      <c r="U60" s="126">
        <f t="shared" si="10"/>
        <v>0</v>
      </c>
    </row>
    <row r="61" spans="2:21" x14ac:dyDescent="0.3">
      <c r="B61" s="125">
        <v>46</v>
      </c>
      <c r="C61" s="34" t="str">
        <f>IF(OR('Data-Qtr8'!C59="",'Data-Qtr8'!R59),"",(COUNTIF('Data-Qtr8'!C59,"Yes")))</f>
        <v/>
      </c>
      <c r="D61" s="267" t="str">
        <f>IF('Data-Qtr8'!D59="","",IF(C61=1,'Data-Qtr8'!D59,""))</f>
        <v/>
      </c>
      <c r="E61" s="53" t="str">
        <f>IF(OR('Data-Qtr8'!E59="",'Data-Qtr8'!R59),"",COUNTIF('Data-Qtr8'!E59,"Yes"))</f>
        <v/>
      </c>
      <c r="F61" s="53" t="str">
        <f>IF(OR('Data-Qtr8'!F59="",'Data-Qtr8'!R59),"",COUNTIF('Data-Qtr8'!F59,"Yes"))</f>
        <v/>
      </c>
      <c r="G61" s="53"/>
      <c r="H61" s="270" t="str">
        <f>IF(OR('Data-Qtr8'!G59="",'Data-Qtr8'!R59),"",COUNTIF('Data-Qtr8'!G59,"Yes"))</f>
        <v/>
      </c>
      <c r="I61" s="55">
        <f>COUNTIF('Data-Qtr8'!C59:G59,"")</f>
        <v>5</v>
      </c>
      <c r="J61" s="125">
        <f>IF('Data-Qtr8'!R59,0,IF((COUNTBLANK(C61)+COUNTBLANK(E61)+COUNTBLANK(F61)+COUNTBLANK(H61))=4,0,1))</f>
        <v>0</v>
      </c>
      <c r="K61" s="125">
        <f t="shared" si="1"/>
        <v>0</v>
      </c>
      <c r="L61" s="125">
        <f t="shared" si="2"/>
        <v>0</v>
      </c>
      <c r="M61" s="1">
        <f t="shared" si="3"/>
        <v>0</v>
      </c>
      <c r="N61" s="125">
        <f t="shared" si="4"/>
        <v>0</v>
      </c>
      <c r="O61" s="126">
        <f t="shared" si="5"/>
        <v>0</v>
      </c>
      <c r="P61" s="125">
        <f t="shared" si="6"/>
        <v>0</v>
      </c>
      <c r="Q61" s="1">
        <f t="shared" si="7"/>
        <v>0</v>
      </c>
      <c r="R61" s="1">
        <f t="shared" si="0"/>
        <v>0</v>
      </c>
      <c r="S61" s="1">
        <f t="shared" si="8"/>
        <v>0</v>
      </c>
      <c r="T61" s="1">
        <f t="shared" si="9"/>
        <v>0</v>
      </c>
      <c r="U61" s="126">
        <f t="shared" si="10"/>
        <v>0</v>
      </c>
    </row>
    <row r="62" spans="2:21" x14ac:dyDescent="0.3">
      <c r="B62" s="125">
        <v>47</v>
      </c>
      <c r="C62" s="34" t="str">
        <f>IF(OR('Data-Qtr8'!C60="",'Data-Qtr8'!R60),"",(COUNTIF('Data-Qtr8'!C60,"Yes")))</f>
        <v/>
      </c>
      <c r="D62" s="267" t="str">
        <f>IF('Data-Qtr8'!D60="","",IF(C62=1,'Data-Qtr8'!D60,""))</f>
        <v/>
      </c>
      <c r="E62" s="53" t="str">
        <f>IF(OR('Data-Qtr8'!E60="",'Data-Qtr8'!R60),"",COUNTIF('Data-Qtr8'!E60,"Yes"))</f>
        <v/>
      </c>
      <c r="F62" s="53" t="str">
        <f>IF(OR('Data-Qtr8'!F60="",'Data-Qtr8'!R60),"",COUNTIF('Data-Qtr8'!F60,"Yes"))</f>
        <v/>
      </c>
      <c r="G62" s="53"/>
      <c r="H62" s="270" t="str">
        <f>IF(OR('Data-Qtr8'!G60="",'Data-Qtr8'!R60),"",COUNTIF('Data-Qtr8'!G60,"Yes"))</f>
        <v/>
      </c>
      <c r="I62" s="55">
        <f>COUNTIF('Data-Qtr8'!C60:G60,"")</f>
        <v>5</v>
      </c>
      <c r="J62" s="125">
        <f>IF('Data-Qtr8'!R60,0,IF((COUNTBLANK(C62)+COUNTBLANK(E62)+COUNTBLANK(F62)+COUNTBLANK(H62))=4,0,1))</f>
        <v>0</v>
      </c>
      <c r="K62" s="125">
        <f t="shared" si="1"/>
        <v>0</v>
      </c>
      <c r="L62" s="125">
        <f t="shared" si="2"/>
        <v>0</v>
      </c>
      <c r="M62" s="1">
        <f t="shared" si="3"/>
        <v>0</v>
      </c>
      <c r="N62" s="125">
        <f t="shared" si="4"/>
        <v>0</v>
      </c>
      <c r="O62" s="126">
        <f t="shared" si="5"/>
        <v>0</v>
      </c>
      <c r="P62" s="125">
        <f t="shared" si="6"/>
        <v>0</v>
      </c>
      <c r="Q62" s="1">
        <f t="shared" si="7"/>
        <v>0</v>
      </c>
      <c r="R62" s="1">
        <f t="shared" si="0"/>
        <v>0</v>
      </c>
      <c r="S62" s="1">
        <f t="shared" si="8"/>
        <v>0</v>
      </c>
      <c r="T62" s="1">
        <f t="shared" si="9"/>
        <v>0</v>
      </c>
      <c r="U62" s="126">
        <f t="shared" si="10"/>
        <v>0</v>
      </c>
    </row>
    <row r="63" spans="2:21" x14ac:dyDescent="0.3">
      <c r="B63" s="125">
        <v>48</v>
      </c>
      <c r="C63" s="34" t="str">
        <f>IF(OR('Data-Qtr8'!C61="",'Data-Qtr8'!R61),"",(COUNTIF('Data-Qtr8'!C61,"Yes")))</f>
        <v/>
      </c>
      <c r="D63" s="267" t="str">
        <f>IF('Data-Qtr8'!D61="","",IF(C63=1,'Data-Qtr8'!D61,""))</f>
        <v/>
      </c>
      <c r="E63" s="53" t="str">
        <f>IF(OR('Data-Qtr8'!E61="",'Data-Qtr8'!R61),"",COUNTIF('Data-Qtr8'!E61,"Yes"))</f>
        <v/>
      </c>
      <c r="F63" s="53" t="str">
        <f>IF(OR('Data-Qtr8'!F61="",'Data-Qtr8'!R61),"",COUNTIF('Data-Qtr8'!F61,"Yes"))</f>
        <v/>
      </c>
      <c r="G63" s="53"/>
      <c r="H63" s="270" t="str">
        <f>IF(OR('Data-Qtr8'!G61="",'Data-Qtr8'!R61),"",COUNTIF('Data-Qtr8'!G61,"Yes"))</f>
        <v/>
      </c>
      <c r="I63" s="55">
        <f>COUNTIF('Data-Qtr8'!C61:G61,"")</f>
        <v>5</v>
      </c>
      <c r="J63" s="125">
        <f>IF('Data-Qtr8'!R61,0,IF((COUNTBLANK(C63)+COUNTBLANK(E63)+COUNTBLANK(F63)+COUNTBLANK(H63))=4,0,1))</f>
        <v>0</v>
      </c>
      <c r="K63" s="125">
        <f t="shared" si="1"/>
        <v>0</v>
      </c>
      <c r="L63" s="125">
        <f t="shared" si="2"/>
        <v>0</v>
      </c>
      <c r="M63" s="1">
        <f t="shared" si="3"/>
        <v>0</v>
      </c>
      <c r="N63" s="125">
        <f t="shared" si="4"/>
        <v>0</v>
      </c>
      <c r="O63" s="126">
        <f t="shared" si="5"/>
        <v>0</v>
      </c>
      <c r="P63" s="125">
        <f t="shared" si="6"/>
        <v>0</v>
      </c>
      <c r="Q63" s="1">
        <f t="shared" si="7"/>
        <v>0</v>
      </c>
      <c r="R63" s="1">
        <f t="shared" si="0"/>
        <v>0</v>
      </c>
      <c r="S63" s="1">
        <f t="shared" si="8"/>
        <v>0</v>
      </c>
      <c r="T63" s="1">
        <f t="shared" si="9"/>
        <v>0</v>
      </c>
      <c r="U63" s="126">
        <f t="shared" si="10"/>
        <v>0</v>
      </c>
    </row>
    <row r="64" spans="2:21" x14ac:dyDescent="0.3">
      <c r="B64" s="125">
        <v>49</v>
      </c>
      <c r="C64" s="34" t="str">
        <f>IF(OR('Data-Qtr8'!C62="",'Data-Qtr8'!R62),"",(COUNTIF('Data-Qtr8'!C62,"Yes")))</f>
        <v/>
      </c>
      <c r="D64" s="267" t="str">
        <f>IF('Data-Qtr8'!D62="","",IF(C64=1,'Data-Qtr8'!D62,""))</f>
        <v/>
      </c>
      <c r="E64" s="53" t="str">
        <f>IF(OR('Data-Qtr8'!E62="",'Data-Qtr8'!R62),"",COUNTIF('Data-Qtr8'!E62,"Yes"))</f>
        <v/>
      </c>
      <c r="F64" s="53" t="str">
        <f>IF(OR('Data-Qtr8'!F62="",'Data-Qtr8'!R62),"",COUNTIF('Data-Qtr8'!F62,"Yes"))</f>
        <v/>
      </c>
      <c r="G64" s="53"/>
      <c r="H64" s="270" t="str">
        <f>IF(OR('Data-Qtr8'!G62="",'Data-Qtr8'!R62),"",COUNTIF('Data-Qtr8'!G62,"Yes"))</f>
        <v/>
      </c>
      <c r="I64" s="55">
        <f>COUNTIF('Data-Qtr8'!C62:G62,"")</f>
        <v>5</v>
      </c>
      <c r="J64" s="125">
        <f>IF('Data-Qtr8'!R62,0,IF((COUNTBLANK(C64)+COUNTBLANK(E64)+COUNTBLANK(F64)+COUNTBLANK(H64))=4,0,1))</f>
        <v>0</v>
      </c>
      <c r="K64" s="125">
        <f t="shared" si="1"/>
        <v>0</v>
      </c>
      <c r="L64" s="125">
        <f t="shared" si="2"/>
        <v>0</v>
      </c>
      <c r="M64" s="1">
        <f t="shared" si="3"/>
        <v>0</v>
      </c>
      <c r="N64" s="125">
        <f t="shared" si="4"/>
        <v>0</v>
      </c>
      <c r="O64" s="126">
        <f t="shared" si="5"/>
        <v>0</v>
      </c>
      <c r="P64" s="125">
        <f t="shared" si="6"/>
        <v>0</v>
      </c>
      <c r="Q64" s="1">
        <f t="shared" si="7"/>
        <v>0</v>
      </c>
      <c r="R64" s="1">
        <f t="shared" si="0"/>
        <v>0</v>
      </c>
      <c r="S64" s="1">
        <f t="shared" si="8"/>
        <v>0</v>
      </c>
      <c r="T64" s="1">
        <f t="shared" si="9"/>
        <v>0</v>
      </c>
      <c r="U64" s="126">
        <f t="shared" si="10"/>
        <v>0</v>
      </c>
    </row>
    <row r="65" spans="2:21" ht="15" thickBot="1" x14ac:dyDescent="0.35">
      <c r="B65" s="125">
        <v>50</v>
      </c>
      <c r="C65" s="35" t="str">
        <f>IF(OR('Data-Qtr8'!C63="",'Data-Qtr8'!R63),"",(COUNTIF('Data-Qtr8'!C63,"Yes")))</f>
        <v/>
      </c>
      <c r="D65" s="271" t="str">
        <f>IF('Data-Qtr8'!D63="","",IF(C65=1,'Data-Qtr8'!D63,""))</f>
        <v/>
      </c>
      <c r="E65" s="36" t="str">
        <f>IF(OR('Data-Qtr8'!E63="",'Data-Qtr8'!R63),"",COUNTIF('Data-Qtr8'!E63,"Yes"))</f>
        <v/>
      </c>
      <c r="F65" s="36" t="str">
        <f>IF(OR('Data-Qtr8'!F63="",'Data-Qtr8'!R63),"",COUNTIF('Data-Qtr8'!F63,"Yes"))</f>
        <v/>
      </c>
      <c r="G65" s="36"/>
      <c r="H65" s="272" t="str">
        <f>IF(OR('Data-Qtr8'!G63="",'Data-Qtr8'!R63),"",COUNTIF('Data-Qtr8'!G63,"Yes"))</f>
        <v/>
      </c>
      <c r="I65" s="56">
        <f>COUNTIF('Data-Qtr8'!C63:G63,"")</f>
        <v>5</v>
      </c>
      <c r="J65" s="125">
        <f>IF('Data-Qtr8'!R63,0,IF((COUNTBLANK(C65)+COUNTBLANK(E65)+COUNTBLANK(F65)+COUNTBLANK(H65))=4,0,1))</f>
        <v>0</v>
      </c>
      <c r="K65" s="125">
        <f t="shared" si="1"/>
        <v>0</v>
      </c>
      <c r="L65" s="125">
        <f t="shared" si="2"/>
        <v>0</v>
      </c>
      <c r="M65" s="1">
        <f t="shared" si="3"/>
        <v>0</v>
      </c>
      <c r="N65" s="125">
        <f t="shared" si="4"/>
        <v>0</v>
      </c>
      <c r="O65" s="126">
        <f t="shared" si="5"/>
        <v>0</v>
      </c>
      <c r="P65" s="125">
        <f t="shared" si="6"/>
        <v>0</v>
      </c>
      <c r="Q65" s="1">
        <f t="shared" si="7"/>
        <v>0</v>
      </c>
      <c r="R65" s="1">
        <f t="shared" si="0"/>
        <v>0</v>
      </c>
      <c r="S65" s="1">
        <f t="shared" si="8"/>
        <v>0</v>
      </c>
      <c r="T65" s="1">
        <f t="shared" si="9"/>
        <v>0</v>
      </c>
      <c r="U65" s="126">
        <f t="shared" si="10"/>
        <v>0</v>
      </c>
    </row>
    <row r="66" spans="2:21" x14ac:dyDescent="0.3">
      <c r="B66" s="124">
        <v>51</v>
      </c>
      <c r="C66" s="32" t="str">
        <f>IF(OR('Data-Qtr8'!C64="",'Data-Qtr8'!R64),"",(COUNTIF('Data-Qtr8'!C64,"Yes")))</f>
        <v/>
      </c>
      <c r="D66" s="268" t="str">
        <f>IF('Data-Qtr8'!D64="","",IF(C66=1,'Data-Qtr8'!D64,""))</f>
        <v/>
      </c>
      <c r="E66" s="33" t="str">
        <f>IF(OR('Data-Qtr8'!E64="",'Data-Qtr8'!R64),"",COUNTIF('Data-Qtr8'!E64,"Yes"))</f>
        <v/>
      </c>
      <c r="F66" s="33" t="str">
        <f>IF(OR('Data-Qtr8'!F64="",'Data-Qtr8'!R64),"",COUNTIF('Data-Qtr8'!F64,"Yes"))</f>
        <v/>
      </c>
      <c r="G66" s="33"/>
      <c r="H66" s="269" t="str">
        <f>IF(OR('Data-Qtr8'!G64="",'Data-Qtr8'!R64),"",COUNTIF('Data-Qtr8'!G64,"Yes"))</f>
        <v/>
      </c>
      <c r="I66" s="55">
        <f>COUNTIF('Data-Qtr8'!C64:G64,"")</f>
        <v>5</v>
      </c>
      <c r="J66" s="125">
        <f>IF('Data-Qtr8'!R64,0,IF((COUNTBLANK(C66)+COUNTBLANK(E66)+COUNTBLANK(F66)+COUNTBLANK(H66))=4,0,1))</f>
        <v>0</v>
      </c>
      <c r="K66" s="125">
        <f t="shared" si="1"/>
        <v>0</v>
      </c>
      <c r="L66" s="125">
        <f t="shared" si="2"/>
        <v>0</v>
      </c>
      <c r="M66" s="1">
        <f t="shared" si="3"/>
        <v>0</v>
      </c>
      <c r="N66" s="125">
        <f t="shared" si="4"/>
        <v>0</v>
      </c>
      <c r="O66" s="126">
        <f t="shared" si="5"/>
        <v>0</v>
      </c>
      <c r="P66" s="125">
        <f t="shared" si="6"/>
        <v>0</v>
      </c>
      <c r="Q66" s="1">
        <f t="shared" si="7"/>
        <v>0</v>
      </c>
      <c r="R66" s="1">
        <f t="shared" si="0"/>
        <v>0</v>
      </c>
      <c r="S66" s="1">
        <f t="shared" si="8"/>
        <v>0</v>
      </c>
      <c r="T66" s="1">
        <f t="shared" si="9"/>
        <v>0</v>
      </c>
      <c r="U66" s="126">
        <f t="shared" si="10"/>
        <v>0</v>
      </c>
    </row>
    <row r="67" spans="2:21" x14ac:dyDescent="0.3">
      <c r="B67" s="125">
        <v>52</v>
      </c>
      <c r="C67" s="34" t="str">
        <f>IF(OR('Data-Qtr8'!C65="",'Data-Qtr8'!R65),"",(COUNTIF('Data-Qtr8'!C65,"Yes")))</f>
        <v/>
      </c>
      <c r="D67" s="267" t="str">
        <f>IF('Data-Qtr8'!D65="","",IF(C67=1,'Data-Qtr8'!D65,""))</f>
        <v/>
      </c>
      <c r="E67" s="53" t="str">
        <f>IF(OR('Data-Qtr8'!E65="",'Data-Qtr8'!R65),"",COUNTIF('Data-Qtr8'!E65,"Yes"))</f>
        <v/>
      </c>
      <c r="F67" s="53" t="str">
        <f>IF(OR('Data-Qtr8'!F65="",'Data-Qtr8'!R65),"",COUNTIF('Data-Qtr8'!F65,"Yes"))</f>
        <v/>
      </c>
      <c r="G67" s="53"/>
      <c r="H67" s="270" t="str">
        <f>IF(OR('Data-Qtr8'!G65="",'Data-Qtr8'!R65),"",COUNTIF('Data-Qtr8'!G65,"Yes"))</f>
        <v/>
      </c>
      <c r="I67" s="55">
        <f>COUNTIF('Data-Qtr8'!C65:G65,"")</f>
        <v>5</v>
      </c>
      <c r="J67" s="125">
        <f>IF('Data-Qtr8'!R65,0,IF((COUNTBLANK(C67)+COUNTBLANK(E67)+COUNTBLANK(F67)+COUNTBLANK(H67))=4,0,1))</f>
        <v>0</v>
      </c>
      <c r="K67" s="125">
        <f t="shared" si="1"/>
        <v>0</v>
      </c>
      <c r="L67" s="125">
        <f t="shared" si="2"/>
        <v>0</v>
      </c>
      <c r="M67" s="1">
        <f t="shared" si="3"/>
        <v>0</v>
      </c>
      <c r="N67" s="125">
        <f t="shared" si="4"/>
        <v>0</v>
      </c>
      <c r="O67" s="126">
        <f t="shared" si="5"/>
        <v>0</v>
      </c>
      <c r="P67" s="125">
        <f t="shared" si="6"/>
        <v>0</v>
      </c>
      <c r="Q67" s="1">
        <f t="shared" si="7"/>
        <v>0</v>
      </c>
      <c r="R67" s="1">
        <f t="shared" si="0"/>
        <v>0</v>
      </c>
      <c r="S67" s="1">
        <f t="shared" si="8"/>
        <v>0</v>
      </c>
      <c r="T67" s="1">
        <f t="shared" si="9"/>
        <v>0</v>
      </c>
      <c r="U67" s="126">
        <f t="shared" si="10"/>
        <v>0</v>
      </c>
    </row>
    <row r="68" spans="2:21" x14ac:dyDescent="0.3">
      <c r="B68" s="125">
        <v>53</v>
      </c>
      <c r="C68" s="34" t="str">
        <f>IF(OR('Data-Qtr8'!C66="",'Data-Qtr8'!R66),"",(COUNTIF('Data-Qtr8'!C66,"Yes")))</f>
        <v/>
      </c>
      <c r="D68" s="267" t="str">
        <f>IF('Data-Qtr8'!D66="","",IF(C68=1,'Data-Qtr8'!D66,""))</f>
        <v/>
      </c>
      <c r="E68" s="53" t="str">
        <f>IF(OR('Data-Qtr8'!E66="",'Data-Qtr8'!R66),"",COUNTIF('Data-Qtr8'!E66,"Yes"))</f>
        <v/>
      </c>
      <c r="F68" s="53" t="str">
        <f>IF(OR('Data-Qtr8'!F66="",'Data-Qtr8'!R66),"",COUNTIF('Data-Qtr8'!F66,"Yes"))</f>
        <v/>
      </c>
      <c r="G68" s="53"/>
      <c r="H68" s="270" t="str">
        <f>IF(OR('Data-Qtr8'!G66="",'Data-Qtr8'!R66),"",COUNTIF('Data-Qtr8'!G66,"Yes"))</f>
        <v/>
      </c>
      <c r="I68" s="55">
        <f>COUNTIF('Data-Qtr8'!C66:G66,"")</f>
        <v>5</v>
      </c>
      <c r="J68" s="125">
        <f>IF('Data-Qtr8'!R66,0,IF((COUNTBLANK(C68)+COUNTBLANK(E68)+COUNTBLANK(F68)+COUNTBLANK(H68))=4,0,1))</f>
        <v>0</v>
      </c>
      <c r="K68" s="125">
        <f t="shared" si="1"/>
        <v>0</v>
      </c>
      <c r="L68" s="125">
        <f t="shared" si="2"/>
        <v>0</v>
      </c>
      <c r="M68" s="1">
        <f t="shared" si="3"/>
        <v>0</v>
      </c>
      <c r="N68" s="125">
        <f t="shared" si="4"/>
        <v>0</v>
      </c>
      <c r="O68" s="126">
        <f t="shared" si="5"/>
        <v>0</v>
      </c>
      <c r="P68" s="125">
        <f t="shared" si="6"/>
        <v>0</v>
      </c>
      <c r="Q68" s="1">
        <f t="shared" si="7"/>
        <v>0</v>
      </c>
      <c r="R68" s="1">
        <f t="shared" si="0"/>
        <v>0</v>
      </c>
      <c r="S68" s="1">
        <f t="shared" si="8"/>
        <v>0</v>
      </c>
      <c r="T68" s="1">
        <f t="shared" si="9"/>
        <v>0</v>
      </c>
      <c r="U68" s="126">
        <f t="shared" si="10"/>
        <v>0</v>
      </c>
    </row>
    <row r="69" spans="2:21" x14ac:dyDescent="0.3">
      <c r="B69" s="125">
        <v>54</v>
      </c>
      <c r="C69" s="34" t="str">
        <f>IF(OR('Data-Qtr8'!C67="",'Data-Qtr8'!R67),"",(COUNTIF('Data-Qtr8'!C67,"Yes")))</f>
        <v/>
      </c>
      <c r="D69" s="267" t="str">
        <f>IF('Data-Qtr8'!D67="","",IF(C69=1,'Data-Qtr8'!D67,""))</f>
        <v/>
      </c>
      <c r="E69" s="53" t="str">
        <f>IF(OR('Data-Qtr8'!E67="",'Data-Qtr8'!R67),"",COUNTIF('Data-Qtr8'!E67,"Yes"))</f>
        <v/>
      </c>
      <c r="F69" s="53" t="str">
        <f>IF(OR('Data-Qtr8'!F67="",'Data-Qtr8'!R67),"",COUNTIF('Data-Qtr8'!F67,"Yes"))</f>
        <v/>
      </c>
      <c r="G69" s="53"/>
      <c r="H69" s="270" t="str">
        <f>IF(OR('Data-Qtr8'!G67="",'Data-Qtr8'!R67),"",COUNTIF('Data-Qtr8'!G67,"Yes"))</f>
        <v/>
      </c>
      <c r="I69" s="55">
        <f>COUNTIF('Data-Qtr8'!C67:G67,"")</f>
        <v>5</v>
      </c>
      <c r="J69" s="125">
        <f>IF('Data-Qtr8'!R67,0,IF((COUNTBLANK(C69)+COUNTBLANK(E69)+COUNTBLANK(F69)+COUNTBLANK(H69))=4,0,1))</f>
        <v>0</v>
      </c>
      <c r="K69" s="125">
        <f t="shared" si="1"/>
        <v>0</v>
      </c>
      <c r="L69" s="125">
        <f t="shared" si="2"/>
        <v>0</v>
      </c>
      <c r="M69" s="1">
        <f t="shared" si="3"/>
        <v>0</v>
      </c>
      <c r="N69" s="125">
        <f t="shared" si="4"/>
        <v>0</v>
      </c>
      <c r="O69" s="126">
        <f t="shared" si="5"/>
        <v>0</v>
      </c>
      <c r="P69" s="125">
        <f t="shared" si="6"/>
        <v>0</v>
      </c>
      <c r="Q69" s="1">
        <f t="shared" si="7"/>
        <v>0</v>
      </c>
      <c r="R69" s="1">
        <f t="shared" si="0"/>
        <v>0</v>
      </c>
      <c r="S69" s="1">
        <f t="shared" si="8"/>
        <v>0</v>
      </c>
      <c r="T69" s="1">
        <f t="shared" si="9"/>
        <v>0</v>
      </c>
      <c r="U69" s="126">
        <f t="shared" si="10"/>
        <v>0</v>
      </c>
    </row>
    <row r="70" spans="2:21" x14ac:dyDescent="0.3">
      <c r="B70" s="125">
        <v>55</v>
      </c>
      <c r="C70" s="34" t="str">
        <f>IF(OR('Data-Qtr8'!C68="",'Data-Qtr8'!R68),"",(COUNTIF('Data-Qtr8'!C68,"Yes")))</f>
        <v/>
      </c>
      <c r="D70" s="267" t="str">
        <f>IF('Data-Qtr8'!D68="","",IF(C70=1,'Data-Qtr8'!D68,""))</f>
        <v/>
      </c>
      <c r="E70" s="53" t="str">
        <f>IF(OR('Data-Qtr8'!E68="",'Data-Qtr8'!R68),"",COUNTIF('Data-Qtr8'!E68,"Yes"))</f>
        <v/>
      </c>
      <c r="F70" s="53" t="str">
        <f>IF(OR('Data-Qtr8'!F68="",'Data-Qtr8'!R68),"",COUNTIF('Data-Qtr8'!F68,"Yes"))</f>
        <v/>
      </c>
      <c r="G70" s="53"/>
      <c r="H70" s="270" t="str">
        <f>IF(OR('Data-Qtr8'!G68="",'Data-Qtr8'!R68),"",COUNTIF('Data-Qtr8'!G68,"Yes"))</f>
        <v/>
      </c>
      <c r="I70" s="55">
        <f>COUNTIF('Data-Qtr8'!C68:G68,"")</f>
        <v>5</v>
      </c>
      <c r="J70" s="125">
        <f>IF('Data-Qtr8'!R68,0,IF((COUNTBLANK(C70)+COUNTBLANK(E70)+COUNTBLANK(F70)+COUNTBLANK(H70))=4,0,1))</f>
        <v>0</v>
      </c>
      <c r="K70" s="125">
        <f t="shared" si="1"/>
        <v>0</v>
      </c>
      <c r="L70" s="125">
        <f t="shared" si="2"/>
        <v>0</v>
      </c>
      <c r="M70" s="1">
        <f t="shared" si="3"/>
        <v>0</v>
      </c>
      <c r="N70" s="125">
        <f t="shared" si="4"/>
        <v>0</v>
      </c>
      <c r="O70" s="126">
        <f t="shared" si="5"/>
        <v>0</v>
      </c>
      <c r="P70" s="125">
        <f t="shared" si="6"/>
        <v>0</v>
      </c>
      <c r="Q70" s="1">
        <f t="shared" si="7"/>
        <v>0</v>
      </c>
      <c r="R70" s="1">
        <f t="shared" si="0"/>
        <v>0</v>
      </c>
      <c r="S70" s="1">
        <f t="shared" si="8"/>
        <v>0</v>
      </c>
      <c r="T70" s="1">
        <f t="shared" si="9"/>
        <v>0</v>
      </c>
      <c r="U70" s="126">
        <f t="shared" si="10"/>
        <v>0</v>
      </c>
    </row>
    <row r="71" spans="2:21" x14ac:dyDescent="0.3">
      <c r="B71" s="125">
        <v>56</v>
      </c>
      <c r="C71" s="34" t="str">
        <f>IF(OR('Data-Qtr8'!C69="",'Data-Qtr8'!R69),"",(COUNTIF('Data-Qtr8'!C69,"Yes")))</f>
        <v/>
      </c>
      <c r="D71" s="267" t="str">
        <f>IF('Data-Qtr8'!D69="","",IF(C71=1,'Data-Qtr8'!D69,""))</f>
        <v/>
      </c>
      <c r="E71" s="53" t="str">
        <f>IF(OR('Data-Qtr8'!E69="",'Data-Qtr8'!R69),"",COUNTIF('Data-Qtr8'!E69,"Yes"))</f>
        <v/>
      </c>
      <c r="F71" s="53" t="str">
        <f>IF(OR('Data-Qtr8'!F69="",'Data-Qtr8'!R69),"",COUNTIF('Data-Qtr8'!F69,"Yes"))</f>
        <v/>
      </c>
      <c r="G71" s="53"/>
      <c r="H71" s="270" t="str">
        <f>IF(OR('Data-Qtr8'!G69="",'Data-Qtr8'!R69),"",COUNTIF('Data-Qtr8'!G69,"Yes"))</f>
        <v/>
      </c>
      <c r="I71" s="55">
        <f>COUNTIF('Data-Qtr8'!C69:G69,"")</f>
        <v>5</v>
      </c>
      <c r="J71" s="125">
        <f>IF('Data-Qtr8'!R69,0,IF((COUNTBLANK(C71)+COUNTBLANK(E71)+COUNTBLANK(F71)+COUNTBLANK(H71))=4,0,1))</f>
        <v>0</v>
      </c>
      <c r="K71" s="125">
        <f t="shared" si="1"/>
        <v>0</v>
      </c>
      <c r="L71" s="125">
        <f t="shared" si="2"/>
        <v>0</v>
      </c>
      <c r="M71" s="1">
        <f t="shared" si="3"/>
        <v>0</v>
      </c>
      <c r="N71" s="125">
        <f t="shared" si="4"/>
        <v>0</v>
      </c>
      <c r="O71" s="126">
        <f t="shared" si="5"/>
        <v>0</v>
      </c>
      <c r="P71" s="125">
        <f t="shared" si="6"/>
        <v>0</v>
      </c>
      <c r="Q71" s="1">
        <f t="shared" si="7"/>
        <v>0</v>
      </c>
      <c r="R71" s="1">
        <f t="shared" si="0"/>
        <v>0</v>
      </c>
      <c r="S71" s="1">
        <f t="shared" si="8"/>
        <v>0</v>
      </c>
      <c r="T71" s="1">
        <f t="shared" si="9"/>
        <v>0</v>
      </c>
      <c r="U71" s="126">
        <f t="shared" si="10"/>
        <v>0</v>
      </c>
    </row>
    <row r="72" spans="2:21" x14ac:dyDescent="0.3">
      <c r="B72" s="125">
        <v>57</v>
      </c>
      <c r="C72" s="34" t="str">
        <f>IF(OR('Data-Qtr8'!C70="",'Data-Qtr8'!R70),"",(COUNTIF('Data-Qtr8'!C70,"Yes")))</f>
        <v/>
      </c>
      <c r="D72" s="267" t="str">
        <f>IF('Data-Qtr8'!D70="","",IF(C72=1,'Data-Qtr8'!D70,""))</f>
        <v/>
      </c>
      <c r="E72" s="53" t="str">
        <f>IF(OR('Data-Qtr8'!E70="",'Data-Qtr8'!R70),"",COUNTIF('Data-Qtr8'!E70,"Yes"))</f>
        <v/>
      </c>
      <c r="F72" s="53" t="str">
        <f>IF(OR('Data-Qtr8'!F70="",'Data-Qtr8'!R70),"",COUNTIF('Data-Qtr8'!F70,"Yes"))</f>
        <v/>
      </c>
      <c r="G72" s="53"/>
      <c r="H72" s="270" t="str">
        <f>IF(OR('Data-Qtr8'!G70="",'Data-Qtr8'!R70),"",COUNTIF('Data-Qtr8'!G70,"Yes"))</f>
        <v/>
      </c>
      <c r="I72" s="55">
        <f>COUNTIF('Data-Qtr8'!C70:G70,"")</f>
        <v>5</v>
      </c>
      <c r="J72" s="125">
        <f>IF('Data-Qtr8'!R70,0,IF((COUNTBLANK(C72)+COUNTBLANK(E72)+COUNTBLANK(F72)+COUNTBLANK(H72))=4,0,1))</f>
        <v>0</v>
      </c>
      <c r="K72" s="125">
        <f t="shared" si="1"/>
        <v>0</v>
      </c>
      <c r="L72" s="125">
        <f t="shared" si="2"/>
        <v>0</v>
      </c>
      <c r="M72" s="1">
        <f t="shared" si="3"/>
        <v>0</v>
      </c>
      <c r="N72" s="125">
        <f t="shared" si="4"/>
        <v>0</v>
      </c>
      <c r="O72" s="126">
        <f t="shared" si="5"/>
        <v>0</v>
      </c>
      <c r="P72" s="125">
        <f t="shared" si="6"/>
        <v>0</v>
      </c>
      <c r="Q72" s="1">
        <f t="shared" si="7"/>
        <v>0</v>
      </c>
      <c r="R72" s="1">
        <f t="shared" si="0"/>
        <v>0</v>
      </c>
      <c r="S72" s="1">
        <f t="shared" si="8"/>
        <v>0</v>
      </c>
      <c r="T72" s="1">
        <f t="shared" si="9"/>
        <v>0</v>
      </c>
      <c r="U72" s="126">
        <f t="shared" si="10"/>
        <v>0</v>
      </c>
    </row>
    <row r="73" spans="2:21" x14ac:dyDescent="0.3">
      <c r="B73" s="125">
        <v>58</v>
      </c>
      <c r="C73" s="34" t="str">
        <f>IF(OR('Data-Qtr8'!C71="",'Data-Qtr8'!R71),"",(COUNTIF('Data-Qtr8'!C71,"Yes")))</f>
        <v/>
      </c>
      <c r="D73" s="267" t="str">
        <f>IF('Data-Qtr8'!D71="","",IF(C73=1,'Data-Qtr8'!D71,""))</f>
        <v/>
      </c>
      <c r="E73" s="53" t="str">
        <f>IF(OR('Data-Qtr8'!E71="",'Data-Qtr8'!R71),"",COUNTIF('Data-Qtr8'!E71,"Yes"))</f>
        <v/>
      </c>
      <c r="F73" s="53" t="str">
        <f>IF(OR('Data-Qtr8'!F71="",'Data-Qtr8'!R71),"",COUNTIF('Data-Qtr8'!F71,"Yes"))</f>
        <v/>
      </c>
      <c r="G73" s="53"/>
      <c r="H73" s="270" t="str">
        <f>IF(OR('Data-Qtr8'!G71="",'Data-Qtr8'!R71),"",COUNTIF('Data-Qtr8'!G71,"Yes"))</f>
        <v/>
      </c>
      <c r="I73" s="55">
        <f>COUNTIF('Data-Qtr8'!C71:G71,"")</f>
        <v>5</v>
      </c>
      <c r="J73" s="125">
        <f>IF('Data-Qtr8'!R71,0,IF((COUNTBLANK(C73)+COUNTBLANK(E73)+COUNTBLANK(F73)+COUNTBLANK(H73))=4,0,1))</f>
        <v>0</v>
      </c>
      <c r="K73" s="125">
        <f t="shared" si="1"/>
        <v>0</v>
      </c>
      <c r="L73" s="125">
        <f t="shared" si="2"/>
        <v>0</v>
      </c>
      <c r="M73" s="1">
        <f t="shared" si="3"/>
        <v>0</v>
      </c>
      <c r="N73" s="125">
        <f t="shared" si="4"/>
        <v>0</v>
      </c>
      <c r="O73" s="126">
        <f t="shared" si="5"/>
        <v>0</v>
      </c>
      <c r="P73" s="125">
        <f t="shared" si="6"/>
        <v>0</v>
      </c>
      <c r="Q73" s="1">
        <f t="shared" si="7"/>
        <v>0</v>
      </c>
      <c r="R73" s="1">
        <f t="shared" si="0"/>
        <v>0</v>
      </c>
      <c r="S73" s="1">
        <f t="shared" si="8"/>
        <v>0</v>
      </c>
      <c r="T73" s="1">
        <f t="shared" si="9"/>
        <v>0</v>
      </c>
      <c r="U73" s="126">
        <f t="shared" si="10"/>
        <v>0</v>
      </c>
    </row>
    <row r="74" spans="2:21" x14ac:dyDescent="0.3">
      <c r="B74" s="125">
        <v>59</v>
      </c>
      <c r="C74" s="34" t="str">
        <f>IF(OR('Data-Qtr8'!C72="",'Data-Qtr8'!R72),"",(COUNTIF('Data-Qtr8'!C72,"Yes")))</f>
        <v/>
      </c>
      <c r="D74" s="267" t="str">
        <f>IF('Data-Qtr8'!D72="","",IF(C74=1,'Data-Qtr8'!D72,""))</f>
        <v/>
      </c>
      <c r="E74" s="53" t="str">
        <f>IF(OR('Data-Qtr8'!E72="",'Data-Qtr8'!R72),"",COUNTIF('Data-Qtr8'!E72,"Yes"))</f>
        <v/>
      </c>
      <c r="F74" s="53" t="str">
        <f>IF(OR('Data-Qtr8'!F72="",'Data-Qtr8'!R72),"",COUNTIF('Data-Qtr8'!F72,"Yes"))</f>
        <v/>
      </c>
      <c r="G74" s="53"/>
      <c r="H74" s="270" t="str">
        <f>IF(OR('Data-Qtr8'!G72="",'Data-Qtr8'!R72),"",COUNTIF('Data-Qtr8'!G72,"Yes"))</f>
        <v/>
      </c>
      <c r="I74" s="55">
        <f>COUNTIF('Data-Qtr8'!C72:G72,"")</f>
        <v>5</v>
      </c>
      <c r="J74" s="125">
        <f>IF('Data-Qtr8'!R72,0,IF((COUNTBLANK(C74)+COUNTBLANK(E74)+COUNTBLANK(F74)+COUNTBLANK(H74))=4,0,1))</f>
        <v>0</v>
      </c>
      <c r="K74" s="125">
        <f t="shared" si="1"/>
        <v>0</v>
      </c>
      <c r="L74" s="125">
        <f t="shared" si="2"/>
        <v>0</v>
      </c>
      <c r="M74" s="1">
        <f t="shared" si="3"/>
        <v>0</v>
      </c>
      <c r="N74" s="125">
        <f t="shared" si="4"/>
        <v>0</v>
      </c>
      <c r="O74" s="126">
        <f t="shared" si="5"/>
        <v>0</v>
      </c>
      <c r="P74" s="125">
        <f t="shared" si="6"/>
        <v>0</v>
      </c>
      <c r="Q74" s="1">
        <f t="shared" si="7"/>
        <v>0</v>
      </c>
      <c r="R74" s="1">
        <f t="shared" si="0"/>
        <v>0</v>
      </c>
      <c r="S74" s="1">
        <f t="shared" si="8"/>
        <v>0</v>
      </c>
      <c r="T74" s="1">
        <f t="shared" si="9"/>
        <v>0</v>
      </c>
      <c r="U74" s="126">
        <f t="shared" si="10"/>
        <v>0</v>
      </c>
    </row>
    <row r="75" spans="2:21" ht="15" thickBot="1" x14ac:dyDescent="0.35">
      <c r="B75" s="127">
        <v>60</v>
      </c>
      <c r="C75" s="35" t="str">
        <f>IF(OR('Data-Qtr8'!C73="",'Data-Qtr8'!R73),"",(COUNTIF('Data-Qtr8'!C73,"Yes")))</f>
        <v/>
      </c>
      <c r="D75" s="271" t="str">
        <f>IF('Data-Qtr8'!D73="","",IF(C75=1,'Data-Qtr8'!D73,""))</f>
        <v/>
      </c>
      <c r="E75" s="36" t="str">
        <f>IF(OR('Data-Qtr8'!E73="",'Data-Qtr8'!R73),"",COUNTIF('Data-Qtr8'!E73,"Yes"))</f>
        <v/>
      </c>
      <c r="F75" s="36" t="str">
        <f>IF(OR('Data-Qtr8'!F73="",'Data-Qtr8'!R73),"",COUNTIF('Data-Qtr8'!F73,"Yes"))</f>
        <v/>
      </c>
      <c r="G75" s="36"/>
      <c r="H75" s="272" t="str">
        <f>IF(OR('Data-Qtr8'!G73="",'Data-Qtr8'!R73),"",COUNTIF('Data-Qtr8'!G73,"Yes"))</f>
        <v/>
      </c>
      <c r="I75" s="56">
        <f>COUNTIF('Data-Qtr8'!C73:G73,"")</f>
        <v>5</v>
      </c>
      <c r="J75" s="125">
        <f>IF('Data-Qtr8'!R73,0,IF((COUNTBLANK(C75)+COUNTBLANK(E75)+COUNTBLANK(F75)+COUNTBLANK(H75))=4,0,1))</f>
        <v>0</v>
      </c>
      <c r="K75" s="125">
        <f t="shared" si="1"/>
        <v>0</v>
      </c>
      <c r="L75" s="125">
        <f t="shared" si="2"/>
        <v>0</v>
      </c>
      <c r="M75" s="1">
        <f t="shared" si="3"/>
        <v>0</v>
      </c>
      <c r="N75" s="125">
        <f t="shared" si="4"/>
        <v>0</v>
      </c>
      <c r="O75" s="126">
        <f t="shared" si="5"/>
        <v>0</v>
      </c>
      <c r="P75" s="125">
        <f t="shared" si="6"/>
        <v>0</v>
      </c>
      <c r="Q75" s="1">
        <f t="shared" si="7"/>
        <v>0</v>
      </c>
      <c r="R75" s="1">
        <f t="shared" si="0"/>
        <v>0</v>
      </c>
      <c r="S75" s="1">
        <f t="shared" si="8"/>
        <v>0</v>
      </c>
      <c r="T75" s="1">
        <f t="shared" si="9"/>
        <v>0</v>
      </c>
      <c r="U75" s="126">
        <f t="shared" si="10"/>
        <v>0</v>
      </c>
    </row>
    <row r="76" spans="2:21" x14ac:dyDescent="0.3">
      <c r="B76" s="125">
        <v>61</v>
      </c>
      <c r="C76" s="32" t="str">
        <f>IF(OR('Data-Qtr8'!C74="",'Data-Qtr8'!R74),"",(COUNTIF('Data-Qtr8'!C74,"Yes")))</f>
        <v/>
      </c>
      <c r="D76" s="268" t="str">
        <f>IF('Data-Qtr8'!D74="","",IF(C76=1,'Data-Qtr8'!D74,""))</f>
        <v/>
      </c>
      <c r="E76" s="33" t="str">
        <f>IF(OR('Data-Qtr8'!E74="",'Data-Qtr8'!R74),"",COUNTIF('Data-Qtr8'!E74,"Yes"))</f>
        <v/>
      </c>
      <c r="F76" s="33" t="str">
        <f>IF(OR('Data-Qtr8'!F74="",'Data-Qtr8'!R74),"",COUNTIF('Data-Qtr8'!F74,"Yes"))</f>
        <v/>
      </c>
      <c r="G76" s="33"/>
      <c r="H76" s="269" t="str">
        <f>IF(OR('Data-Qtr8'!G74="",'Data-Qtr8'!R74),"",COUNTIF('Data-Qtr8'!G74,"Yes"))</f>
        <v/>
      </c>
      <c r="I76" s="55">
        <f>COUNTIF('Data-Qtr8'!C74:G74,"")</f>
        <v>5</v>
      </c>
      <c r="J76" s="125">
        <f>IF('Data-Qtr8'!R74,0,IF((COUNTBLANK(C76)+COUNTBLANK(E76)+COUNTBLANK(F76)+COUNTBLANK(H76))=4,0,1))</f>
        <v>0</v>
      </c>
      <c r="K76" s="125">
        <f t="shared" si="1"/>
        <v>0</v>
      </c>
      <c r="L76" s="125">
        <f t="shared" si="2"/>
        <v>0</v>
      </c>
      <c r="M76" s="1">
        <f t="shared" si="3"/>
        <v>0</v>
      </c>
      <c r="N76" s="125">
        <f t="shared" si="4"/>
        <v>0</v>
      </c>
      <c r="O76" s="126">
        <f t="shared" si="5"/>
        <v>0</v>
      </c>
      <c r="P76" s="125">
        <f t="shared" si="6"/>
        <v>0</v>
      </c>
      <c r="Q76" s="1">
        <f t="shared" si="7"/>
        <v>0</v>
      </c>
      <c r="R76" s="1">
        <f t="shared" si="0"/>
        <v>0</v>
      </c>
      <c r="S76" s="1">
        <f t="shared" si="8"/>
        <v>0</v>
      </c>
      <c r="T76" s="1">
        <f t="shared" si="9"/>
        <v>0</v>
      </c>
      <c r="U76" s="126">
        <f t="shared" si="10"/>
        <v>0</v>
      </c>
    </row>
    <row r="77" spans="2:21" x14ac:dyDescent="0.3">
      <c r="B77" s="125">
        <v>62</v>
      </c>
      <c r="C77" s="34" t="str">
        <f>IF(OR('Data-Qtr8'!C75="",'Data-Qtr8'!R75),"",(COUNTIF('Data-Qtr8'!C75,"Yes")))</f>
        <v/>
      </c>
      <c r="D77" s="267" t="str">
        <f>IF('Data-Qtr8'!D75="","",IF(C77=1,'Data-Qtr8'!D75,""))</f>
        <v/>
      </c>
      <c r="E77" s="53" t="str">
        <f>IF(OR('Data-Qtr8'!E75="",'Data-Qtr8'!R75),"",COUNTIF('Data-Qtr8'!E75,"Yes"))</f>
        <v/>
      </c>
      <c r="F77" s="53" t="str">
        <f>IF(OR('Data-Qtr8'!F75="",'Data-Qtr8'!R75),"",COUNTIF('Data-Qtr8'!F75,"Yes"))</f>
        <v/>
      </c>
      <c r="G77" s="53"/>
      <c r="H77" s="270" t="str">
        <f>IF(OR('Data-Qtr8'!G75="",'Data-Qtr8'!R75),"",COUNTIF('Data-Qtr8'!G75,"Yes"))</f>
        <v/>
      </c>
      <c r="I77" s="55">
        <f>COUNTIF('Data-Qtr8'!C75:G75,"")</f>
        <v>5</v>
      </c>
      <c r="J77" s="125">
        <f>IF('Data-Qtr8'!R75,0,IF((COUNTBLANK(C77)+COUNTBLANK(E77)+COUNTBLANK(F77)+COUNTBLANK(H77))=4,0,1))</f>
        <v>0</v>
      </c>
      <c r="K77" s="125">
        <f t="shared" si="1"/>
        <v>0</v>
      </c>
      <c r="L77" s="125">
        <f t="shared" si="2"/>
        <v>0</v>
      </c>
      <c r="M77" s="1">
        <f t="shared" si="3"/>
        <v>0</v>
      </c>
      <c r="N77" s="125">
        <f t="shared" si="4"/>
        <v>0</v>
      </c>
      <c r="O77" s="126">
        <f t="shared" si="5"/>
        <v>0</v>
      </c>
      <c r="P77" s="125">
        <f t="shared" si="6"/>
        <v>0</v>
      </c>
      <c r="Q77" s="1">
        <f t="shared" si="7"/>
        <v>0</v>
      </c>
      <c r="R77" s="1">
        <f t="shared" si="0"/>
        <v>0</v>
      </c>
      <c r="S77" s="1">
        <f t="shared" si="8"/>
        <v>0</v>
      </c>
      <c r="T77" s="1">
        <f t="shared" si="9"/>
        <v>0</v>
      </c>
      <c r="U77" s="126">
        <f t="shared" si="10"/>
        <v>0</v>
      </c>
    </row>
    <row r="78" spans="2:21" x14ac:dyDescent="0.3">
      <c r="B78" s="125">
        <v>63</v>
      </c>
      <c r="C78" s="34" t="str">
        <f>IF(OR('Data-Qtr8'!C76="",'Data-Qtr8'!R76),"",(COUNTIF('Data-Qtr8'!C76,"Yes")))</f>
        <v/>
      </c>
      <c r="D78" s="267" t="str">
        <f>IF('Data-Qtr8'!D76="","",IF(C78=1,'Data-Qtr8'!D76,""))</f>
        <v/>
      </c>
      <c r="E78" s="53" t="str">
        <f>IF(OR('Data-Qtr8'!E76="",'Data-Qtr8'!R76),"",COUNTIF('Data-Qtr8'!E76,"Yes"))</f>
        <v/>
      </c>
      <c r="F78" s="53" t="str">
        <f>IF(OR('Data-Qtr8'!F76="",'Data-Qtr8'!R76),"",COUNTIF('Data-Qtr8'!F76,"Yes"))</f>
        <v/>
      </c>
      <c r="G78" s="53"/>
      <c r="H78" s="270" t="str">
        <f>IF(OR('Data-Qtr8'!G76="",'Data-Qtr8'!R76),"",COUNTIF('Data-Qtr8'!G76,"Yes"))</f>
        <v/>
      </c>
      <c r="I78" s="55">
        <f>COUNTIF('Data-Qtr8'!C76:G76,"")</f>
        <v>5</v>
      </c>
      <c r="J78" s="125">
        <f>IF('Data-Qtr8'!R76,0,IF((COUNTBLANK(C78)+COUNTBLANK(E78)+COUNTBLANK(F78)+COUNTBLANK(H78))=4,0,1))</f>
        <v>0</v>
      </c>
      <c r="K78" s="125">
        <f t="shared" si="1"/>
        <v>0</v>
      </c>
      <c r="L78" s="125">
        <f t="shared" si="2"/>
        <v>0</v>
      </c>
      <c r="M78" s="1">
        <f t="shared" si="3"/>
        <v>0</v>
      </c>
      <c r="N78" s="125">
        <f t="shared" si="4"/>
        <v>0</v>
      </c>
      <c r="O78" s="126">
        <f t="shared" si="5"/>
        <v>0</v>
      </c>
      <c r="P78" s="125">
        <f t="shared" si="6"/>
        <v>0</v>
      </c>
      <c r="Q78" s="1">
        <f t="shared" si="7"/>
        <v>0</v>
      </c>
      <c r="R78" s="1">
        <f t="shared" si="0"/>
        <v>0</v>
      </c>
      <c r="S78" s="1">
        <f t="shared" si="8"/>
        <v>0</v>
      </c>
      <c r="T78" s="1">
        <f t="shared" si="9"/>
        <v>0</v>
      </c>
      <c r="U78" s="126">
        <f t="shared" si="10"/>
        <v>0</v>
      </c>
    </row>
    <row r="79" spans="2:21" x14ac:dyDescent="0.3">
      <c r="B79" s="125">
        <v>64</v>
      </c>
      <c r="C79" s="34" t="str">
        <f>IF(OR('Data-Qtr8'!C77="",'Data-Qtr8'!R77),"",(COUNTIF('Data-Qtr8'!C77,"Yes")))</f>
        <v/>
      </c>
      <c r="D79" s="267" t="str">
        <f>IF('Data-Qtr8'!D77="","",IF(C79=1,'Data-Qtr8'!D77,""))</f>
        <v/>
      </c>
      <c r="E79" s="53" t="str">
        <f>IF(OR('Data-Qtr8'!E77="",'Data-Qtr8'!R77),"",COUNTIF('Data-Qtr8'!E77,"Yes"))</f>
        <v/>
      </c>
      <c r="F79" s="53" t="str">
        <f>IF(OR('Data-Qtr8'!F77="",'Data-Qtr8'!R77),"",COUNTIF('Data-Qtr8'!F77,"Yes"))</f>
        <v/>
      </c>
      <c r="G79" s="53"/>
      <c r="H79" s="270" t="str">
        <f>IF(OR('Data-Qtr8'!G77="",'Data-Qtr8'!R77),"",COUNTIF('Data-Qtr8'!G77,"Yes"))</f>
        <v/>
      </c>
      <c r="I79" s="55">
        <f>COUNTIF('Data-Qtr8'!C77:G77,"")</f>
        <v>5</v>
      </c>
      <c r="J79" s="125">
        <f>IF('Data-Qtr8'!R77,0,IF((COUNTBLANK(C79)+COUNTBLANK(E79)+COUNTBLANK(F79)+COUNTBLANK(H79))=4,0,1))</f>
        <v>0</v>
      </c>
      <c r="K79" s="125">
        <f t="shared" si="1"/>
        <v>0</v>
      </c>
      <c r="L79" s="125">
        <f t="shared" si="2"/>
        <v>0</v>
      </c>
      <c r="M79" s="1">
        <f t="shared" si="3"/>
        <v>0</v>
      </c>
      <c r="N79" s="125">
        <f t="shared" si="4"/>
        <v>0</v>
      </c>
      <c r="O79" s="126">
        <f t="shared" si="5"/>
        <v>0</v>
      </c>
      <c r="P79" s="125">
        <f t="shared" si="6"/>
        <v>0</v>
      </c>
      <c r="Q79" s="1">
        <f t="shared" si="7"/>
        <v>0</v>
      </c>
      <c r="R79" s="1">
        <f t="shared" si="0"/>
        <v>0</v>
      </c>
      <c r="S79" s="1">
        <f t="shared" si="8"/>
        <v>0</v>
      </c>
      <c r="T79" s="1">
        <f t="shared" si="9"/>
        <v>0</v>
      </c>
      <c r="U79" s="126">
        <f t="shared" si="10"/>
        <v>0</v>
      </c>
    </row>
    <row r="80" spans="2:21" x14ac:dyDescent="0.3">
      <c r="B80" s="125">
        <v>65</v>
      </c>
      <c r="C80" s="34" t="str">
        <f>IF(OR('Data-Qtr8'!C78="",'Data-Qtr8'!R78),"",(COUNTIF('Data-Qtr8'!C78,"Yes")))</f>
        <v/>
      </c>
      <c r="D80" s="267" t="str">
        <f>IF('Data-Qtr8'!D78="","",IF(C80=1,'Data-Qtr8'!D78,""))</f>
        <v/>
      </c>
      <c r="E80" s="53" t="str">
        <f>IF(OR('Data-Qtr8'!E78="",'Data-Qtr8'!R78),"",COUNTIF('Data-Qtr8'!E78,"Yes"))</f>
        <v/>
      </c>
      <c r="F80" s="53" t="str">
        <f>IF(OR('Data-Qtr8'!F78="",'Data-Qtr8'!R78),"",COUNTIF('Data-Qtr8'!F78,"Yes"))</f>
        <v/>
      </c>
      <c r="G80" s="53"/>
      <c r="H80" s="270" t="str">
        <f>IF(OR('Data-Qtr8'!G78="",'Data-Qtr8'!R78),"",COUNTIF('Data-Qtr8'!G78,"Yes"))</f>
        <v/>
      </c>
      <c r="I80" s="55">
        <f>COUNTIF('Data-Qtr8'!C78:G78,"")</f>
        <v>5</v>
      </c>
      <c r="J80" s="125">
        <f>IF('Data-Qtr8'!R78,0,IF((COUNTBLANK(C80)+COUNTBLANK(E80)+COUNTBLANK(F80)+COUNTBLANK(H80))=4,0,1))</f>
        <v>0</v>
      </c>
      <c r="K80" s="125">
        <f t="shared" si="1"/>
        <v>0</v>
      </c>
      <c r="L80" s="125">
        <f t="shared" si="2"/>
        <v>0</v>
      </c>
      <c r="M80" s="1">
        <f t="shared" si="3"/>
        <v>0</v>
      </c>
      <c r="N80" s="125">
        <f t="shared" si="4"/>
        <v>0</v>
      </c>
      <c r="O80" s="126">
        <f t="shared" si="5"/>
        <v>0</v>
      </c>
      <c r="P80" s="125">
        <f t="shared" si="6"/>
        <v>0</v>
      </c>
      <c r="Q80" s="1">
        <f t="shared" si="7"/>
        <v>0</v>
      </c>
      <c r="R80" s="1">
        <f t="shared" ref="R80:R143" si="11">IF(J80=1,IF(D80="","",IF(AND(D80&gt;=beg_date_qtr8,D80&lt;=end_date_qtr8),1,0)),0)</f>
        <v>0</v>
      </c>
      <c r="S80" s="1">
        <f t="shared" si="8"/>
        <v>0</v>
      </c>
      <c r="T80" s="1">
        <f t="shared" si="9"/>
        <v>0</v>
      </c>
      <c r="U80" s="126">
        <f t="shared" si="10"/>
        <v>0</v>
      </c>
    </row>
    <row r="81" spans="2:21" x14ac:dyDescent="0.3">
      <c r="B81" s="125">
        <v>66</v>
      </c>
      <c r="C81" s="34" t="str">
        <f>IF(OR('Data-Qtr8'!C79="",'Data-Qtr8'!R79),"",(COUNTIF('Data-Qtr8'!C79,"Yes")))</f>
        <v/>
      </c>
      <c r="D81" s="267" t="str">
        <f>IF('Data-Qtr8'!D79="","",IF(C81=1,'Data-Qtr8'!D79,""))</f>
        <v/>
      </c>
      <c r="E81" s="53" t="str">
        <f>IF(OR('Data-Qtr8'!E79="",'Data-Qtr8'!R79),"",COUNTIF('Data-Qtr8'!E79,"Yes"))</f>
        <v/>
      </c>
      <c r="F81" s="53" t="str">
        <f>IF(OR('Data-Qtr8'!F79="",'Data-Qtr8'!R79),"",COUNTIF('Data-Qtr8'!F79,"Yes"))</f>
        <v/>
      </c>
      <c r="G81" s="53"/>
      <c r="H81" s="270" t="str">
        <f>IF(OR('Data-Qtr8'!G79="",'Data-Qtr8'!R79),"",COUNTIF('Data-Qtr8'!G79,"Yes"))</f>
        <v/>
      </c>
      <c r="I81" s="55">
        <f>COUNTIF('Data-Qtr8'!C79:G79,"")</f>
        <v>5</v>
      </c>
      <c r="J81" s="125">
        <f>IF('Data-Qtr8'!R79,0,IF((COUNTBLANK(C81)+COUNTBLANK(E81)+COUNTBLANK(F81)+COUNTBLANK(H81))=4,0,1))</f>
        <v>0</v>
      </c>
      <c r="K81" s="125">
        <f t="shared" ref="K81:K115" si="12">IF(J81=1,C81,0)</f>
        <v>0</v>
      </c>
      <c r="L81" s="125">
        <f t="shared" ref="L81:L115" si="13">IF(J81=1,IF((COUNTIF(C81,1)+COUNTIF(E81,1))=2,1,0),0)</f>
        <v>0</v>
      </c>
      <c r="M81" s="1">
        <f t="shared" ref="M81:M115" si="14">IF(J81=1,COUNTIF(E81,1),0)</f>
        <v>0</v>
      </c>
      <c r="N81" s="125">
        <f t="shared" ref="N81:N115" si="15">IF(J81=1,IF((COUNTIF(C81,1)+COUNTIF(F81,1))=2,1,0),0)</f>
        <v>0</v>
      </c>
      <c r="O81" s="126">
        <f t="shared" ref="O81:O115" si="16">IF(J81=1,COUNTIF(F81,1),0)</f>
        <v>0</v>
      </c>
      <c r="P81" s="125">
        <f t="shared" ref="P81:P115" si="17">IF(J81=1,IF((COUNTIF(C81,1)+COUNTIF(H81,1))=2,1,0),0)</f>
        <v>0</v>
      </c>
      <c r="Q81" s="1">
        <f t="shared" ref="Q81:Q115" si="18">IF(J81=1,COUNTIF(H81,1),0)</f>
        <v>0</v>
      </c>
      <c r="R81" s="1">
        <f t="shared" si="11"/>
        <v>0</v>
      </c>
      <c r="S81" s="1">
        <f t="shared" ref="S81:S115" si="19">IF(J81=1,COUNTIF(C81,1),0)</f>
        <v>0</v>
      </c>
      <c r="T81" s="1">
        <f t="shared" ref="T81:T115" si="20">IF(AND(C81=1,F81=1),1,0)</f>
        <v>0</v>
      </c>
      <c r="U81" s="126">
        <f t="shared" ref="U81:U115" si="21">IF(AND(C81=1,H81=1),1,0)</f>
        <v>0</v>
      </c>
    </row>
    <row r="82" spans="2:21" x14ac:dyDescent="0.3">
      <c r="B82" s="125">
        <v>67</v>
      </c>
      <c r="C82" s="34" t="str">
        <f>IF(OR('Data-Qtr8'!C80="",'Data-Qtr8'!R80),"",(COUNTIF('Data-Qtr8'!C80,"Yes")))</f>
        <v/>
      </c>
      <c r="D82" s="267" t="str">
        <f>IF('Data-Qtr8'!D80="","",IF(C82=1,'Data-Qtr8'!D80,""))</f>
        <v/>
      </c>
      <c r="E82" s="53" t="str">
        <f>IF(OR('Data-Qtr8'!E80="",'Data-Qtr8'!R80),"",COUNTIF('Data-Qtr8'!E80,"Yes"))</f>
        <v/>
      </c>
      <c r="F82" s="53" t="str">
        <f>IF(OR('Data-Qtr8'!F80="",'Data-Qtr8'!R80),"",COUNTIF('Data-Qtr8'!F80,"Yes"))</f>
        <v/>
      </c>
      <c r="G82" s="53"/>
      <c r="H82" s="270" t="str">
        <f>IF(OR('Data-Qtr8'!G80="",'Data-Qtr8'!R80),"",COUNTIF('Data-Qtr8'!G80,"Yes"))</f>
        <v/>
      </c>
      <c r="I82" s="55">
        <f>COUNTIF('Data-Qtr8'!C80:G80,"")</f>
        <v>5</v>
      </c>
      <c r="J82" s="125">
        <f>IF('Data-Qtr8'!R80,0,IF((COUNTBLANK(C82)+COUNTBLANK(E82)+COUNTBLANK(F82)+COUNTBLANK(H82))=4,0,1))</f>
        <v>0</v>
      </c>
      <c r="K82" s="125">
        <f t="shared" si="12"/>
        <v>0</v>
      </c>
      <c r="L82" s="125">
        <f t="shared" si="13"/>
        <v>0</v>
      </c>
      <c r="M82" s="1">
        <f t="shared" si="14"/>
        <v>0</v>
      </c>
      <c r="N82" s="125">
        <f t="shared" si="15"/>
        <v>0</v>
      </c>
      <c r="O82" s="126">
        <f t="shared" si="16"/>
        <v>0</v>
      </c>
      <c r="P82" s="125">
        <f t="shared" si="17"/>
        <v>0</v>
      </c>
      <c r="Q82" s="1">
        <f t="shared" si="18"/>
        <v>0</v>
      </c>
      <c r="R82" s="1">
        <f t="shared" si="11"/>
        <v>0</v>
      </c>
      <c r="S82" s="1">
        <f t="shared" si="19"/>
        <v>0</v>
      </c>
      <c r="T82" s="1">
        <f t="shared" si="20"/>
        <v>0</v>
      </c>
      <c r="U82" s="126">
        <f t="shared" si="21"/>
        <v>0</v>
      </c>
    </row>
    <row r="83" spans="2:21" x14ac:dyDescent="0.3">
      <c r="B83" s="125">
        <v>68</v>
      </c>
      <c r="C83" s="34" t="str">
        <f>IF(OR('Data-Qtr8'!C81="",'Data-Qtr8'!R81),"",(COUNTIF('Data-Qtr8'!C81,"Yes")))</f>
        <v/>
      </c>
      <c r="D83" s="267" t="str">
        <f>IF('Data-Qtr8'!D81="","",IF(C83=1,'Data-Qtr8'!D81,""))</f>
        <v/>
      </c>
      <c r="E83" s="53" t="str">
        <f>IF(OR('Data-Qtr8'!E81="",'Data-Qtr8'!R81),"",COUNTIF('Data-Qtr8'!E81,"Yes"))</f>
        <v/>
      </c>
      <c r="F83" s="53" t="str">
        <f>IF(OR('Data-Qtr8'!F81="",'Data-Qtr8'!R81),"",COUNTIF('Data-Qtr8'!F81,"Yes"))</f>
        <v/>
      </c>
      <c r="G83" s="53"/>
      <c r="H83" s="270" t="str">
        <f>IF(OR('Data-Qtr8'!G81="",'Data-Qtr8'!R81),"",COUNTIF('Data-Qtr8'!G81,"Yes"))</f>
        <v/>
      </c>
      <c r="I83" s="55">
        <f>COUNTIF('Data-Qtr8'!C81:G81,"")</f>
        <v>5</v>
      </c>
      <c r="J83" s="125">
        <f>IF('Data-Qtr8'!R81,0,IF((COUNTBLANK(C83)+COUNTBLANK(E83)+COUNTBLANK(F83)+COUNTBLANK(H83))=4,0,1))</f>
        <v>0</v>
      </c>
      <c r="K83" s="125">
        <f t="shared" si="12"/>
        <v>0</v>
      </c>
      <c r="L83" s="125">
        <f t="shared" si="13"/>
        <v>0</v>
      </c>
      <c r="M83" s="1">
        <f t="shared" si="14"/>
        <v>0</v>
      </c>
      <c r="N83" s="125">
        <f t="shared" si="15"/>
        <v>0</v>
      </c>
      <c r="O83" s="126">
        <f t="shared" si="16"/>
        <v>0</v>
      </c>
      <c r="P83" s="125">
        <f t="shared" si="17"/>
        <v>0</v>
      </c>
      <c r="Q83" s="1">
        <f t="shared" si="18"/>
        <v>0</v>
      </c>
      <c r="R83" s="1">
        <f t="shared" si="11"/>
        <v>0</v>
      </c>
      <c r="S83" s="1">
        <f t="shared" si="19"/>
        <v>0</v>
      </c>
      <c r="T83" s="1">
        <f t="shared" si="20"/>
        <v>0</v>
      </c>
      <c r="U83" s="126">
        <f t="shared" si="21"/>
        <v>0</v>
      </c>
    </row>
    <row r="84" spans="2:21" x14ac:dyDescent="0.3">
      <c r="B84" s="125">
        <v>69</v>
      </c>
      <c r="C84" s="34" t="str">
        <f>IF(OR('Data-Qtr8'!C82="",'Data-Qtr8'!R82),"",(COUNTIF('Data-Qtr8'!C82,"Yes")))</f>
        <v/>
      </c>
      <c r="D84" s="267" t="str">
        <f>IF('Data-Qtr8'!D82="","",IF(C84=1,'Data-Qtr8'!D82,""))</f>
        <v/>
      </c>
      <c r="E84" s="53" t="str">
        <f>IF(OR('Data-Qtr8'!E82="",'Data-Qtr8'!R82),"",COUNTIF('Data-Qtr8'!E82,"Yes"))</f>
        <v/>
      </c>
      <c r="F84" s="53" t="str">
        <f>IF(OR('Data-Qtr8'!F82="",'Data-Qtr8'!R82),"",COUNTIF('Data-Qtr8'!F82,"Yes"))</f>
        <v/>
      </c>
      <c r="G84" s="53"/>
      <c r="H84" s="270" t="str">
        <f>IF(OR('Data-Qtr8'!G82="",'Data-Qtr8'!R82),"",COUNTIF('Data-Qtr8'!G82,"Yes"))</f>
        <v/>
      </c>
      <c r="I84" s="55">
        <f>COUNTIF('Data-Qtr8'!C82:G82,"")</f>
        <v>5</v>
      </c>
      <c r="J84" s="125">
        <f>IF('Data-Qtr8'!R82,0,IF((COUNTBLANK(C84)+COUNTBLANK(E84)+COUNTBLANK(F84)+COUNTBLANK(H84))=4,0,1))</f>
        <v>0</v>
      </c>
      <c r="K84" s="125">
        <f t="shared" si="12"/>
        <v>0</v>
      </c>
      <c r="L84" s="125">
        <f t="shared" si="13"/>
        <v>0</v>
      </c>
      <c r="M84" s="1">
        <f t="shared" si="14"/>
        <v>0</v>
      </c>
      <c r="N84" s="125">
        <f t="shared" si="15"/>
        <v>0</v>
      </c>
      <c r="O84" s="126">
        <f t="shared" si="16"/>
        <v>0</v>
      </c>
      <c r="P84" s="125">
        <f t="shared" si="17"/>
        <v>0</v>
      </c>
      <c r="Q84" s="1">
        <f t="shared" si="18"/>
        <v>0</v>
      </c>
      <c r="R84" s="1">
        <f t="shared" si="11"/>
        <v>0</v>
      </c>
      <c r="S84" s="1">
        <f t="shared" si="19"/>
        <v>0</v>
      </c>
      <c r="T84" s="1">
        <f t="shared" si="20"/>
        <v>0</v>
      </c>
      <c r="U84" s="126">
        <f t="shared" si="21"/>
        <v>0</v>
      </c>
    </row>
    <row r="85" spans="2:21" ht="15" thickBot="1" x14ac:dyDescent="0.35">
      <c r="B85" s="127">
        <v>70</v>
      </c>
      <c r="C85" s="35" t="str">
        <f>IF(OR('Data-Qtr8'!C83="",'Data-Qtr8'!R83),"",(COUNTIF('Data-Qtr8'!C83,"Yes")))</f>
        <v/>
      </c>
      <c r="D85" s="271" t="str">
        <f>IF('Data-Qtr8'!D83="","",IF(C85=1,'Data-Qtr8'!D83,""))</f>
        <v/>
      </c>
      <c r="E85" s="36" t="str">
        <f>IF(OR('Data-Qtr8'!E83="",'Data-Qtr8'!R83),"",COUNTIF('Data-Qtr8'!E83,"Yes"))</f>
        <v/>
      </c>
      <c r="F85" s="36" t="str">
        <f>IF(OR('Data-Qtr8'!F83="",'Data-Qtr8'!R83),"",COUNTIF('Data-Qtr8'!F83,"Yes"))</f>
        <v/>
      </c>
      <c r="G85" s="36"/>
      <c r="H85" s="272" t="str">
        <f>IF(OR('Data-Qtr8'!G83="",'Data-Qtr8'!R83),"",COUNTIF('Data-Qtr8'!G83,"Yes"))</f>
        <v/>
      </c>
      <c r="I85" s="56">
        <f>COUNTIF('Data-Qtr8'!C83:G83,"")</f>
        <v>5</v>
      </c>
      <c r="J85" s="125">
        <f>IF('Data-Qtr8'!R83,0,IF((COUNTBLANK(C85)+COUNTBLANK(E85)+COUNTBLANK(F85)+COUNTBLANK(H85))=4,0,1))</f>
        <v>0</v>
      </c>
      <c r="K85" s="125">
        <f t="shared" si="12"/>
        <v>0</v>
      </c>
      <c r="L85" s="125">
        <f t="shared" si="13"/>
        <v>0</v>
      </c>
      <c r="M85" s="1">
        <f t="shared" si="14"/>
        <v>0</v>
      </c>
      <c r="N85" s="125">
        <f t="shared" si="15"/>
        <v>0</v>
      </c>
      <c r="O85" s="126">
        <f t="shared" si="16"/>
        <v>0</v>
      </c>
      <c r="P85" s="125">
        <f t="shared" si="17"/>
        <v>0</v>
      </c>
      <c r="Q85" s="1">
        <f t="shared" si="18"/>
        <v>0</v>
      </c>
      <c r="R85" s="1">
        <f t="shared" si="11"/>
        <v>0</v>
      </c>
      <c r="S85" s="1">
        <f t="shared" si="19"/>
        <v>0</v>
      </c>
      <c r="T85" s="1">
        <f t="shared" si="20"/>
        <v>0</v>
      </c>
      <c r="U85" s="126">
        <f t="shared" si="21"/>
        <v>0</v>
      </c>
    </row>
    <row r="86" spans="2:21" x14ac:dyDescent="0.3">
      <c r="B86" s="125">
        <v>71</v>
      </c>
      <c r="C86" s="32" t="str">
        <f>IF(OR('Data-Qtr8'!C84="",'Data-Qtr8'!R84),"",(COUNTIF('Data-Qtr8'!C84,"Yes")))</f>
        <v/>
      </c>
      <c r="D86" s="268" t="str">
        <f>IF('Data-Qtr8'!D84="","",IF(C86=1,'Data-Qtr8'!D84,""))</f>
        <v/>
      </c>
      <c r="E86" s="33" t="str">
        <f>IF(OR('Data-Qtr8'!E84="",'Data-Qtr8'!R84),"",COUNTIF('Data-Qtr8'!E84,"Yes"))</f>
        <v/>
      </c>
      <c r="F86" s="33" t="str">
        <f>IF(OR('Data-Qtr8'!F84="",'Data-Qtr8'!R84),"",COUNTIF('Data-Qtr8'!F84,"Yes"))</f>
        <v/>
      </c>
      <c r="G86" s="33"/>
      <c r="H86" s="269" t="str">
        <f>IF(OR('Data-Qtr8'!G84="",'Data-Qtr8'!R84),"",COUNTIF('Data-Qtr8'!G84,"Yes"))</f>
        <v/>
      </c>
      <c r="I86" s="55">
        <f>COUNTIF('Data-Qtr8'!C84:G84,"")</f>
        <v>5</v>
      </c>
      <c r="J86" s="125">
        <f>IF('Data-Qtr8'!R84,0,IF((COUNTBLANK(C86)+COUNTBLANK(E86)+COUNTBLANK(F86)+COUNTBLANK(H86))=4,0,1))</f>
        <v>0</v>
      </c>
      <c r="K86" s="125">
        <f t="shared" si="12"/>
        <v>0</v>
      </c>
      <c r="L86" s="125">
        <f t="shared" si="13"/>
        <v>0</v>
      </c>
      <c r="M86" s="1">
        <f t="shared" si="14"/>
        <v>0</v>
      </c>
      <c r="N86" s="125">
        <f t="shared" si="15"/>
        <v>0</v>
      </c>
      <c r="O86" s="126">
        <f t="shared" si="16"/>
        <v>0</v>
      </c>
      <c r="P86" s="125">
        <f t="shared" si="17"/>
        <v>0</v>
      </c>
      <c r="Q86" s="1">
        <f t="shared" si="18"/>
        <v>0</v>
      </c>
      <c r="R86" s="1">
        <f t="shared" si="11"/>
        <v>0</v>
      </c>
      <c r="S86" s="1">
        <f t="shared" si="19"/>
        <v>0</v>
      </c>
      <c r="T86" s="1">
        <f t="shared" si="20"/>
        <v>0</v>
      </c>
      <c r="U86" s="126">
        <f t="shared" si="21"/>
        <v>0</v>
      </c>
    </row>
    <row r="87" spans="2:21" x14ac:dyDescent="0.3">
      <c r="B87" s="125">
        <v>72</v>
      </c>
      <c r="C87" s="34" t="str">
        <f>IF(OR('Data-Qtr8'!C85="",'Data-Qtr8'!R85),"",(COUNTIF('Data-Qtr8'!C85,"Yes")))</f>
        <v/>
      </c>
      <c r="D87" s="267" t="str">
        <f>IF('Data-Qtr8'!D85="","",IF(C87=1,'Data-Qtr8'!D85,""))</f>
        <v/>
      </c>
      <c r="E87" s="53" t="str">
        <f>IF(OR('Data-Qtr8'!E85="",'Data-Qtr8'!R85),"",COUNTIF('Data-Qtr8'!E85,"Yes"))</f>
        <v/>
      </c>
      <c r="F87" s="53" t="str">
        <f>IF(OR('Data-Qtr8'!F85="",'Data-Qtr8'!R85),"",COUNTIF('Data-Qtr8'!F85,"Yes"))</f>
        <v/>
      </c>
      <c r="G87" s="53"/>
      <c r="H87" s="270" t="str">
        <f>IF(OR('Data-Qtr8'!G85="",'Data-Qtr8'!R85),"",COUNTIF('Data-Qtr8'!G85,"Yes"))</f>
        <v/>
      </c>
      <c r="I87" s="55">
        <f>COUNTIF('Data-Qtr8'!C85:G85,"")</f>
        <v>5</v>
      </c>
      <c r="J87" s="125">
        <f>IF('Data-Qtr8'!R85,0,IF((COUNTBLANK(C87)+COUNTBLANK(E87)+COUNTBLANK(F87)+COUNTBLANK(H87))=4,0,1))</f>
        <v>0</v>
      </c>
      <c r="K87" s="125">
        <f t="shared" si="12"/>
        <v>0</v>
      </c>
      <c r="L87" s="125">
        <f t="shared" si="13"/>
        <v>0</v>
      </c>
      <c r="M87" s="1">
        <f t="shared" si="14"/>
        <v>0</v>
      </c>
      <c r="N87" s="125">
        <f t="shared" si="15"/>
        <v>0</v>
      </c>
      <c r="O87" s="126">
        <f t="shared" si="16"/>
        <v>0</v>
      </c>
      <c r="P87" s="125">
        <f t="shared" si="17"/>
        <v>0</v>
      </c>
      <c r="Q87" s="1">
        <f t="shared" si="18"/>
        <v>0</v>
      </c>
      <c r="R87" s="1">
        <f t="shared" si="11"/>
        <v>0</v>
      </c>
      <c r="S87" s="1">
        <f t="shared" si="19"/>
        <v>0</v>
      </c>
      <c r="T87" s="1">
        <f t="shared" si="20"/>
        <v>0</v>
      </c>
      <c r="U87" s="126">
        <f t="shared" si="21"/>
        <v>0</v>
      </c>
    </row>
    <row r="88" spans="2:21" x14ac:dyDescent="0.3">
      <c r="B88" s="125">
        <v>73</v>
      </c>
      <c r="C88" s="34" t="str">
        <f>IF(OR('Data-Qtr8'!C86="",'Data-Qtr8'!R86),"",(COUNTIF('Data-Qtr8'!C86,"Yes")))</f>
        <v/>
      </c>
      <c r="D88" s="267" t="str">
        <f>IF('Data-Qtr8'!D86="","",IF(C88=1,'Data-Qtr8'!D86,""))</f>
        <v/>
      </c>
      <c r="E88" s="53" t="str">
        <f>IF(OR('Data-Qtr8'!E86="",'Data-Qtr8'!R86),"",COUNTIF('Data-Qtr8'!E86,"Yes"))</f>
        <v/>
      </c>
      <c r="F88" s="53" t="str">
        <f>IF(OR('Data-Qtr8'!F86="",'Data-Qtr8'!R86),"",COUNTIF('Data-Qtr8'!F86,"Yes"))</f>
        <v/>
      </c>
      <c r="G88" s="53"/>
      <c r="H88" s="270" t="str">
        <f>IF(OR('Data-Qtr8'!G86="",'Data-Qtr8'!R86),"",COUNTIF('Data-Qtr8'!G86,"Yes"))</f>
        <v/>
      </c>
      <c r="I88" s="55">
        <f>COUNTIF('Data-Qtr8'!C86:G86,"")</f>
        <v>5</v>
      </c>
      <c r="J88" s="125">
        <f>IF('Data-Qtr8'!R86,0,IF((COUNTBLANK(C88)+COUNTBLANK(E88)+COUNTBLANK(F88)+COUNTBLANK(H88))=4,0,1))</f>
        <v>0</v>
      </c>
      <c r="K88" s="125">
        <f t="shared" si="12"/>
        <v>0</v>
      </c>
      <c r="L88" s="125">
        <f t="shared" si="13"/>
        <v>0</v>
      </c>
      <c r="M88" s="1">
        <f t="shared" si="14"/>
        <v>0</v>
      </c>
      <c r="N88" s="125">
        <f t="shared" si="15"/>
        <v>0</v>
      </c>
      <c r="O88" s="126">
        <f t="shared" si="16"/>
        <v>0</v>
      </c>
      <c r="P88" s="125">
        <f t="shared" si="17"/>
        <v>0</v>
      </c>
      <c r="Q88" s="1">
        <f t="shared" si="18"/>
        <v>0</v>
      </c>
      <c r="R88" s="1">
        <f t="shared" si="11"/>
        <v>0</v>
      </c>
      <c r="S88" s="1">
        <f t="shared" si="19"/>
        <v>0</v>
      </c>
      <c r="T88" s="1">
        <f t="shared" si="20"/>
        <v>0</v>
      </c>
      <c r="U88" s="126">
        <f t="shared" si="21"/>
        <v>0</v>
      </c>
    </row>
    <row r="89" spans="2:21" x14ac:dyDescent="0.3">
      <c r="B89" s="125">
        <v>74</v>
      </c>
      <c r="C89" s="34" t="str">
        <f>IF(OR('Data-Qtr8'!C87="",'Data-Qtr8'!R87),"",(COUNTIF('Data-Qtr8'!C87,"Yes")))</f>
        <v/>
      </c>
      <c r="D89" s="267" t="str">
        <f>IF('Data-Qtr8'!D87="","",IF(C89=1,'Data-Qtr8'!D87,""))</f>
        <v/>
      </c>
      <c r="E89" s="53" t="str">
        <f>IF(OR('Data-Qtr8'!E87="",'Data-Qtr8'!R87),"",COUNTIF('Data-Qtr8'!E87,"Yes"))</f>
        <v/>
      </c>
      <c r="F89" s="53" t="str">
        <f>IF(OR('Data-Qtr8'!F87="",'Data-Qtr8'!R87),"",COUNTIF('Data-Qtr8'!F87,"Yes"))</f>
        <v/>
      </c>
      <c r="G89" s="53"/>
      <c r="H89" s="270" t="str">
        <f>IF(OR('Data-Qtr8'!G87="",'Data-Qtr8'!R87),"",COUNTIF('Data-Qtr8'!G87,"Yes"))</f>
        <v/>
      </c>
      <c r="I89" s="55">
        <f>COUNTIF('Data-Qtr8'!C87:G87,"")</f>
        <v>5</v>
      </c>
      <c r="J89" s="125">
        <f>IF('Data-Qtr8'!R87,0,IF((COUNTBLANK(C89)+COUNTBLANK(E89)+COUNTBLANK(F89)+COUNTBLANK(H89))=4,0,1))</f>
        <v>0</v>
      </c>
      <c r="K89" s="125">
        <f t="shared" si="12"/>
        <v>0</v>
      </c>
      <c r="L89" s="125">
        <f t="shared" si="13"/>
        <v>0</v>
      </c>
      <c r="M89" s="1">
        <f t="shared" si="14"/>
        <v>0</v>
      </c>
      <c r="N89" s="125">
        <f t="shared" si="15"/>
        <v>0</v>
      </c>
      <c r="O89" s="126">
        <f t="shared" si="16"/>
        <v>0</v>
      </c>
      <c r="P89" s="125">
        <f t="shared" si="17"/>
        <v>0</v>
      </c>
      <c r="Q89" s="1">
        <f t="shared" si="18"/>
        <v>0</v>
      </c>
      <c r="R89" s="1">
        <f t="shared" si="11"/>
        <v>0</v>
      </c>
      <c r="S89" s="1">
        <f t="shared" si="19"/>
        <v>0</v>
      </c>
      <c r="T89" s="1">
        <f t="shared" si="20"/>
        <v>0</v>
      </c>
      <c r="U89" s="126">
        <f t="shared" si="21"/>
        <v>0</v>
      </c>
    </row>
    <row r="90" spans="2:21" x14ac:dyDescent="0.3">
      <c r="B90" s="125">
        <v>75</v>
      </c>
      <c r="C90" s="34" t="str">
        <f>IF(OR('Data-Qtr8'!C88="",'Data-Qtr8'!R88),"",(COUNTIF('Data-Qtr8'!C88,"Yes")))</f>
        <v/>
      </c>
      <c r="D90" s="267" t="str">
        <f>IF('Data-Qtr8'!D88="","",IF(C90=1,'Data-Qtr8'!D88,""))</f>
        <v/>
      </c>
      <c r="E90" s="53" t="str">
        <f>IF(OR('Data-Qtr8'!E88="",'Data-Qtr8'!R88),"",COUNTIF('Data-Qtr8'!E88,"Yes"))</f>
        <v/>
      </c>
      <c r="F90" s="53" t="str">
        <f>IF(OR('Data-Qtr8'!F88="",'Data-Qtr8'!R88),"",COUNTIF('Data-Qtr8'!F88,"Yes"))</f>
        <v/>
      </c>
      <c r="G90" s="53"/>
      <c r="H90" s="270" t="str">
        <f>IF(OR('Data-Qtr8'!G88="",'Data-Qtr8'!R88),"",COUNTIF('Data-Qtr8'!G88,"Yes"))</f>
        <v/>
      </c>
      <c r="I90" s="55">
        <f>COUNTIF('Data-Qtr8'!C88:G88,"")</f>
        <v>5</v>
      </c>
      <c r="J90" s="125">
        <f>IF('Data-Qtr8'!R88,0,IF((COUNTBLANK(C90)+COUNTBLANK(E90)+COUNTBLANK(F90)+COUNTBLANK(H90))=4,0,1))</f>
        <v>0</v>
      </c>
      <c r="K90" s="125">
        <f t="shared" si="12"/>
        <v>0</v>
      </c>
      <c r="L90" s="125">
        <f t="shared" si="13"/>
        <v>0</v>
      </c>
      <c r="M90" s="1">
        <f t="shared" si="14"/>
        <v>0</v>
      </c>
      <c r="N90" s="125">
        <f t="shared" si="15"/>
        <v>0</v>
      </c>
      <c r="O90" s="126">
        <f t="shared" si="16"/>
        <v>0</v>
      </c>
      <c r="P90" s="125">
        <f t="shared" si="17"/>
        <v>0</v>
      </c>
      <c r="Q90" s="1">
        <f t="shared" si="18"/>
        <v>0</v>
      </c>
      <c r="R90" s="1">
        <f t="shared" si="11"/>
        <v>0</v>
      </c>
      <c r="S90" s="1">
        <f t="shared" si="19"/>
        <v>0</v>
      </c>
      <c r="T90" s="1">
        <f t="shared" si="20"/>
        <v>0</v>
      </c>
      <c r="U90" s="126">
        <f t="shared" si="21"/>
        <v>0</v>
      </c>
    </row>
    <row r="91" spans="2:21" x14ac:dyDescent="0.3">
      <c r="B91" s="125">
        <v>76</v>
      </c>
      <c r="C91" s="34" t="str">
        <f>IF(OR('Data-Qtr8'!C89="",'Data-Qtr8'!R89),"",(COUNTIF('Data-Qtr8'!C89,"Yes")))</f>
        <v/>
      </c>
      <c r="D91" s="267" t="str">
        <f>IF('Data-Qtr8'!D89="","",IF(C91=1,'Data-Qtr8'!D89,""))</f>
        <v/>
      </c>
      <c r="E91" s="53" t="str">
        <f>IF(OR('Data-Qtr8'!E89="",'Data-Qtr8'!R89),"",COUNTIF('Data-Qtr8'!E89,"Yes"))</f>
        <v/>
      </c>
      <c r="F91" s="53" t="str">
        <f>IF(OR('Data-Qtr8'!F89="",'Data-Qtr8'!R89),"",COUNTIF('Data-Qtr8'!F89,"Yes"))</f>
        <v/>
      </c>
      <c r="G91" s="53"/>
      <c r="H91" s="270" t="str">
        <f>IF(OR('Data-Qtr8'!G89="",'Data-Qtr8'!R89),"",COUNTIF('Data-Qtr8'!G89,"Yes"))</f>
        <v/>
      </c>
      <c r="I91" s="55">
        <f>COUNTIF('Data-Qtr8'!C89:G89,"")</f>
        <v>5</v>
      </c>
      <c r="J91" s="125">
        <f>IF('Data-Qtr8'!R89,0,IF((COUNTBLANK(C91)+COUNTBLANK(E91)+COUNTBLANK(F91)+COUNTBLANK(H91))=4,0,1))</f>
        <v>0</v>
      </c>
      <c r="K91" s="125">
        <f t="shared" si="12"/>
        <v>0</v>
      </c>
      <c r="L91" s="125">
        <f t="shared" si="13"/>
        <v>0</v>
      </c>
      <c r="M91" s="1">
        <f t="shared" si="14"/>
        <v>0</v>
      </c>
      <c r="N91" s="125">
        <f t="shared" si="15"/>
        <v>0</v>
      </c>
      <c r="O91" s="126">
        <f t="shared" si="16"/>
        <v>0</v>
      </c>
      <c r="P91" s="125">
        <f t="shared" si="17"/>
        <v>0</v>
      </c>
      <c r="Q91" s="1">
        <f t="shared" si="18"/>
        <v>0</v>
      </c>
      <c r="R91" s="1">
        <f t="shared" si="11"/>
        <v>0</v>
      </c>
      <c r="S91" s="1">
        <f t="shared" si="19"/>
        <v>0</v>
      </c>
      <c r="T91" s="1">
        <f t="shared" si="20"/>
        <v>0</v>
      </c>
      <c r="U91" s="126">
        <f t="shared" si="21"/>
        <v>0</v>
      </c>
    </row>
    <row r="92" spans="2:21" x14ac:dyDescent="0.3">
      <c r="B92" s="125">
        <v>77</v>
      </c>
      <c r="C92" s="34" t="str">
        <f>IF(OR('Data-Qtr8'!C90="",'Data-Qtr8'!R90),"",(COUNTIF('Data-Qtr8'!C90,"Yes")))</f>
        <v/>
      </c>
      <c r="D92" s="267" t="str">
        <f>IF('Data-Qtr8'!D90="","",IF(C92=1,'Data-Qtr8'!D90,""))</f>
        <v/>
      </c>
      <c r="E92" s="53" t="str">
        <f>IF(OR('Data-Qtr8'!E90="",'Data-Qtr8'!R90),"",COUNTIF('Data-Qtr8'!E90,"Yes"))</f>
        <v/>
      </c>
      <c r="F92" s="53" t="str">
        <f>IF(OR('Data-Qtr8'!F90="",'Data-Qtr8'!R90),"",COUNTIF('Data-Qtr8'!F90,"Yes"))</f>
        <v/>
      </c>
      <c r="G92" s="53"/>
      <c r="H92" s="270" t="str">
        <f>IF(OR('Data-Qtr8'!G90="",'Data-Qtr8'!R90),"",COUNTIF('Data-Qtr8'!G90,"Yes"))</f>
        <v/>
      </c>
      <c r="I92" s="55">
        <f>COUNTIF('Data-Qtr8'!C90:G90,"")</f>
        <v>5</v>
      </c>
      <c r="J92" s="125">
        <f>IF('Data-Qtr8'!R90,0,IF((COUNTBLANK(C92)+COUNTBLANK(E92)+COUNTBLANK(F92)+COUNTBLANK(H92))=4,0,1))</f>
        <v>0</v>
      </c>
      <c r="K92" s="125">
        <f t="shared" si="12"/>
        <v>0</v>
      </c>
      <c r="L92" s="125">
        <f t="shared" si="13"/>
        <v>0</v>
      </c>
      <c r="M92" s="1">
        <f t="shared" si="14"/>
        <v>0</v>
      </c>
      <c r="N92" s="125">
        <f t="shared" si="15"/>
        <v>0</v>
      </c>
      <c r="O92" s="126">
        <f t="shared" si="16"/>
        <v>0</v>
      </c>
      <c r="P92" s="125">
        <f t="shared" si="17"/>
        <v>0</v>
      </c>
      <c r="Q92" s="1">
        <f t="shared" si="18"/>
        <v>0</v>
      </c>
      <c r="R92" s="1">
        <f t="shared" si="11"/>
        <v>0</v>
      </c>
      <c r="S92" s="1">
        <f t="shared" si="19"/>
        <v>0</v>
      </c>
      <c r="T92" s="1">
        <f t="shared" si="20"/>
        <v>0</v>
      </c>
      <c r="U92" s="126">
        <f t="shared" si="21"/>
        <v>0</v>
      </c>
    </row>
    <row r="93" spans="2:21" x14ac:dyDescent="0.3">
      <c r="B93" s="125">
        <v>78</v>
      </c>
      <c r="C93" s="34" t="str">
        <f>IF(OR('Data-Qtr8'!C91="",'Data-Qtr8'!R91),"",(COUNTIF('Data-Qtr8'!C91,"Yes")))</f>
        <v/>
      </c>
      <c r="D93" s="267" t="str">
        <f>IF('Data-Qtr8'!D91="","",IF(C93=1,'Data-Qtr8'!D91,""))</f>
        <v/>
      </c>
      <c r="E93" s="53" t="str">
        <f>IF(OR('Data-Qtr8'!E91="",'Data-Qtr8'!R91),"",COUNTIF('Data-Qtr8'!E91,"Yes"))</f>
        <v/>
      </c>
      <c r="F93" s="53" t="str">
        <f>IF(OR('Data-Qtr8'!F91="",'Data-Qtr8'!R91),"",COUNTIF('Data-Qtr8'!F91,"Yes"))</f>
        <v/>
      </c>
      <c r="G93" s="53"/>
      <c r="H93" s="270" t="str">
        <f>IF(OR('Data-Qtr8'!G91="",'Data-Qtr8'!R91),"",COUNTIF('Data-Qtr8'!G91,"Yes"))</f>
        <v/>
      </c>
      <c r="I93" s="55">
        <f>COUNTIF('Data-Qtr8'!C91:G91,"")</f>
        <v>5</v>
      </c>
      <c r="J93" s="125">
        <f>IF('Data-Qtr8'!R91,0,IF((COUNTBLANK(C93)+COUNTBLANK(E93)+COUNTBLANK(F93)+COUNTBLANK(H93))=4,0,1))</f>
        <v>0</v>
      </c>
      <c r="K93" s="125">
        <f t="shared" si="12"/>
        <v>0</v>
      </c>
      <c r="L93" s="125">
        <f t="shared" si="13"/>
        <v>0</v>
      </c>
      <c r="M93" s="1">
        <f t="shared" si="14"/>
        <v>0</v>
      </c>
      <c r="N93" s="125">
        <f t="shared" si="15"/>
        <v>0</v>
      </c>
      <c r="O93" s="126">
        <f t="shared" si="16"/>
        <v>0</v>
      </c>
      <c r="P93" s="125">
        <f t="shared" si="17"/>
        <v>0</v>
      </c>
      <c r="Q93" s="1">
        <f t="shared" si="18"/>
        <v>0</v>
      </c>
      <c r="R93" s="1">
        <f t="shared" si="11"/>
        <v>0</v>
      </c>
      <c r="S93" s="1">
        <f t="shared" si="19"/>
        <v>0</v>
      </c>
      <c r="T93" s="1">
        <f t="shared" si="20"/>
        <v>0</v>
      </c>
      <c r="U93" s="126">
        <f t="shared" si="21"/>
        <v>0</v>
      </c>
    </row>
    <row r="94" spans="2:21" x14ac:dyDescent="0.3">
      <c r="B94" s="125">
        <v>79</v>
      </c>
      <c r="C94" s="34" t="str">
        <f>IF(OR('Data-Qtr8'!C92="",'Data-Qtr8'!R92),"",(COUNTIF('Data-Qtr8'!C92,"Yes")))</f>
        <v/>
      </c>
      <c r="D94" s="267" t="str">
        <f>IF('Data-Qtr8'!D92="","",IF(C94=1,'Data-Qtr8'!D92,""))</f>
        <v/>
      </c>
      <c r="E94" s="53" t="str">
        <f>IF(OR('Data-Qtr8'!E92="",'Data-Qtr8'!R92),"",COUNTIF('Data-Qtr8'!E92,"Yes"))</f>
        <v/>
      </c>
      <c r="F94" s="53" t="str">
        <f>IF(OR('Data-Qtr8'!F92="",'Data-Qtr8'!R92),"",COUNTIF('Data-Qtr8'!F92,"Yes"))</f>
        <v/>
      </c>
      <c r="G94" s="53"/>
      <c r="H94" s="270" t="str">
        <f>IF(OR('Data-Qtr8'!G92="",'Data-Qtr8'!R92),"",COUNTIF('Data-Qtr8'!G92,"Yes"))</f>
        <v/>
      </c>
      <c r="I94" s="55">
        <f>COUNTIF('Data-Qtr8'!C92:G92,"")</f>
        <v>5</v>
      </c>
      <c r="J94" s="125">
        <f>IF('Data-Qtr8'!R92,0,IF((COUNTBLANK(C94)+COUNTBLANK(E94)+COUNTBLANK(F94)+COUNTBLANK(H94))=4,0,1))</f>
        <v>0</v>
      </c>
      <c r="K94" s="125">
        <f t="shared" si="12"/>
        <v>0</v>
      </c>
      <c r="L94" s="125">
        <f t="shared" si="13"/>
        <v>0</v>
      </c>
      <c r="M94" s="1">
        <f t="shared" si="14"/>
        <v>0</v>
      </c>
      <c r="N94" s="125">
        <f t="shared" si="15"/>
        <v>0</v>
      </c>
      <c r="O94" s="126">
        <f t="shared" si="16"/>
        <v>0</v>
      </c>
      <c r="P94" s="125">
        <f t="shared" si="17"/>
        <v>0</v>
      </c>
      <c r="Q94" s="1">
        <f t="shared" si="18"/>
        <v>0</v>
      </c>
      <c r="R94" s="1">
        <f t="shared" si="11"/>
        <v>0</v>
      </c>
      <c r="S94" s="1">
        <f t="shared" si="19"/>
        <v>0</v>
      </c>
      <c r="T94" s="1">
        <f t="shared" si="20"/>
        <v>0</v>
      </c>
      <c r="U94" s="126">
        <f t="shared" si="21"/>
        <v>0</v>
      </c>
    </row>
    <row r="95" spans="2:21" ht="15" thickBot="1" x14ac:dyDescent="0.35">
      <c r="B95" s="127">
        <v>80</v>
      </c>
      <c r="C95" s="35" t="str">
        <f>IF(OR('Data-Qtr8'!C93="",'Data-Qtr8'!R93),"",(COUNTIF('Data-Qtr8'!C93,"Yes")))</f>
        <v/>
      </c>
      <c r="D95" s="271" t="str">
        <f>IF('Data-Qtr8'!D93="","",IF(C95=1,'Data-Qtr8'!D93,""))</f>
        <v/>
      </c>
      <c r="E95" s="36" t="str">
        <f>IF(OR('Data-Qtr8'!E93="",'Data-Qtr8'!R93),"",COUNTIF('Data-Qtr8'!E93,"Yes"))</f>
        <v/>
      </c>
      <c r="F95" s="36" t="str">
        <f>IF(OR('Data-Qtr8'!F93="",'Data-Qtr8'!R93),"",COUNTIF('Data-Qtr8'!F93,"Yes"))</f>
        <v/>
      </c>
      <c r="G95" s="36"/>
      <c r="H95" s="272" t="str">
        <f>IF(OR('Data-Qtr8'!G93="",'Data-Qtr8'!R93),"",COUNTIF('Data-Qtr8'!G93,"Yes"))</f>
        <v/>
      </c>
      <c r="I95" s="56">
        <f>COUNTIF('Data-Qtr8'!C93:G93,"")</f>
        <v>5</v>
      </c>
      <c r="J95" s="125">
        <f>IF('Data-Qtr8'!R93,0,IF((COUNTBLANK(C95)+COUNTBLANK(E95)+COUNTBLANK(F95)+COUNTBLANK(H95))=4,0,1))</f>
        <v>0</v>
      </c>
      <c r="K95" s="125">
        <f t="shared" si="12"/>
        <v>0</v>
      </c>
      <c r="L95" s="125">
        <f t="shared" si="13"/>
        <v>0</v>
      </c>
      <c r="M95" s="1">
        <f t="shared" si="14"/>
        <v>0</v>
      </c>
      <c r="N95" s="125">
        <f t="shared" si="15"/>
        <v>0</v>
      </c>
      <c r="O95" s="126">
        <f t="shared" si="16"/>
        <v>0</v>
      </c>
      <c r="P95" s="125">
        <f t="shared" si="17"/>
        <v>0</v>
      </c>
      <c r="Q95" s="1">
        <f t="shared" si="18"/>
        <v>0</v>
      </c>
      <c r="R95" s="1">
        <f t="shared" si="11"/>
        <v>0</v>
      </c>
      <c r="S95" s="1">
        <f t="shared" si="19"/>
        <v>0</v>
      </c>
      <c r="T95" s="1">
        <f t="shared" si="20"/>
        <v>0</v>
      </c>
      <c r="U95" s="126">
        <f t="shared" si="21"/>
        <v>0</v>
      </c>
    </row>
    <row r="96" spans="2:21" x14ac:dyDescent="0.3">
      <c r="B96" s="125">
        <v>81</v>
      </c>
      <c r="C96" s="32" t="str">
        <f>IF(OR('Data-Qtr8'!C94="",'Data-Qtr8'!R94),"",(COUNTIF('Data-Qtr8'!C94,"Yes")))</f>
        <v/>
      </c>
      <c r="D96" s="268" t="str">
        <f>IF('Data-Qtr8'!D94="","",IF(C96=1,'Data-Qtr8'!D94,""))</f>
        <v/>
      </c>
      <c r="E96" s="33" t="str">
        <f>IF(OR('Data-Qtr8'!E94="",'Data-Qtr8'!R94),"",COUNTIF('Data-Qtr8'!E94,"Yes"))</f>
        <v/>
      </c>
      <c r="F96" s="33" t="str">
        <f>IF(OR('Data-Qtr8'!F94="",'Data-Qtr8'!R94),"",COUNTIF('Data-Qtr8'!F94,"Yes"))</f>
        <v/>
      </c>
      <c r="G96" s="33"/>
      <c r="H96" s="269" t="str">
        <f>IF(OR('Data-Qtr8'!G94="",'Data-Qtr8'!R94),"",COUNTIF('Data-Qtr8'!G94,"Yes"))</f>
        <v/>
      </c>
      <c r="I96" s="54">
        <f>COUNTIF('Data-Qtr8'!C94:G94,"")</f>
        <v>5</v>
      </c>
      <c r="J96" s="125">
        <f>IF('Data-Qtr8'!R94,0,IF((COUNTBLANK(C96)+COUNTBLANK(E96)+COUNTBLANK(F96)+COUNTBLANK(H96))=4,0,1))</f>
        <v>0</v>
      </c>
      <c r="K96" s="125">
        <f t="shared" si="12"/>
        <v>0</v>
      </c>
      <c r="L96" s="125">
        <f t="shared" si="13"/>
        <v>0</v>
      </c>
      <c r="M96" s="1">
        <f t="shared" si="14"/>
        <v>0</v>
      </c>
      <c r="N96" s="125">
        <f t="shared" si="15"/>
        <v>0</v>
      </c>
      <c r="O96" s="126">
        <f t="shared" si="16"/>
        <v>0</v>
      </c>
      <c r="P96" s="125">
        <f t="shared" si="17"/>
        <v>0</v>
      </c>
      <c r="Q96" s="1">
        <f t="shared" si="18"/>
        <v>0</v>
      </c>
      <c r="R96" s="1">
        <f t="shared" si="11"/>
        <v>0</v>
      </c>
      <c r="S96" s="1">
        <f t="shared" si="19"/>
        <v>0</v>
      </c>
      <c r="T96" s="1">
        <f t="shared" si="20"/>
        <v>0</v>
      </c>
      <c r="U96" s="126">
        <f t="shared" si="21"/>
        <v>0</v>
      </c>
    </row>
    <row r="97" spans="2:21" x14ac:dyDescent="0.3">
      <c r="B97" s="125">
        <v>82</v>
      </c>
      <c r="C97" s="34" t="str">
        <f>IF(OR('Data-Qtr8'!C95="",'Data-Qtr8'!R95),"",(COUNTIF('Data-Qtr8'!C95,"Yes")))</f>
        <v/>
      </c>
      <c r="D97" s="267" t="str">
        <f>IF('Data-Qtr8'!D95="","",IF(C97=1,'Data-Qtr8'!D95,""))</f>
        <v/>
      </c>
      <c r="E97" s="53" t="str">
        <f>IF(OR('Data-Qtr8'!E95="",'Data-Qtr8'!R95),"",COUNTIF('Data-Qtr8'!E95,"Yes"))</f>
        <v/>
      </c>
      <c r="F97" s="53" t="str">
        <f>IF(OR('Data-Qtr8'!F95="",'Data-Qtr8'!R95),"",COUNTIF('Data-Qtr8'!F95,"Yes"))</f>
        <v/>
      </c>
      <c r="G97" s="53"/>
      <c r="H97" s="270" t="str">
        <f>IF(OR('Data-Qtr8'!G95="",'Data-Qtr8'!R95),"",COUNTIF('Data-Qtr8'!G95,"Yes"))</f>
        <v/>
      </c>
      <c r="I97" s="55">
        <f>COUNTIF('Data-Qtr8'!C95:G95,"")</f>
        <v>5</v>
      </c>
      <c r="J97" s="125">
        <f>IF('Data-Qtr8'!R95,0,IF((COUNTBLANK(C97)+COUNTBLANK(E97)+COUNTBLANK(F97)+COUNTBLANK(H97))=4,0,1))</f>
        <v>0</v>
      </c>
      <c r="K97" s="125">
        <f t="shared" si="12"/>
        <v>0</v>
      </c>
      <c r="L97" s="125">
        <f t="shared" si="13"/>
        <v>0</v>
      </c>
      <c r="M97" s="1">
        <f t="shared" si="14"/>
        <v>0</v>
      </c>
      <c r="N97" s="125">
        <f t="shared" si="15"/>
        <v>0</v>
      </c>
      <c r="O97" s="126">
        <f t="shared" si="16"/>
        <v>0</v>
      </c>
      <c r="P97" s="125">
        <f t="shared" si="17"/>
        <v>0</v>
      </c>
      <c r="Q97" s="1">
        <f t="shared" si="18"/>
        <v>0</v>
      </c>
      <c r="R97" s="1">
        <f t="shared" si="11"/>
        <v>0</v>
      </c>
      <c r="S97" s="1">
        <f t="shared" si="19"/>
        <v>0</v>
      </c>
      <c r="T97" s="1">
        <f t="shared" si="20"/>
        <v>0</v>
      </c>
      <c r="U97" s="126">
        <f t="shared" si="21"/>
        <v>0</v>
      </c>
    </row>
    <row r="98" spans="2:21" x14ac:dyDescent="0.3">
      <c r="B98" s="125">
        <v>83</v>
      </c>
      <c r="C98" s="34" t="str">
        <f>IF(OR('Data-Qtr8'!C96="",'Data-Qtr8'!R96),"",(COUNTIF('Data-Qtr8'!C96,"Yes")))</f>
        <v/>
      </c>
      <c r="D98" s="267" t="str">
        <f>IF('Data-Qtr8'!D96="","",IF(C98=1,'Data-Qtr8'!D96,""))</f>
        <v/>
      </c>
      <c r="E98" s="53" t="str">
        <f>IF(OR('Data-Qtr8'!E96="",'Data-Qtr8'!R96),"",COUNTIF('Data-Qtr8'!E96,"Yes"))</f>
        <v/>
      </c>
      <c r="F98" s="53" t="str">
        <f>IF(OR('Data-Qtr8'!F96="",'Data-Qtr8'!R96),"",COUNTIF('Data-Qtr8'!F96,"Yes"))</f>
        <v/>
      </c>
      <c r="G98" s="53"/>
      <c r="H98" s="270" t="str">
        <f>IF(OR('Data-Qtr8'!G96="",'Data-Qtr8'!R96),"",COUNTIF('Data-Qtr8'!G96,"Yes"))</f>
        <v/>
      </c>
      <c r="I98" s="55">
        <f>COUNTIF('Data-Qtr8'!C96:G96,"")</f>
        <v>5</v>
      </c>
      <c r="J98" s="125">
        <f>IF('Data-Qtr8'!R96,0,IF((COUNTBLANK(C98)+COUNTBLANK(E98)+COUNTBLANK(F98)+COUNTBLANK(H98))=4,0,1))</f>
        <v>0</v>
      </c>
      <c r="K98" s="125">
        <f t="shared" si="12"/>
        <v>0</v>
      </c>
      <c r="L98" s="125">
        <f t="shared" si="13"/>
        <v>0</v>
      </c>
      <c r="M98" s="1">
        <f t="shared" si="14"/>
        <v>0</v>
      </c>
      <c r="N98" s="125">
        <f t="shared" si="15"/>
        <v>0</v>
      </c>
      <c r="O98" s="126">
        <f t="shared" si="16"/>
        <v>0</v>
      </c>
      <c r="P98" s="125">
        <f t="shared" si="17"/>
        <v>0</v>
      </c>
      <c r="Q98" s="1">
        <f t="shared" si="18"/>
        <v>0</v>
      </c>
      <c r="R98" s="1">
        <f t="shared" si="11"/>
        <v>0</v>
      </c>
      <c r="S98" s="1">
        <f t="shared" si="19"/>
        <v>0</v>
      </c>
      <c r="T98" s="1">
        <f t="shared" si="20"/>
        <v>0</v>
      </c>
      <c r="U98" s="126">
        <f t="shared" si="21"/>
        <v>0</v>
      </c>
    </row>
    <row r="99" spans="2:21" x14ac:dyDescent="0.3">
      <c r="B99" s="125">
        <v>84</v>
      </c>
      <c r="C99" s="34" t="str">
        <f>IF(OR('Data-Qtr8'!C97="",'Data-Qtr8'!R97),"",(COUNTIF('Data-Qtr8'!C97,"Yes")))</f>
        <v/>
      </c>
      <c r="D99" s="267" t="str">
        <f>IF('Data-Qtr8'!D97="","",IF(C99=1,'Data-Qtr8'!D97,""))</f>
        <v/>
      </c>
      <c r="E99" s="53" t="str">
        <f>IF(OR('Data-Qtr8'!E97="",'Data-Qtr8'!R97),"",COUNTIF('Data-Qtr8'!E97,"Yes"))</f>
        <v/>
      </c>
      <c r="F99" s="53" t="str">
        <f>IF(OR('Data-Qtr8'!F97="",'Data-Qtr8'!R97),"",COUNTIF('Data-Qtr8'!F97,"Yes"))</f>
        <v/>
      </c>
      <c r="G99" s="53"/>
      <c r="H99" s="270" t="str">
        <f>IF(OR('Data-Qtr8'!G97="",'Data-Qtr8'!R97),"",COUNTIF('Data-Qtr8'!G97,"Yes"))</f>
        <v/>
      </c>
      <c r="I99" s="55">
        <f>COUNTIF('Data-Qtr8'!C97:G97,"")</f>
        <v>5</v>
      </c>
      <c r="J99" s="125">
        <f>IF('Data-Qtr8'!R97,0,IF((COUNTBLANK(C99)+COUNTBLANK(E99)+COUNTBLANK(F99)+COUNTBLANK(H99))=4,0,1))</f>
        <v>0</v>
      </c>
      <c r="K99" s="125">
        <f t="shared" si="12"/>
        <v>0</v>
      </c>
      <c r="L99" s="125">
        <f t="shared" si="13"/>
        <v>0</v>
      </c>
      <c r="M99" s="1">
        <f t="shared" si="14"/>
        <v>0</v>
      </c>
      <c r="N99" s="125">
        <f t="shared" si="15"/>
        <v>0</v>
      </c>
      <c r="O99" s="126">
        <f t="shared" si="16"/>
        <v>0</v>
      </c>
      <c r="P99" s="125">
        <f t="shared" si="17"/>
        <v>0</v>
      </c>
      <c r="Q99" s="1">
        <f t="shared" si="18"/>
        <v>0</v>
      </c>
      <c r="R99" s="1">
        <f t="shared" si="11"/>
        <v>0</v>
      </c>
      <c r="S99" s="1">
        <f t="shared" si="19"/>
        <v>0</v>
      </c>
      <c r="T99" s="1">
        <f t="shared" si="20"/>
        <v>0</v>
      </c>
      <c r="U99" s="126">
        <f t="shared" si="21"/>
        <v>0</v>
      </c>
    </row>
    <row r="100" spans="2:21" x14ac:dyDescent="0.3">
      <c r="B100" s="125">
        <v>85</v>
      </c>
      <c r="C100" s="34" t="str">
        <f>IF(OR('Data-Qtr8'!C98="",'Data-Qtr8'!R98),"",(COUNTIF('Data-Qtr8'!C98,"Yes")))</f>
        <v/>
      </c>
      <c r="D100" s="267" t="str">
        <f>IF('Data-Qtr8'!D98="","",IF(C100=1,'Data-Qtr8'!D98,""))</f>
        <v/>
      </c>
      <c r="E100" s="53" t="str">
        <f>IF(OR('Data-Qtr8'!E98="",'Data-Qtr8'!R98),"",COUNTIF('Data-Qtr8'!E98,"Yes"))</f>
        <v/>
      </c>
      <c r="F100" s="53" t="str">
        <f>IF(OR('Data-Qtr8'!F98="",'Data-Qtr8'!R98),"",COUNTIF('Data-Qtr8'!F98,"Yes"))</f>
        <v/>
      </c>
      <c r="G100" s="53"/>
      <c r="H100" s="270" t="str">
        <f>IF(OR('Data-Qtr8'!G98="",'Data-Qtr8'!R98),"",COUNTIF('Data-Qtr8'!G98,"Yes"))</f>
        <v/>
      </c>
      <c r="I100" s="55">
        <f>COUNTIF('Data-Qtr8'!C98:G98,"")</f>
        <v>5</v>
      </c>
      <c r="J100" s="125">
        <f>IF('Data-Qtr8'!R98,0,IF((COUNTBLANK(C100)+COUNTBLANK(E100)+COUNTBLANK(F100)+COUNTBLANK(H100))=4,0,1))</f>
        <v>0</v>
      </c>
      <c r="K100" s="125">
        <f t="shared" si="12"/>
        <v>0</v>
      </c>
      <c r="L100" s="125">
        <f t="shared" si="13"/>
        <v>0</v>
      </c>
      <c r="M100" s="1">
        <f t="shared" si="14"/>
        <v>0</v>
      </c>
      <c r="N100" s="125">
        <f t="shared" si="15"/>
        <v>0</v>
      </c>
      <c r="O100" s="126">
        <f t="shared" si="16"/>
        <v>0</v>
      </c>
      <c r="P100" s="125">
        <f t="shared" si="17"/>
        <v>0</v>
      </c>
      <c r="Q100" s="1">
        <f t="shared" si="18"/>
        <v>0</v>
      </c>
      <c r="R100" s="1">
        <f t="shared" si="11"/>
        <v>0</v>
      </c>
      <c r="S100" s="1">
        <f t="shared" si="19"/>
        <v>0</v>
      </c>
      <c r="T100" s="1">
        <f t="shared" si="20"/>
        <v>0</v>
      </c>
      <c r="U100" s="126">
        <f t="shared" si="21"/>
        <v>0</v>
      </c>
    </row>
    <row r="101" spans="2:21" x14ac:dyDescent="0.3">
      <c r="B101" s="125">
        <v>86</v>
      </c>
      <c r="C101" s="34" t="str">
        <f>IF(OR('Data-Qtr8'!C99="",'Data-Qtr8'!R99),"",(COUNTIF('Data-Qtr8'!C99,"Yes")))</f>
        <v/>
      </c>
      <c r="D101" s="267" t="str">
        <f>IF('Data-Qtr8'!D99="","",IF(C101=1,'Data-Qtr8'!D99,""))</f>
        <v/>
      </c>
      <c r="E101" s="53" t="str">
        <f>IF(OR('Data-Qtr8'!E99="",'Data-Qtr8'!R99),"",COUNTIF('Data-Qtr8'!E99,"Yes"))</f>
        <v/>
      </c>
      <c r="F101" s="53" t="str">
        <f>IF(OR('Data-Qtr8'!F99="",'Data-Qtr8'!R99),"",COUNTIF('Data-Qtr8'!F99,"Yes"))</f>
        <v/>
      </c>
      <c r="G101" s="53"/>
      <c r="H101" s="270" t="str">
        <f>IF(OR('Data-Qtr8'!G99="",'Data-Qtr8'!R99),"",COUNTIF('Data-Qtr8'!G99,"Yes"))</f>
        <v/>
      </c>
      <c r="I101" s="55">
        <f>COUNTIF('Data-Qtr8'!C99:G99,"")</f>
        <v>5</v>
      </c>
      <c r="J101" s="125">
        <f>IF('Data-Qtr8'!R99,0,IF((COUNTBLANK(C101)+COUNTBLANK(E101)+COUNTBLANK(F101)+COUNTBLANK(H101))=4,0,1))</f>
        <v>0</v>
      </c>
      <c r="K101" s="125">
        <f t="shared" si="12"/>
        <v>0</v>
      </c>
      <c r="L101" s="125">
        <f t="shared" si="13"/>
        <v>0</v>
      </c>
      <c r="M101" s="1">
        <f t="shared" si="14"/>
        <v>0</v>
      </c>
      <c r="N101" s="125">
        <f t="shared" si="15"/>
        <v>0</v>
      </c>
      <c r="O101" s="126">
        <f t="shared" si="16"/>
        <v>0</v>
      </c>
      <c r="P101" s="125">
        <f t="shared" si="17"/>
        <v>0</v>
      </c>
      <c r="Q101" s="1">
        <f t="shared" si="18"/>
        <v>0</v>
      </c>
      <c r="R101" s="1">
        <f t="shared" si="11"/>
        <v>0</v>
      </c>
      <c r="S101" s="1">
        <f t="shared" si="19"/>
        <v>0</v>
      </c>
      <c r="T101" s="1">
        <f t="shared" si="20"/>
        <v>0</v>
      </c>
      <c r="U101" s="126">
        <f t="shared" si="21"/>
        <v>0</v>
      </c>
    </row>
    <row r="102" spans="2:21" x14ac:dyDescent="0.3">
      <c r="B102" s="125">
        <v>87</v>
      </c>
      <c r="C102" s="34" t="str">
        <f>IF(OR('Data-Qtr8'!C100="",'Data-Qtr8'!R100),"",(COUNTIF('Data-Qtr8'!C100,"Yes")))</f>
        <v/>
      </c>
      <c r="D102" s="267" t="str">
        <f>IF('Data-Qtr8'!D100="","",IF(C102=1,'Data-Qtr8'!D100,""))</f>
        <v/>
      </c>
      <c r="E102" s="53" t="str">
        <f>IF(OR('Data-Qtr8'!E100="",'Data-Qtr8'!R100),"",COUNTIF('Data-Qtr8'!E100,"Yes"))</f>
        <v/>
      </c>
      <c r="F102" s="53" t="str">
        <f>IF(OR('Data-Qtr8'!F100="",'Data-Qtr8'!R100),"",COUNTIF('Data-Qtr8'!F100,"Yes"))</f>
        <v/>
      </c>
      <c r="G102" s="53"/>
      <c r="H102" s="270" t="str">
        <f>IF(OR('Data-Qtr8'!G100="",'Data-Qtr8'!R100),"",COUNTIF('Data-Qtr8'!G100,"Yes"))</f>
        <v/>
      </c>
      <c r="I102" s="55">
        <f>COUNTIF('Data-Qtr8'!C100:G100,"")</f>
        <v>5</v>
      </c>
      <c r="J102" s="125">
        <f>IF('Data-Qtr8'!R100,0,IF((COUNTBLANK(C102)+COUNTBLANK(E102)+COUNTBLANK(F102)+COUNTBLANK(H102))=4,0,1))</f>
        <v>0</v>
      </c>
      <c r="K102" s="125">
        <f t="shared" si="12"/>
        <v>0</v>
      </c>
      <c r="L102" s="125">
        <f t="shared" si="13"/>
        <v>0</v>
      </c>
      <c r="M102" s="1">
        <f t="shared" si="14"/>
        <v>0</v>
      </c>
      <c r="N102" s="125">
        <f t="shared" si="15"/>
        <v>0</v>
      </c>
      <c r="O102" s="126">
        <f t="shared" si="16"/>
        <v>0</v>
      </c>
      <c r="P102" s="125">
        <f t="shared" si="17"/>
        <v>0</v>
      </c>
      <c r="Q102" s="1">
        <f t="shared" si="18"/>
        <v>0</v>
      </c>
      <c r="R102" s="1">
        <f t="shared" si="11"/>
        <v>0</v>
      </c>
      <c r="S102" s="1">
        <f t="shared" si="19"/>
        <v>0</v>
      </c>
      <c r="T102" s="1">
        <f t="shared" si="20"/>
        <v>0</v>
      </c>
      <c r="U102" s="126">
        <f t="shared" si="21"/>
        <v>0</v>
      </c>
    </row>
    <row r="103" spans="2:21" x14ac:dyDescent="0.3">
      <c r="B103" s="125">
        <v>88</v>
      </c>
      <c r="C103" s="34" t="str">
        <f>IF(OR('Data-Qtr8'!C101="",'Data-Qtr8'!R101),"",(COUNTIF('Data-Qtr8'!C101,"Yes")))</f>
        <v/>
      </c>
      <c r="D103" s="267" t="str">
        <f>IF('Data-Qtr8'!D101="","",IF(C103=1,'Data-Qtr8'!D101,""))</f>
        <v/>
      </c>
      <c r="E103" s="53" t="str">
        <f>IF(OR('Data-Qtr8'!E101="",'Data-Qtr8'!R101),"",COUNTIF('Data-Qtr8'!E101,"Yes"))</f>
        <v/>
      </c>
      <c r="F103" s="53" t="str">
        <f>IF(OR('Data-Qtr8'!F101="",'Data-Qtr8'!R101),"",COUNTIF('Data-Qtr8'!F101,"Yes"))</f>
        <v/>
      </c>
      <c r="G103" s="53"/>
      <c r="H103" s="270" t="str">
        <f>IF(OR('Data-Qtr8'!G101="",'Data-Qtr8'!R101),"",COUNTIF('Data-Qtr8'!G101,"Yes"))</f>
        <v/>
      </c>
      <c r="I103" s="55">
        <f>COUNTIF('Data-Qtr8'!C101:G101,"")</f>
        <v>5</v>
      </c>
      <c r="J103" s="125">
        <f>IF('Data-Qtr8'!R101,0,IF((COUNTBLANK(C103)+COUNTBLANK(E103)+COUNTBLANK(F103)+COUNTBLANK(H103))=4,0,1))</f>
        <v>0</v>
      </c>
      <c r="K103" s="125">
        <f t="shared" si="12"/>
        <v>0</v>
      </c>
      <c r="L103" s="125">
        <f t="shared" si="13"/>
        <v>0</v>
      </c>
      <c r="M103" s="1">
        <f t="shared" si="14"/>
        <v>0</v>
      </c>
      <c r="N103" s="125">
        <f t="shared" si="15"/>
        <v>0</v>
      </c>
      <c r="O103" s="126">
        <f t="shared" si="16"/>
        <v>0</v>
      </c>
      <c r="P103" s="125">
        <f t="shared" si="17"/>
        <v>0</v>
      </c>
      <c r="Q103" s="1">
        <f t="shared" si="18"/>
        <v>0</v>
      </c>
      <c r="R103" s="1">
        <f t="shared" si="11"/>
        <v>0</v>
      </c>
      <c r="S103" s="1">
        <f t="shared" si="19"/>
        <v>0</v>
      </c>
      <c r="T103" s="1">
        <f t="shared" si="20"/>
        <v>0</v>
      </c>
      <c r="U103" s="126">
        <f t="shared" si="21"/>
        <v>0</v>
      </c>
    </row>
    <row r="104" spans="2:21" x14ac:dyDescent="0.3">
      <c r="B104" s="125">
        <v>89</v>
      </c>
      <c r="C104" s="34" t="str">
        <f>IF(OR('Data-Qtr8'!C102="",'Data-Qtr8'!R102),"",(COUNTIF('Data-Qtr8'!C102,"Yes")))</f>
        <v/>
      </c>
      <c r="D104" s="267" t="str">
        <f>IF('Data-Qtr8'!D102="","",IF(C104=1,'Data-Qtr8'!D102,""))</f>
        <v/>
      </c>
      <c r="E104" s="53" t="str">
        <f>IF(OR('Data-Qtr8'!E102="",'Data-Qtr8'!R102),"",COUNTIF('Data-Qtr8'!E102,"Yes"))</f>
        <v/>
      </c>
      <c r="F104" s="53" t="str">
        <f>IF(OR('Data-Qtr8'!F102="",'Data-Qtr8'!R102),"",COUNTIF('Data-Qtr8'!F102,"Yes"))</f>
        <v/>
      </c>
      <c r="G104" s="53"/>
      <c r="H104" s="270" t="str">
        <f>IF(OR('Data-Qtr8'!G102="",'Data-Qtr8'!R102),"",COUNTIF('Data-Qtr8'!G102,"Yes"))</f>
        <v/>
      </c>
      <c r="I104" s="55">
        <f>COUNTIF('Data-Qtr8'!C102:G102,"")</f>
        <v>5</v>
      </c>
      <c r="J104" s="125">
        <f>IF('Data-Qtr8'!R102,0,IF((COUNTBLANK(C104)+COUNTBLANK(E104)+COUNTBLANK(F104)+COUNTBLANK(H104))=4,0,1))</f>
        <v>0</v>
      </c>
      <c r="K104" s="125">
        <f t="shared" si="12"/>
        <v>0</v>
      </c>
      <c r="L104" s="125">
        <f t="shared" si="13"/>
        <v>0</v>
      </c>
      <c r="M104" s="1">
        <f t="shared" si="14"/>
        <v>0</v>
      </c>
      <c r="N104" s="125">
        <f t="shared" si="15"/>
        <v>0</v>
      </c>
      <c r="O104" s="126">
        <f t="shared" si="16"/>
        <v>0</v>
      </c>
      <c r="P104" s="125">
        <f t="shared" si="17"/>
        <v>0</v>
      </c>
      <c r="Q104" s="1">
        <f t="shared" si="18"/>
        <v>0</v>
      </c>
      <c r="R104" s="1">
        <f t="shared" si="11"/>
        <v>0</v>
      </c>
      <c r="S104" s="1">
        <f t="shared" si="19"/>
        <v>0</v>
      </c>
      <c r="T104" s="1">
        <f t="shared" si="20"/>
        <v>0</v>
      </c>
      <c r="U104" s="126">
        <f t="shared" si="21"/>
        <v>0</v>
      </c>
    </row>
    <row r="105" spans="2:21" ht="15" thickBot="1" x14ac:dyDescent="0.35">
      <c r="B105" s="127">
        <v>90</v>
      </c>
      <c r="C105" s="35" t="str">
        <f>IF(OR('Data-Qtr8'!C103="",'Data-Qtr8'!R103),"",(COUNTIF('Data-Qtr8'!C103,"Yes")))</f>
        <v/>
      </c>
      <c r="D105" s="271" t="str">
        <f>IF('Data-Qtr8'!D103="","",IF(C105=1,'Data-Qtr8'!D103,""))</f>
        <v/>
      </c>
      <c r="E105" s="36" t="str">
        <f>IF(OR('Data-Qtr8'!E103="",'Data-Qtr8'!R103),"",COUNTIF('Data-Qtr8'!E103,"Yes"))</f>
        <v/>
      </c>
      <c r="F105" s="36" t="str">
        <f>IF(OR('Data-Qtr8'!F103="",'Data-Qtr8'!R103),"",COUNTIF('Data-Qtr8'!F103,"Yes"))</f>
        <v/>
      </c>
      <c r="G105" s="36"/>
      <c r="H105" s="272" t="str">
        <f>IF(OR('Data-Qtr8'!G103="",'Data-Qtr8'!R103),"",COUNTIF('Data-Qtr8'!G103,"Yes"))</f>
        <v/>
      </c>
      <c r="I105" s="56">
        <f>COUNTIF('Data-Qtr8'!C103:G103,"")</f>
        <v>5</v>
      </c>
      <c r="J105" s="125">
        <f>IF('Data-Qtr8'!R103,0,IF((COUNTBLANK(C105)+COUNTBLANK(E105)+COUNTBLANK(F105)+COUNTBLANK(H105))=4,0,1))</f>
        <v>0</v>
      </c>
      <c r="K105" s="125">
        <f t="shared" si="12"/>
        <v>0</v>
      </c>
      <c r="L105" s="125">
        <f t="shared" si="13"/>
        <v>0</v>
      </c>
      <c r="M105" s="1">
        <f t="shared" si="14"/>
        <v>0</v>
      </c>
      <c r="N105" s="125">
        <f t="shared" si="15"/>
        <v>0</v>
      </c>
      <c r="O105" s="126">
        <f t="shared" si="16"/>
        <v>0</v>
      </c>
      <c r="P105" s="125">
        <f t="shared" si="17"/>
        <v>0</v>
      </c>
      <c r="Q105" s="1">
        <f t="shared" si="18"/>
        <v>0</v>
      </c>
      <c r="R105" s="1">
        <f t="shared" si="11"/>
        <v>0</v>
      </c>
      <c r="S105" s="1">
        <f t="shared" si="19"/>
        <v>0</v>
      </c>
      <c r="T105" s="1">
        <f t="shared" si="20"/>
        <v>0</v>
      </c>
      <c r="U105" s="126">
        <f t="shared" si="21"/>
        <v>0</v>
      </c>
    </row>
    <row r="106" spans="2:21" x14ac:dyDescent="0.3">
      <c r="B106" s="125">
        <v>91</v>
      </c>
      <c r="C106" s="32" t="str">
        <f>IF(OR('Data-Qtr8'!C104="",'Data-Qtr8'!R104),"",(COUNTIF('Data-Qtr8'!C104,"Yes")))</f>
        <v/>
      </c>
      <c r="D106" s="268" t="str">
        <f>IF('Data-Qtr8'!D104="","",IF(C106=1,'Data-Qtr8'!D104,""))</f>
        <v/>
      </c>
      <c r="E106" s="33" t="str">
        <f>IF(OR('Data-Qtr8'!E104="",'Data-Qtr8'!R104),"",COUNTIF('Data-Qtr8'!E104,"Yes"))</f>
        <v/>
      </c>
      <c r="F106" s="33" t="str">
        <f>IF(OR('Data-Qtr8'!F104="",'Data-Qtr8'!R104),"",COUNTIF('Data-Qtr8'!F104,"Yes"))</f>
        <v/>
      </c>
      <c r="G106" s="33"/>
      <c r="H106" s="269" t="str">
        <f>IF(OR('Data-Qtr8'!G104="",'Data-Qtr8'!R104),"",COUNTIF('Data-Qtr8'!G104,"Yes"))</f>
        <v/>
      </c>
      <c r="I106" s="54">
        <f>COUNTIF('Data-Qtr8'!C104:G104,"")</f>
        <v>5</v>
      </c>
      <c r="J106" s="125">
        <f>IF('Data-Qtr8'!R104,0,IF((COUNTBLANK(C106)+COUNTBLANK(E106)+COUNTBLANK(F106)+COUNTBLANK(H106))=4,0,1))</f>
        <v>0</v>
      </c>
      <c r="K106" s="125">
        <f t="shared" si="12"/>
        <v>0</v>
      </c>
      <c r="L106" s="125">
        <f t="shared" si="13"/>
        <v>0</v>
      </c>
      <c r="M106" s="1">
        <f t="shared" si="14"/>
        <v>0</v>
      </c>
      <c r="N106" s="125">
        <f t="shared" si="15"/>
        <v>0</v>
      </c>
      <c r="O106" s="126">
        <f t="shared" si="16"/>
        <v>0</v>
      </c>
      <c r="P106" s="125">
        <f t="shared" si="17"/>
        <v>0</v>
      </c>
      <c r="Q106" s="1">
        <f t="shared" si="18"/>
        <v>0</v>
      </c>
      <c r="R106" s="1">
        <f t="shared" si="11"/>
        <v>0</v>
      </c>
      <c r="S106" s="1">
        <f t="shared" si="19"/>
        <v>0</v>
      </c>
      <c r="T106" s="1">
        <f t="shared" si="20"/>
        <v>0</v>
      </c>
      <c r="U106" s="126">
        <f t="shared" si="21"/>
        <v>0</v>
      </c>
    </row>
    <row r="107" spans="2:21" x14ac:dyDescent="0.3">
      <c r="B107" s="125">
        <v>92</v>
      </c>
      <c r="C107" s="34" t="str">
        <f>IF(OR('Data-Qtr8'!C105="",'Data-Qtr8'!R105),"",(COUNTIF('Data-Qtr8'!C105,"Yes")))</f>
        <v/>
      </c>
      <c r="D107" s="267" t="str">
        <f>IF('Data-Qtr8'!D105="","",IF(C107=1,'Data-Qtr8'!D105,""))</f>
        <v/>
      </c>
      <c r="E107" s="53" t="str">
        <f>IF(OR('Data-Qtr8'!E105="",'Data-Qtr8'!R105),"",COUNTIF('Data-Qtr8'!E105,"Yes"))</f>
        <v/>
      </c>
      <c r="F107" s="53" t="str">
        <f>IF(OR('Data-Qtr8'!F105="",'Data-Qtr8'!R105),"",COUNTIF('Data-Qtr8'!F105,"Yes"))</f>
        <v/>
      </c>
      <c r="G107" s="53"/>
      <c r="H107" s="270" t="str">
        <f>IF(OR('Data-Qtr8'!G105="",'Data-Qtr8'!R105),"",COUNTIF('Data-Qtr8'!G105,"Yes"))</f>
        <v/>
      </c>
      <c r="I107" s="55">
        <f>COUNTIF('Data-Qtr8'!C105:G105,"")</f>
        <v>5</v>
      </c>
      <c r="J107" s="125">
        <f>IF('Data-Qtr8'!R105,0,IF((COUNTBLANK(C107)+COUNTBLANK(E107)+COUNTBLANK(F107)+COUNTBLANK(H107))=4,0,1))</f>
        <v>0</v>
      </c>
      <c r="K107" s="125">
        <f t="shared" si="12"/>
        <v>0</v>
      </c>
      <c r="L107" s="125">
        <f t="shared" si="13"/>
        <v>0</v>
      </c>
      <c r="M107" s="1">
        <f t="shared" si="14"/>
        <v>0</v>
      </c>
      <c r="N107" s="125">
        <f t="shared" si="15"/>
        <v>0</v>
      </c>
      <c r="O107" s="126">
        <f t="shared" si="16"/>
        <v>0</v>
      </c>
      <c r="P107" s="125">
        <f t="shared" si="17"/>
        <v>0</v>
      </c>
      <c r="Q107" s="1">
        <f t="shared" si="18"/>
        <v>0</v>
      </c>
      <c r="R107" s="1">
        <f t="shared" si="11"/>
        <v>0</v>
      </c>
      <c r="S107" s="1">
        <f t="shared" si="19"/>
        <v>0</v>
      </c>
      <c r="T107" s="1">
        <f t="shared" si="20"/>
        <v>0</v>
      </c>
      <c r="U107" s="126">
        <f t="shared" si="21"/>
        <v>0</v>
      </c>
    </row>
    <row r="108" spans="2:21" x14ac:dyDescent="0.3">
      <c r="B108" s="125">
        <v>93</v>
      </c>
      <c r="C108" s="34" t="str">
        <f>IF(OR('Data-Qtr8'!C106="",'Data-Qtr8'!R106),"",(COUNTIF('Data-Qtr8'!C106,"Yes")))</f>
        <v/>
      </c>
      <c r="D108" s="267" t="str">
        <f>IF('Data-Qtr8'!D106="","",IF(C108=1,'Data-Qtr8'!D106,""))</f>
        <v/>
      </c>
      <c r="E108" s="53" t="str">
        <f>IF(OR('Data-Qtr8'!E106="",'Data-Qtr8'!R106),"",COUNTIF('Data-Qtr8'!E106,"Yes"))</f>
        <v/>
      </c>
      <c r="F108" s="53" t="str">
        <f>IF(OR('Data-Qtr8'!F106="",'Data-Qtr8'!R106),"",COUNTIF('Data-Qtr8'!F106,"Yes"))</f>
        <v/>
      </c>
      <c r="G108" s="53"/>
      <c r="H108" s="270" t="str">
        <f>IF(OR('Data-Qtr8'!G106="",'Data-Qtr8'!R106),"",COUNTIF('Data-Qtr8'!G106,"Yes"))</f>
        <v/>
      </c>
      <c r="I108" s="55">
        <f>COUNTIF('Data-Qtr8'!C106:G106,"")</f>
        <v>5</v>
      </c>
      <c r="J108" s="125">
        <f>IF('Data-Qtr8'!R106,0,IF((COUNTBLANK(C108)+COUNTBLANK(E108)+COUNTBLANK(F108)+COUNTBLANK(H108))=4,0,1))</f>
        <v>0</v>
      </c>
      <c r="K108" s="125">
        <f t="shared" si="12"/>
        <v>0</v>
      </c>
      <c r="L108" s="125">
        <f t="shared" si="13"/>
        <v>0</v>
      </c>
      <c r="M108" s="1">
        <f t="shared" si="14"/>
        <v>0</v>
      </c>
      <c r="N108" s="125">
        <f t="shared" si="15"/>
        <v>0</v>
      </c>
      <c r="O108" s="126">
        <f t="shared" si="16"/>
        <v>0</v>
      </c>
      <c r="P108" s="125">
        <f t="shared" si="17"/>
        <v>0</v>
      </c>
      <c r="Q108" s="1">
        <f t="shared" si="18"/>
        <v>0</v>
      </c>
      <c r="R108" s="1">
        <f t="shared" si="11"/>
        <v>0</v>
      </c>
      <c r="S108" s="1">
        <f t="shared" si="19"/>
        <v>0</v>
      </c>
      <c r="T108" s="1">
        <f t="shared" si="20"/>
        <v>0</v>
      </c>
      <c r="U108" s="126">
        <f t="shared" si="21"/>
        <v>0</v>
      </c>
    </row>
    <row r="109" spans="2:21" x14ac:dyDescent="0.3">
      <c r="B109" s="125">
        <v>94</v>
      </c>
      <c r="C109" s="34" t="str">
        <f>IF(OR('Data-Qtr8'!C107="",'Data-Qtr8'!R107),"",(COUNTIF('Data-Qtr8'!C107,"Yes")))</f>
        <v/>
      </c>
      <c r="D109" s="267" t="str">
        <f>IF('Data-Qtr8'!D107="","",IF(C109=1,'Data-Qtr8'!D107,""))</f>
        <v/>
      </c>
      <c r="E109" s="53" t="str">
        <f>IF(OR('Data-Qtr8'!E107="",'Data-Qtr8'!R107),"",COUNTIF('Data-Qtr8'!E107,"Yes"))</f>
        <v/>
      </c>
      <c r="F109" s="53" t="str">
        <f>IF(OR('Data-Qtr8'!F107="",'Data-Qtr8'!R107),"",COUNTIF('Data-Qtr8'!F107,"Yes"))</f>
        <v/>
      </c>
      <c r="G109" s="53"/>
      <c r="H109" s="270" t="str">
        <f>IF(OR('Data-Qtr8'!G107="",'Data-Qtr8'!R107),"",COUNTIF('Data-Qtr8'!G107,"Yes"))</f>
        <v/>
      </c>
      <c r="I109" s="55">
        <f>COUNTIF('Data-Qtr8'!C107:G107,"")</f>
        <v>5</v>
      </c>
      <c r="J109" s="125">
        <f>IF('Data-Qtr8'!R107,0,IF((COUNTBLANK(C109)+COUNTBLANK(E109)+COUNTBLANK(F109)+COUNTBLANK(H109))=4,0,1))</f>
        <v>0</v>
      </c>
      <c r="K109" s="125">
        <f t="shared" si="12"/>
        <v>0</v>
      </c>
      <c r="L109" s="125">
        <f t="shared" si="13"/>
        <v>0</v>
      </c>
      <c r="M109" s="1">
        <f t="shared" si="14"/>
        <v>0</v>
      </c>
      <c r="N109" s="125">
        <f t="shared" si="15"/>
        <v>0</v>
      </c>
      <c r="O109" s="126">
        <f t="shared" si="16"/>
        <v>0</v>
      </c>
      <c r="P109" s="125">
        <f t="shared" si="17"/>
        <v>0</v>
      </c>
      <c r="Q109" s="1">
        <f t="shared" si="18"/>
        <v>0</v>
      </c>
      <c r="R109" s="1">
        <f t="shared" si="11"/>
        <v>0</v>
      </c>
      <c r="S109" s="1">
        <f t="shared" si="19"/>
        <v>0</v>
      </c>
      <c r="T109" s="1">
        <f t="shared" si="20"/>
        <v>0</v>
      </c>
      <c r="U109" s="126">
        <f t="shared" si="21"/>
        <v>0</v>
      </c>
    </row>
    <row r="110" spans="2:21" x14ac:dyDescent="0.3">
      <c r="B110" s="125">
        <v>95</v>
      </c>
      <c r="C110" s="34" t="str">
        <f>IF(OR('Data-Qtr8'!C108="",'Data-Qtr8'!R108),"",(COUNTIF('Data-Qtr8'!C108,"Yes")))</f>
        <v/>
      </c>
      <c r="D110" s="267" t="str">
        <f>IF('Data-Qtr8'!D108="","",IF(C110=1,'Data-Qtr8'!D108,""))</f>
        <v/>
      </c>
      <c r="E110" s="53" t="str">
        <f>IF(OR('Data-Qtr8'!E108="",'Data-Qtr8'!R108),"",COUNTIF('Data-Qtr8'!E108,"Yes"))</f>
        <v/>
      </c>
      <c r="F110" s="53" t="str">
        <f>IF(OR('Data-Qtr8'!F108="",'Data-Qtr8'!R108),"",COUNTIF('Data-Qtr8'!F108,"Yes"))</f>
        <v/>
      </c>
      <c r="G110" s="53"/>
      <c r="H110" s="270" t="str">
        <f>IF(OR('Data-Qtr8'!G108="",'Data-Qtr8'!R108),"",COUNTIF('Data-Qtr8'!G108,"Yes"))</f>
        <v/>
      </c>
      <c r="I110" s="55">
        <f>COUNTIF('Data-Qtr8'!C108:G108,"")</f>
        <v>5</v>
      </c>
      <c r="J110" s="125">
        <f>IF('Data-Qtr8'!R108,0,IF((COUNTBLANK(C110)+COUNTBLANK(E110)+COUNTBLANK(F110)+COUNTBLANK(H110))=4,0,1))</f>
        <v>0</v>
      </c>
      <c r="K110" s="125">
        <f t="shared" si="12"/>
        <v>0</v>
      </c>
      <c r="L110" s="125">
        <f t="shared" si="13"/>
        <v>0</v>
      </c>
      <c r="M110" s="1">
        <f t="shared" si="14"/>
        <v>0</v>
      </c>
      <c r="N110" s="125">
        <f t="shared" si="15"/>
        <v>0</v>
      </c>
      <c r="O110" s="126">
        <f t="shared" si="16"/>
        <v>0</v>
      </c>
      <c r="P110" s="125">
        <f t="shared" si="17"/>
        <v>0</v>
      </c>
      <c r="Q110" s="1">
        <f t="shared" si="18"/>
        <v>0</v>
      </c>
      <c r="R110" s="1">
        <f t="shared" si="11"/>
        <v>0</v>
      </c>
      <c r="S110" s="1">
        <f t="shared" si="19"/>
        <v>0</v>
      </c>
      <c r="T110" s="1">
        <f t="shared" si="20"/>
        <v>0</v>
      </c>
      <c r="U110" s="126">
        <f t="shared" si="21"/>
        <v>0</v>
      </c>
    </row>
    <row r="111" spans="2:21" x14ac:dyDescent="0.3">
      <c r="B111" s="125">
        <v>96</v>
      </c>
      <c r="C111" s="34" t="str">
        <f>IF(OR('Data-Qtr8'!C109="",'Data-Qtr8'!R109),"",(COUNTIF('Data-Qtr8'!C109,"Yes")))</f>
        <v/>
      </c>
      <c r="D111" s="267" t="str">
        <f>IF('Data-Qtr8'!D109="","",IF(C111=1,'Data-Qtr8'!D109,""))</f>
        <v/>
      </c>
      <c r="E111" s="53" t="str">
        <f>IF(OR('Data-Qtr8'!E109="",'Data-Qtr8'!R109),"",COUNTIF('Data-Qtr8'!E109,"Yes"))</f>
        <v/>
      </c>
      <c r="F111" s="53" t="str">
        <f>IF(OR('Data-Qtr8'!F109="",'Data-Qtr8'!R109),"",COUNTIF('Data-Qtr8'!F109,"Yes"))</f>
        <v/>
      </c>
      <c r="G111" s="53"/>
      <c r="H111" s="270" t="str">
        <f>IF(OR('Data-Qtr8'!G109="",'Data-Qtr8'!R109),"",COUNTIF('Data-Qtr8'!G109,"Yes"))</f>
        <v/>
      </c>
      <c r="I111" s="55">
        <f>COUNTIF('Data-Qtr8'!C109:G109,"")</f>
        <v>5</v>
      </c>
      <c r="J111" s="125">
        <f>IF('Data-Qtr8'!R109,0,IF((COUNTBLANK(C111)+COUNTBLANK(E111)+COUNTBLANK(F111)+COUNTBLANK(H111))=4,0,1))</f>
        <v>0</v>
      </c>
      <c r="K111" s="125">
        <f t="shared" si="12"/>
        <v>0</v>
      </c>
      <c r="L111" s="125">
        <f t="shared" si="13"/>
        <v>0</v>
      </c>
      <c r="M111" s="1">
        <f t="shared" si="14"/>
        <v>0</v>
      </c>
      <c r="N111" s="125">
        <f t="shared" si="15"/>
        <v>0</v>
      </c>
      <c r="O111" s="126">
        <f t="shared" si="16"/>
        <v>0</v>
      </c>
      <c r="P111" s="125">
        <f t="shared" si="17"/>
        <v>0</v>
      </c>
      <c r="Q111" s="1">
        <f t="shared" si="18"/>
        <v>0</v>
      </c>
      <c r="R111" s="1">
        <f t="shared" si="11"/>
        <v>0</v>
      </c>
      <c r="S111" s="1">
        <f t="shared" si="19"/>
        <v>0</v>
      </c>
      <c r="T111" s="1">
        <f t="shared" si="20"/>
        <v>0</v>
      </c>
      <c r="U111" s="126">
        <f t="shared" si="21"/>
        <v>0</v>
      </c>
    </row>
    <row r="112" spans="2:21" x14ac:dyDescent="0.3">
      <c r="B112" s="125">
        <v>97</v>
      </c>
      <c r="C112" s="34" t="str">
        <f>IF(OR('Data-Qtr8'!C110="",'Data-Qtr8'!R110),"",(COUNTIF('Data-Qtr8'!C110,"Yes")))</f>
        <v/>
      </c>
      <c r="D112" s="267" t="str">
        <f>IF('Data-Qtr8'!D110="","",IF(C112=1,'Data-Qtr8'!D110,""))</f>
        <v/>
      </c>
      <c r="E112" s="53" t="str">
        <f>IF(OR('Data-Qtr8'!E110="",'Data-Qtr8'!R110),"",COUNTIF('Data-Qtr8'!E110,"Yes"))</f>
        <v/>
      </c>
      <c r="F112" s="53" t="str">
        <f>IF(OR('Data-Qtr8'!F110="",'Data-Qtr8'!R110),"",COUNTIF('Data-Qtr8'!F110,"Yes"))</f>
        <v/>
      </c>
      <c r="G112" s="53"/>
      <c r="H112" s="270" t="str">
        <f>IF(OR('Data-Qtr8'!G110="",'Data-Qtr8'!R110),"",COUNTIF('Data-Qtr8'!G110,"Yes"))</f>
        <v/>
      </c>
      <c r="I112" s="55">
        <f>COUNTIF('Data-Qtr8'!C110:G110,"")</f>
        <v>5</v>
      </c>
      <c r="J112" s="125">
        <f>IF('Data-Qtr8'!R110,0,IF((COUNTBLANK(C112)+COUNTBLANK(E112)+COUNTBLANK(F112)+COUNTBLANK(H112))=4,0,1))</f>
        <v>0</v>
      </c>
      <c r="K112" s="125">
        <f t="shared" si="12"/>
        <v>0</v>
      </c>
      <c r="L112" s="125">
        <f t="shared" si="13"/>
        <v>0</v>
      </c>
      <c r="M112" s="1">
        <f t="shared" si="14"/>
        <v>0</v>
      </c>
      <c r="N112" s="125">
        <f t="shared" si="15"/>
        <v>0</v>
      </c>
      <c r="O112" s="126">
        <f t="shared" si="16"/>
        <v>0</v>
      </c>
      <c r="P112" s="125">
        <f t="shared" si="17"/>
        <v>0</v>
      </c>
      <c r="Q112" s="1">
        <f t="shared" si="18"/>
        <v>0</v>
      </c>
      <c r="R112" s="1">
        <f t="shared" si="11"/>
        <v>0</v>
      </c>
      <c r="S112" s="1">
        <f t="shared" si="19"/>
        <v>0</v>
      </c>
      <c r="T112" s="1">
        <f t="shared" si="20"/>
        <v>0</v>
      </c>
      <c r="U112" s="126">
        <f t="shared" si="21"/>
        <v>0</v>
      </c>
    </row>
    <row r="113" spans="2:21" x14ac:dyDescent="0.3">
      <c r="B113" s="125">
        <v>98</v>
      </c>
      <c r="C113" s="34" t="str">
        <f>IF(OR('Data-Qtr8'!C111="",'Data-Qtr8'!R111),"",(COUNTIF('Data-Qtr8'!C111,"Yes")))</f>
        <v/>
      </c>
      <c r="D113" s="267" t="str">
        <f>IF('Data-Qtr8'!D111="","",IF(C113=1,'Data-Qtr8'!D111,""))</f>
        <v/>
      </c>
      <c r="E113" s="53" t="str">
        <f>IF(OR('Data-Qtr8'!E111="",'Data-Qtr8'!R111),"",COUNTIF('Data-Qtr8'!E111,"Yes"))</f>
        <v/>
      </c>
      <c r="F113" s="53" t="str">
        <f>IF(OR('Data-Qtr8'!F111="",'Data-Qtr8'!R111),"",COUNTIF('Data-Qtr8'!F111,"Yes"))</f>
        <v/>
      </c>
      <c r="G113" s="53"/>
      <c r="H113" s="270" t="str">
        <f>IF(OR('Data-Qtr8'!G111="",'Data-Qtr8'!R111),"",COUNTIF('Data-Qtr8'!G111,"Yes"))</f>
        <v/>
      </c>
      <c r="I113" s="55">
        <f>COUNTIF('Data-Qtr8'!C111:G111,"")</f>
        <v>5</v>
      </c>
      <c r="J113" s="125">
        <f>IF('Data-Qtr8'!R111,0,IF((COUNTBLANK(C113)+COUNTBLANK(E113)+COUNTBLANK(F113)+COUNTBLANK(H113))=4,0,1))</f>
        <v>0</v>
      </c>
      <c r="K113" s="125">
        <f t="shared" si="12"/>
        <v>0</v>
      </c>
      <c r="L113" s="125">
        <f t="shared" si="13"/>
        <v>0</v>
      </c>
      <c r="M113" s="1">
        <f t="shared" si="14"/>
        <v>0</v>
      </c>
      <c r="N113" s="125">
        <f t="shared" si="15"/>
        <v>0</v>
      </c>
      <c r="O113" s="126">
        <f t="shared" si="16"/>
        <v>0</v>
      </c>
      <c r="P113" s="125">
        <f t="shared" si="17"/>
        <v>0</v>
      </c>
      <c r="Q113" s="1">
        <f t="shared" si="18"/>
        <v>0</v>
      </c>
      <c r="R113" s="1">
        <f t="shared" si="11"/>
        <v>0</v>
      </c>
      <c r="S113" s="1">
        <f t="shared" si="19"/>
        <v>0</v>
      </c>
      <c r="T113" s="1">
        <f t="shared" si="20"/>
        <v>0</v>
      </c>
      <c r="U113" s="126">
        <f t="shared" si="21"/>
        <v>0</v>
      </c>
    </row>
    <row r="114" spans="2:21" x14ac:dyDescent="0.3">
      <c r="B114" s="125">
        <v>99</v>
      </c>
      <c r="C114" s="34" t="str">
        <f>IF(OR('Data-Qtr8'!C112="",'Data-Qtr8'!R112),"",(COUNTIF('Data-Qtr8'!C112,"Yes")))</f>
        <v/>
      </c>
      <c r="D114" s="267" t="str">
        <f>IF('Data-Qtr8'!D112="","",IF(C114=1,'Data-Qtr8'!D112,""))</f>
        <v/>
      </c>
      <c r="E114" s="53" t="str">
        <f>IF(OR('Data-Qtr8'!E112="",'Data-Qtr8'!R112),"",COUNTIF('Data-Qtr8'!E112,"Yes"))</f>
        <v/>
      </c>
      <c r="F114" s="53" t="str">
        <f>IF(OR('Data-Qtr8'!F112="",'Data-Qtr8'!R112),"",COUNTIF('Data-Qtr8'!F112,"Yes"))</f>
        <v/>
      </c>
      <c r="G114" s="53"/>
      <c r="H114" s="270" t="str">
        <f>IF(OR('Data-Qtr8'!G112="",'Data-Qtr8'!R112),"",COUNTIF('Data-Qtr8'!G112,"Yes"))</f>
        <v/>
      </c>
      <c r="I114" s="55">
        <f>COUNTIF('Data-Qtr8'!C112:G112,"")</f>
        <v>5</v>
      </c>
      <c r="J114" s="125">
        <f>IF('Data-Qtr8'!R112,0,IF((COUNTBLANK(C114)+COUNTBLANK(E114)+COUNTBLANK(F114)+COUNTBLANK(H114))=4,0,1))</f>
        <v>0</v>
      </c>
      <c r="K114" s="125">
        <f t="shared" si="12"/>
        <v>0</v>
      </c>
      <c r="L114" s="125">
        <f t="shared" si="13"/>
        <v>0</v>
      </c>
      <c r="M114" s="1">
        <f t="shared" si="14"/>
        <v>0</v>
      </c>
      <c r="N114" s="125">
        <f t="shared" si="15"/>
        <v>0</v>
      </c>
      <c r="O114" s="126">
        <f t="shared" si="16"/>
        <v>0</v>
      </c>
      <c r="P114" s="125">
        <f t="shared" si="17"/>
        <v>0</v>
      </c>
      <c r="Q114" s="1">
        <f t="shared" si="18"/>
        <v>0</v>
      </c>
      <c r="R114" s="1">
        <f t="shared" si="11"/>
        <v>0</v>
      </c>
      <c r="S114" s="1">
        <f t="shared" si="19"/>
        <v>0</v>
      </c>
      <c r="T114" s="1">
        <f t="shared" si="20"/>
        <v>0</v>
      </c>
      <c r="U114" s="126">
        <f t="shared" si="21"/>
        <v>0</v>
      </c>
    </row>
    <row r="115" spans="2:21" ht="15" thickBot="1" x14ac:dyDescent="0.35">
      <c r="B115" s="125">
        <v>100</v>
      </c>
      <c r="C115" s="35" t="str">
        <f>IF(OR('Data-Qtr8'!C113="",'Data-Qtr8'!R113),"",(COUNTIF('Data-Qtr8'!C113,"Yes")))</f>
        <v/>
      </c>
      <c r="D115" s="271" t="str">
        <f>IF('Data-Qtr8'!D113="","",IF(C115=1,'Data-Qtr8'!D113,""))</f>
        <v/>
      </c>
      <c r="E115" s="36" t="str">
        <f>IF(OR('Data-Qtr8'!E113="",'Data-Qtr8'!R113),"",COUNTIF('Data-Qtr8'!E113,"Yes"))</f>
        <v/>
      </c>
      <c r="F115" s="36" t="str">
        <f>IF(OR('Data-Qtr8'!F113="",'Data-Qtr8'!R113),"",COUNTIF('Data-Qtr8'!F113,"Yes"))</f>
        <v/>
      </c>
      <c r="G115" s="36"/>
      <c r="H115" s="272" t="str">
        <f>IF(OR('Data-Qtr8'!G113="",'Data-Qtr8'!R113),"",COUNTIF('Data-Qtr8'!G113,"Yes"))</f>
        <v/>
      </c>
      <c r="I115" s="55">
        <f>COUNTIF('Data-Qtr8'!C113:G113,"")</f>
        <v>5</v>
      </c>
      <c r="J115" s="125">
        <f>IF('Data-Qtr8'!R113,0,IF((COUNTBLANK(C115)+COUNTBLANK(E115)+COUNTBLANK(F115)+COUNTBLANK(H115))=4,0,1))</f>
        <v>0</v>
      </c>
      <c r="K115" s="125">
        <f t="shared" si="12"/>
        <v>0</v>
      </c>
      <c r="L115" s="125">
        <f t="shared" si="13"/>
        <v>0</v>
      </c>
      <c r="M115" s="1">
        <f t="shared" si="14"/>
        <v>0</v>
      </c>
      <c r="N115" s="125">
        <f t="shared" si="15"/>
        <v>0</v>
      </c>
      <c r="O115" s="126">
        <f t="shared" si="16"/>
        <v>0</v>
      </c>
      <c r="P115" s="125">
        <f t="shared" si="17"/>
        <v>0</v>
      </c>
      <c r="Q115" s="1">
        <f t="shared" si="18"/>
        <v>0</v>
      </c>
      <c r="R115" s="1">
        <f t="shared" si="11"/>
        <v>0</v>
      </c>
      <c r="S115" s="1">
        <f t="shared" si="19"/>
        <v>0</v>
      </c>
      <c r="T115" s="1">
        <f t="shared" si="20"/>
        <v>0</v>
      </c>
      <c r="U115" s="126">
        <f t="shared" si="21"/>
        <v>0</v>
      </c>
    </row>
    <row r="116" spans="2:21" x14ac:dyDescent="0.3">
      <c r="B116" s="125">
        <v>101</v>
      </c>
      <c r="C116" s="32" t="str">
        <f>IF(OR('Data-Qtr8'!C114="",'Data-Qtr8'!R114),"",(COUNTIF('Data-Qtr8'!C114,"Yes")))</f>
        <v/>
      </c>
      <c r="D116" s="268" t="str">
        <f>IF('Data-Qtr8'!D114="","",IF(C116=1,'Data-Qtr8'!D114,""))</f>
        <v/>
      </c>
      <c r="E116" s="33" t="str">
        <f>IF(OR('Data-Qtr8'!E114="",'Data-Qtr8'!R114),"",COUNTIF('Data-Qtr8'!E114,"Yes"))</f>
        <v/>
      </c>
      <c r="F116" s="33" t="str">
        <f>IF(OR('Data-Qtr8'!F114="",'Data-Qtr8'!R114),"",COUNTIF('Data-Qtr8'!F114,"Yes"))</f>
        <v/>
      </c>
      <c r="G116" s="33"/>
      <c r="H116" s="269" t="str">
        <f>IF(OR('Data-Qtr8'!G114="",'Data-Qtr8'!R114),"",COUNTIF('Data-Qtr8'!G114,"Yes"))</f>
        <v/>
      </c>
      <c r="I116" s="54">
        <f>COUNTIF('Data-Qtr8'!C114:G114,"")</f>
        <v>5</v>
      </c>
      <c r="J116" s="125">
        <f>IF('Data-Qtr8'!R114,0,IF((COUNTBLANK(C116)+COUNTBLANK(E116)+COUNTBLANK(F116)+COUNTBLANK(H116))=4,0,1))</f>
        <v>0</v>
      </c>
      <c r="K116" s="125">
        <f t="shared" ref="K116:K179" si="22">IF(J116=1,C116,0)</f>
        <v>0</v>
      </c>
      <c r="L116" s="125">
        <f t="shared" ref="L116:L179" si="23">IF(J116=1,IF((COUNTIF(C116,1)+COUNTIF(E116,1))=2,1,0),0)</f>
        <v>0</v>
      </c>
      <c r="M116" s="1">
        <f t="shared" ref="M116:M179" si="24">IF(J116=1,COUNTIF(E116,1),0)</f>
        <v>0</v>
      </c>
      <c r="N116" s="125">
        <f t="shared" ref="N116:N179" si="25">IF(J116=1,IF((COUNTIF(C116,1)+COUNTIF(F116,1))=2,1,0),0)</f>
        <v>0</v>
      </c>
      <c r="O116" s="126">
        <f t="shared" ref="O116:O179" si="26">IF(J116=1,COUNTIF(F116,1),0)</f>
        <v>0</v>
      </c>
      <c r="P116" s="125">
        <f t="shared" ref="P116:P179" si="27">IF(J116=1,IF((COUNTIF(C116,1)+COUNTIF(H116,1))=2,1,0),0)</f>
        <v>0</v>
      </c>
      <c r="Q116" s="1">
        <f t="shared" ref="Q116:Q179" si="28">IF(J116=1,COUNTIF(H116,1),0)</f>
        <v>0</v>
      </c>
      <c r="R116" s="1">
        <f t="shared" si="11"/>
        <v>0</v>
      </c>
      <c r="S116" s="1">
        <f t="shared" ref="S116:S179" si="29">IF(J116=1,COUNTIF(C116,1),0)</f>
        <v>0</v>
      </c>
      <c r="T116" s="1">
        <f t="shared" ref="T116:T179" si="30">IF(AND(C116=1,F116=1),1,0)</f>
        <v>0</v>
      </c>
      <c r="U116" s="126">
        <f t="shared" ref="U116:U179" si="31">IF(AND(C116=1,H116=1),1,0)</f>
        <v>0</v>
      </c>
    </row>
    <row r="117" spans="2:21" x14ac:dyDescent="0.3">
      <c r="B117" s="125">
        <v>102</v>
      </c>
      <c r="C117" s="34" t="str">
        <f>IF(OR('Data-Qtr8'!C115="",'Data-Qtr8'!R115),"",(COUNTIF('Data-Qtr8'!C115,"Yes")))</f>
        <v/>
      </c>
      <c r="D117" s="267" t="str">
        <f>IF('Data-Qtr8'!D115="","",IF(C117=1,'Data-Qtr8'!D115,""))</f>
        <v/>
      </c>
      <c r="E117" s="53" t="str">
        <f>IF(OR('Data-Qtr8'!E115="",'Data-Qtr8'!R115),"",COUNTIF('Data-Qtr8'!E115,"Yes"))</f>
        <v/>
      </c>
      <c r="F117" s="53" t="str">
        <f>IF(OR('Data-Qtr8'!F115="",'Data-Qtr8'!R115),"",COUNTIF('Data-Qtr8'!F115,"Yes"))</f>
        <v/>
      </c>
      <c r="G117" s="53"/>
      <c r="H117" s="270" t="str">
        <f>IF(OR('Data-Qtr8'!G115="",'Data-Qtr8'!R115),"",COUNTIF('Data-Qtr8'!G115,"Yes"))</f>
        <v/>
      </c>
      <c r="I117" s="55">
        <f>COUNTIF('Data-Qtr8'!C115:G115,"")</f>
        <v>5</v>
      </c>
      <c r="J117" s="125">
        <f>IF('Data-Qtr8'!R115,0,IF((COUNTBLANK(C117)+COUNTBLANK(E117)+COUNTBLANK(F117)+COUNTBLANK(H117))=4,0,1))</f>
        <v>0</v>
      </c>
      <c r="K117" s="125">
        <f t="shared" si="22"/>
        <v>0</v>
      </c>
      <c r="L117" s="125">
        <f t="shared" si="23"/>
        <v>0</v>
      </c>
      <c r="M117" s="1">
        <f t="shared" si="24"/>
        <v>0</v>
      </c>
      <c r="N117" s="125">
        <f t="shared" si="25"/>
        <v>0</v>
      </c>
      <c r="O117" s="126">
        <f t="shared" si="26"/>
        <v>0</v>
      </c>
      <c r="P117" s="125">
        <f t="shared" si="27"/>
        <v>0</v>
      </c>
      <c r="Q117" s="1">
        <f t="shared" si="28"/>
        <v>0</v>
      </c>
      <c r="R117" s="1">
        <f t="shared" si="11"/>
        <v>0</v>
      </c>
      <c r="S117" s="1">
        <f t="shared" si="29"/>
        <v>0</v>
      </c>
      <c r="T117" s="1">
        <f t="shared" si="30"/>
        <v>0</v>
      </c>
      <c r="U117" s="126">
        <f t="shared" si="31"/>
        <v>0</v>
      </c>
    </row>
    <row r="118" spans="2:21" x14ac:dyDescent="0.3">
      <c r="B118" s="125">
        <v>103</v>
      </c>
      <c r="C118" s="34" t="str">
        <f>IF(OR('Data-Qtr8'!C116="",'Data-Qtr8'!R116),"",(COUNTIF('Data-Qtr8'!C116,"Yes")))</f>
        <v/>
      </c>
      <c r="D118" s="267" t="str">
        <f>IF('Data-Qtr8'!D116="","",IF(C118=1,'Data-Qtr8'!D116,""))</f>
        <v/>
      </c>
      <c r="E118" s="53" t="str">
        <f>IF(OR('Data-Qtr8'!E116="",'Data-Qtr8'!R116),"",COUNTIF('Data-Qtr8'!E116,"Yes"))</f>
        <v/>
      </c>
      <c r="F118" s="53" t="str">
        <f>IF(OR('Data-Qtr8'!F116="",'Data-Qtr8'!R116),"",COUNTIF('Data-Qtr8'!F116,"Yes"))</f>
        <v/>
      </c>
      <c r="G118" s="53"/>
      <c r="H118" s="270" t="str">
        <f>IF(OR('Data-Qtr8'!G116="",'Data-Qtr8'!R116),"",COUNTIF('Data-Qtr8'!G116,"Yes"))</f>
        <v/>
      </c>
      <c r="I118" s="55">
        <f>COUNTIF('Data-Qtr8'!C116:G116,"")</f>
        <v>5</v>
      </c>
      <c r="J118" s="125">
        <f>IF('Data-Qtr8'!R116,0,IF((COUNTBLANK(C118)+COUNTBLANK(E118)+COUNTBLANK(F118)+COUNTBLANK(H118))=4,0,1))</f>
        <v>0</v>
      </c>
      <c r="K118" s="125">
        <f t="shared" si="22"/>
        <v>0</v>
      </c>
      <c r="L118" s="125">
        <f t="shared" si="23"/>
        <v>0</v>
      </c>
      <c r="M118" s="1">
        <f t="shared" si="24"/>
        <v>0</v>
      </c>
      <c r="N118" s="125">
        <f t="shared" si="25"/>
        <v>0</v>
      </c>
      <c r="O118" s="126">
        <f t="shared" si="26"/>
        <v>0</v>
      </c>
      <c r="P118" s="125">
        <f t="shared" si="27"/>
        <v>0</v>
      </c>
      <c r="Q118" s="1">
        <f t="shared" si="28"/>
        <v>0</v>
      </c>
      <c r="R118" s="1">
        <f t="shared" si="11"/>
        <v>0</v>
      </c>
      <c r="S118" s="1">
        <f t="shared" si="29"/>
        <v>0</v>
      </c>
      <c r="T118" s="1">
        <f t="shared" si="30"/>
        <v>0</v>
      </c>
      <c r="U118" s="126">
        <f t="shared" si="31"/>
        <v>0</v>
      </c>
    </row>
    <row r="119" spans="2:21" x14ac:dyDescent="0.3">
      <c r="B119" s="125">
        <v>104</v>
      </c>
      <c r="C119" s="34" t="str">
        <f>IF(OR('Data-Qtr8'!C117="",'Data-Qtr8'!R117),"",(COUNTIF('Data-Qtr8'!C117,"Yes")))</f>
        <v/>
      </c>
      <c r="D119" s="267" t="str">
        <f>IF('Data-Qtr8'!D117="","",IF(C119=1,'Data-Qtr8'!D117,""))</f>
        <v/>
      </c>
      <c r="E119" s="53" t="str">
        <f>IF(OR('Data-Qtr8'!E117="",'Data-Qtr8'!R117),"",COUNTIF('Data-Qtr8'!E117,"Yes"))</f>
        <v/>
      </c>
      <c r="F119" s="53" t="str">
        <f>IF(OR('Data-Qtr8'!F117="",'Data-Qtr8'!R117),"",COUNTIF('Data-Qtr8'!F117,"Yes"))</f>
        <v/>
      </c>
      <c r="G119" s="53"/>
      <c r="H119" s="270" t="str">
        <f>IF(OR('Data-Qtr8'!G117="",'Data-Qtr8'!R117),"",COUNTIF('Data-Qtr8'!G117,"Yes"))</f>
        <v/>
      </c>
      <c r="I119" s="55">
        <f>COUNTIF('Data-Qtr8'!C117:G117,"")</f>
        <v>5</v>
      </c>
      <c r="J119" s="125">
        <f>IF('Data-Qtr8'!R117,0,IF((COUNTBLANK(C119)+COUNTBLANK(E119)+COUNTBLANK(F119)+COUNTBLANK(H119))=4,0,1))</f>
        <v>0</v>
      </c>
      <c r="K119" s="125">
        <f t="shared" si="22"/>
        <v>0</v>
      </c>
      <c r="L119" s="125">
        <f t="shared" si="23"/>
        <v>0</v>
      </c>
      <c r="M119" s="1">
        <f t="shared" si="24"/>
        <v>0</v>
      </c>
      <c r="N119" s="125">
        <f t="shared" si="25"/>
        <v>0</v>
      </c>
      <c r="O119" s="126">
        <f t="shared" si="26"/>
        <v>0</v>
      </c>
      <c r="P119" s="125">
        <f t="shared" si="27"/>
        <v>0</v>
      </c>
      <c r="Q119" s="1">
        <f t="shared" si="28"/>
        <v>0</v>
      </c>
      <c r="R119" s="1">
        <f t="shared" si="11"/>
        <v>0</v>
      </c>
      <c r="S119" s="1">
        <f t="shared" si="29"/>
        <v>0</v>
      </c>
      <c r="T119" s="1">
        <f t="shared" si="30"/>
        <v>0</v>
      </c>
      <c r="U119" s="126">
        <f t="shared" si="31"/>
        <v>0</v>
      </c>
    </row>
    <row r="120" spans="2:21" x14ac:dyDescent="0.3">
      <c r="B120" s="125">
        <v>105</v>
      </c>
      <c r="C120" s="34" t="str">
        <f>IF(OR('Data-Qtr8'!C118="",'Data-Qtr8'!R118),"",(COUNTIF('Data-Qtr8'!C118,"Yes")))</f>
        <v/>
      </c>
      <c r="D120" s="267" t="str">
        <f>IF('Data-Qtr8'!D118="","",IF(C120=1,'Data-Qtr8'!D118,""))</f>
        <v/>
      </c>
      <c r="E120" s="53" t="str">
        <f>IF(OR('Data-Qtr8'!E118="",'Data-Qtr8'!R118),"",COUNTIF('Data-Qtr8'!E118,"Yes"))</f>
        <v/>
      </c>
      <c r="F120" s="53" t="str">
        <f>IF(OR('Data-Qtr8'!F118="",'Data-Qtr8'!R118),"",COUNTIF('Data-Qtr8'!F118,"Yes"))</f>
        <v/>
      </c>
      <c r="G120" s="53"/>
      <c r="H120" s="270" t="str">
        <f>IF(OR('Data-Qtr8'!G118="",'Data-Qtr8'!R118),"",COUNTIF('Data-Qtr8'!G118,"Yes"))</f>
        <v/>
      </c>
      <c r="I120" s="55">
        <f>COUNTIF('Data-Qtr8'!C118:G118,"")</f>
        <v>5</v>
      </c>
      <c r="J120" s="125">
        <f>IF('Data-Qtr8'!R118,0,IF((COUNTBLANK(C120)+COUNTBLANK(E120)+COUNTBLANK(F120)+COUNTBLANK(H120))=4,0,1))</f>
        <v>0</v>
      </c>
      <c r="K120" s="125">
        <f t="shared" si="22"/>
        <v>0</v>
      </c>
      <c r="L120" s="125">
        <f t="shared" si="23"/>
        <v>0</v>
      </c>
      <c r="M120" s="1">
        <f t="shared" si="24"/>
        <v>0</v>
      </c>
      <c r="N120" s="125">
        <f t="shared" si="25"/>
        <v>0</v>
      </c>
      <c r="O120" s="126">
        <f t="shared" si="26"/>
        <v>0</v>
      </c>
      <c r="P120" s="125">
        <f t="shared" si="27"/>
        <v>0</v>
      </c>
      <c r="Q120" s="1">
        <f t="shared" si="28"/>
        <v>0</v>
      </c>
      <c r="R120" s="1">
        <f t="shared" si="11"/>
        <v>0</v>
      </c>
      <c r="S120" s="1">
        <f t="shared" si="29"/>
        <v>0</v>
      </c>
      <c r="T120" s="1">
        <f t="shared" si="30"/>
        <v>0</v>
      </c>
      <c r="U120" s="126">
        <f t="shared" si="31"/>
        <v>0</v>
      </c>
    </row>
    <row r="121" spans="2:21" x14ac:dyDescent="0.3">
      <c r="B121" s="125">
        <v>106</v>
      </c>
      <c r="C121" s="34" t="str">
        <f>IF(OR('Data-Qtr8'!C119="",'Data-Qtr8'!R119),"",(COUNTIF('Data-Qtr8'!C119,"Yes")))</f>
        <v/>
      </c>
      <c r="D121" s="267" t="str">
        <f>IF('Data-Qtr8'!D119="","",IF(C121=1,'Data-Qtr8'!D119,""))</f>
        <v/>
      </c>
      <c r="E121" s="53" t="str">
        <f>IF(OR('Data-Qtr8'!E119="",'Data-Qtr8'!R119),"",COUNTIF('Data-Qtr8'!E119,"Yes"))</f>
        <v/>
      </c>
      <c r="F121" s="53" t="str">
        <f>IF(OR('Data-Qtr8'!F119="",'Data-Qtr8'!R119),"",COUNTIF('Data-Qtr8'!F119,"Yes"))</f>
        <v/>
      </c>
      <c r="G121" s="53"/>
      <c r="H121" s="270" t="str">
        <f>IF(OR('Data-Qtr8'!G119="",'Data-Qtr8'!R119),"",COUNTIF('Data-Qtr8'!G119,"Yes"))</f>
        <v/>
      </c>
      <c r="I121" s="55">
        <f>COUNTIF('Data-Qtr8'!C119:G119,"")</f>
        <v>5</v>
      </c>
      <c r="J121" s="125">
        <f>IF('Data-Qtr8'!R119,0,IF((COUNTBLANK(C121)+COUNTBLANK(E121)+COUNTBLANK(F121)+COUNTBLANK(H121))=4,0,1))</f>
        <v>0</v>
      </c>
      <c r="K121" s="125">
        <f t="shared" si="22"/>
        <v>0</v>
      </c>
      <c r="L121" s="125">
        <f t="shared" si="23"/>
        <v>0</v>
      </c>
      <c r="M121" s="1">
        <f t="shared" si="24"/>
        <v>0</v>
      </c>
      <c r="N121" s="125">
        <f t="shared" si="25"/>
        <v>0</v>
      </c>
      <c r="O121" s="126">
        <f t="shared" si="26"/>
        <v>0</v>
      </c>
      <c r="P121" s="125">
        <f t="shared" si="27"/>
        <v>0</v>
      </c>
      <c r="Q121" s="1">
        <f t="shared" si="28"/>
        <v>0</v>
      </c>
      <c r="R121" s="1">
        <f t="shared" si="11"/>
        <v>0</v>
      </c>
      <c r="S121" s="1">
        <f t="shared" si="29"/>
        <v>0</v>
      </c>
      <c r="T121" s="1">
        <f t="shared" si="30"/>
        <v>0</v>
      </c>
      <c r="U121" s="126">
        <f t="shared" si="31"/>
        <v>0</v>
      </c>
    </row>
    <row r="122" spans="2:21" x14ac:dyDescent="0.3">
      <c r="B122" s="125">
        <v>107</v>
      </c>
      <c r="C122" s="34" t="str">
        <f>IF(OR('Data-Qtr8'!C120="",'Data-Qtr8'!R120),"",(COUNTIF('Data-Qtr8'!C120,"Yes")))</f>
        <v/>
      </c>
      <c r="D122" s="267" t="str">
        <f>IF('Data-Qtr8'!D120="","",IF(C122=1,'Data-Qtr8'!D120,""))</f>
        <v/>
      </c>
      <c r="E122" s="53" t="str">
        <f>IF(OR('Data-Qtr8'!E120="",'Data-Qtr8'!R120),"",COUNTIF('Data-Qtr8'!E120,"Yes"))</f>
        <v/>
      </c>
      <c r="F122" s="53" t="str">
        <f>IF(OR('Data-Qtr8'!F120="",'Data-Qtr8'!R120),"",COUNTIF('Data-Qtr8'!F120,"Yes"))</f>
        <v/>
      </c>
      <c r="G122" s="53"/>
      <c r="H122" s="270" t="str">
        <f>IF(OR('Data-Qtr8'!G120="",'Data-Qtr8'!R120),"",COUNTIF('Data-Qtr8'!G120,"Yes"))</f>
        <v/>
      </c>
      <c r="I122" s="55">
        <f>COUNTIF('Data-Qtr8'!C120:G120,"")</f>
        <v>5</v>
      </c>
      <c r="J122" s="125">
        <f>IF('Data-Qtr8'!R120,0,IF((COUNTBLANK(C122)+COUNTBLANK(E122)+COUNTBLANK(F122)+COUNTBLANK(H122))=4,0,1))</f>
        <v>0</v>
      </c>
      <c r="K122" s="125">
        <f t="shared" si="22"/>
        <v>0</v>
      </c>
      <c r="L122" s="125">
        <f t="shared" si="23"/>
        <v>0</v>
      </c>
      <c r="M122" s="1">
        <f t="shared" si="24"/>
        <v>0</v>
      </c>
      <c r="N122" s="125">
        <f t="shared" si="25"/>
        <v>0</v>
      </c>
      <c r="O122" s="126">
        <f t="shared" si="26"/>
        <v>0</v>
      </c>
      <c r="P122" s="125">
        <f t="shared" si="27"/>
        <v>0</v>
      </c>
      <c r="Q122" s="1">
        <f t="shared" si="28"/>
        <v>0</v>
      </c>
      <c r="R122" s="1">
        <f t="shared" si="11"/>
        <v>0</v>
      </c>
      <c r="S122" s="1">
        <f t="shared" si="29"/>
        <v>0</v>
      </c>
      <c r="T122" s="1">
        <f t="shared" si="30"/>
        <v>0</v>
      </c>
      <c r="U122" s="126">
        <f t="shared" si="31"/>
        <v>0</v>
      </c>
    </row>
    <row r="123" spans="2:21" x14ac:dyDescent="0.3">
      <c r="B123" s="125">
        <v>108</v>
      </c>
      <c r="C123" s="34" t="str">
        <f>IF(OR('Data-Qtr8'!C121="",'Data-Qtr8'!R121),"",(COUNTIF('Data-Qtr8'!C121,"Yes")))</f>
        <v/>
      </c>
      <c r="D123" s="267" t="str">
        <f>IF('Data-Qtr8'!D121="","",IF(C123=1,'Data-Qtr8'!D121,""))</f>
        <v/>
      </c>
      <c r="E123" s="53" t="str">
        <f>IF(OR('Data-Qtr8'!E121="",'Data-Qtr8'!R121),"",COUNTIF('Data-Qtr8'!E121,"Yes"))</f>
        <v/>
      </c>
      <c r="F123" s="53" t="str">
        <f>IF(OR('Data-Qtr8'!F121="",'Data-Qtr8'!R121),"",COUNTIF('Data-Qtr8'!F121,"Yes"))</f>
        <v/>
      </c>
      <c r="G123" s="53"/>
      <c r="H123" s="270" t="str">
        <f>IF(OR('Data-Qtr8'!G121="",'Data-Qtr8'!R121),"",COUNTIF('Data-Qtr8'!G121,"Yes"))</f>
        <v/>
      </c>
      <c r="I123" s="55">
        <f>COUNTIF('Data-Qtr8'!C121:G121,"")</f>
        <v>5</v>
      </c>
      <c r="J123" s="125">
        <f>IF('Data-Qtr8'!R121,0,IF((COUNTBLANK(C123)+COUNTBLANK(E123)+COUNTBLANK(F123)+COUNTBLANK(H123))=4,0,1))</f>
        <v>0</v>
      </c>
      <c r="K123" s="125">
        <f t="shared" si="22"/>
        <v>0</v>
      </c>
      <c r="L123" s="125">
        <f t="shared" si="23"/>
        <v>0</v>
      </c>
      <c r="M123" s="1">
        <f t="shared" si="24"/>
        <v>0</v>
      </c>
      <c r="N123" s="125">
        <f t="shared" si="25"/>
        <v>0</v>
      </c>
      <c r="O123" s="126">
        <f t="shared" si="26"/>
        <v>0</v>
      </c>
      <c r="P123" s="125">
        <f t="shared" si="27"/>
        <v>0</v>
      </c>
      <c r="Q123" s="1">
        <f t="shared" si="28"/>
        <v>0</v>
      </c>
      <c r="R123" s="1">
        <f t="shared" si="11"/>
        <v>0</v>
      </c>
      <c r="S123" s="1">
        <f t="shared" si="29"/>
        <v>0</v>
      </c>
      <c r="T123" s="1">
        <f t="shared" si="30"/>
        <v>0</v>
      </c>
      <c r="U123" s="126">
        <f t="shared" si="31"/>
        <v>0</v>
      </c>
    </row>
    <row r="124" spans="2:21" x14ac:dyDescent="0.3">
      <c r="B124" s="125">
        <v>109</v>
      </c>
      <c r="C124" s="34" t="str">
        <f>IF(OR('Data-Qtr8'!C122="",'Data-Qtr8'!R122),"",(COUNTIF('Data-Qtr8'!C122,"Yes")))</f>
        <v/>
      </c>
      <c r="D124" s="267" t="str">
        <f>IF('Data-Qtr8'!D122="","",IF(C124=1,'Data-Qtr8'!D122,""))</f>
        <v/>
      </c>
      <c r="E124" s="53" t="str">
        <f>IF(OR('Data-Qtr8'!E122="",'Data-Qtr8'!R122),"",COUNTIF('Data-Qtr8'!E122,"Yes"))</f>
        <v/>
      </c>
      <c r="F124" s="53" t="str">
        <f>IF(OR('Data-Qtr8'!F122="",'Data-Qtr8'!R122),"",COUNTIF('Data-Qtr8'!F122,"Yes"))</f>
        <v/>
      </c>
      <c r="G124" s="53"/>
      <c r="H124" s="270" t="str">
        <f>IF(OR('Data-Qtr8'!G122="",'Data-Qtr8'!R122),"",COUNTIF('Data-Qtr8'!G122,"Yes"))</f>
        <v/>
      </c>
      <c r="I124" s="55">
        <f>COUNTIF('Data-Qtr8'!C122:G122,"")</f>
        <v>5</v>
      </c>
      <c r="J124" s="125">
        <f>IF('Data-Qtr8'!R122,0,IF((COUNTBLANK(C124)+COUNTBLANK(E124)+COUNTBLANK(F124)+COUNTBLANK(H124))=4,0,1))</f>
        <v>0</v>
      </c>
      <c r="K124" s="125">
        <f t="shared" si="22"/>
        <v>0</v>
      </c>
      <c r="L124" s="125">
        <f t="shared" si="23"/>
        <v>0</v>
      </c>
      <c r="M124" s="1">
        <f t="shared" si="24"/>
        <v>0</v>
      </c>
      <c r="N124" s="125">
        <f t="shared" si="25"/>
        <v>0</v>
      </c>
      <c r="O124" s="126">
        <f t="shared" si="26"/>
        <v>0</v>
      </c>
      <c r="P124" s="125">
        <f t="shared" si="27"/>
        <v>0</v>
      </c>
      <c r="Q124" s="1">
        <f t="shared" si="28"/>
        <v>0</v>
      </c>
      <c r="R124" s="1">
        <f t="shared" si="11"/>
        <v>0</v>
      </c>
      <c r="S124" s="1">
        <f t="shared" si="29"/>
        <v>0</v>
      </c>
      <c r="T124" s="1">
        <f t="shared" si="30"/>
        <v>0</v>
      </c>
      <c r="U124" s="126">
        <f t="shared" si="31"/>
        <v>0</v>
      </c>
    </row>
    <row r="125" spans="2:21" ht="15" thickBot="1" x14ac:dyDescent="0.35">
      <c r="B125" s="127">
        <v>110</v>
      </c>
      <c r="C125" s="35" t="str">
        <f>IF(OR('Data-Qtr8'!C123="",'Data-Qtr8'!R123),"",(COUNTIF('Data-Qtr8'!C123,"Yes")))</f>
        <v/>
      </c>
      <c r="D125" s="271" t="str">
        <f>IF('Data-Qtr8'!D123="","",IF(C125=1,'Data-Qtr8'!D123,""))</f>
        <v/>
      </c>
      <c r="E125" s="36" t="str">
        <f>IF(OR('Data-Qtr8'!E123="",'Data-Qtr8'!R123),"",COUNTIF('Data-Qtr8'!E123,"Yes"))</f>
        <v/>
      </c>
      <c r="F125" s="36" t="str">
        <f>IF(OR('Data-Qtr8'!F123="",'Data-Qtr8'!R123),"",COUNTIF('Data-Qtr8'!F123,"Yes"))</f>
        <v/>
      </c>
      <c r="G125" s="36"/>
      <c r="H125" s="272" t="str">
        <f>IF(OR('Data-Qtr8'!G123="",'Data-Qtr8'!R123),"",COUNTIF('Data-Qtr8'!G123,"Yes"))</f>
        <v/>
      </c>
      <c r="I125" s="56">
        <f>COUNTIF('Data-Qtr8'!C123:G123,"")</f>
        <v>5</v>
      </c>
      <c r="J125" s="125">
        <f>IF('Data-Qtr8'!R123,0,IF((COUNTBLANK(C125)+COUNTBLANK(E125)+COUNTBLANK(F125)+COUNTBLANK(H125))=4,0,1))</f>
        <v>0</v>
      </c>
      <c r="K125" s="125">
        <f t="shared" si="22"/>
        <v>0</v>
      </c>
      <c r="L125" s="125">
        <f t="shared" si="23"/>
        <v>0</v>
      </c>
      <c r="M125" s="1">
        <f t="shared" si="24"/>
        <v>0</v>
      </c>
      <c r="N125" s="125">
        <f t="shared" si="25"/>
        <v>0</v>
      </c>
      <c r="O125" s="126">
        <f t="shared" si="26"/>
        <v>0</v>
      </c>
      <c r="P125" s="125">
        <f t="shared" si="27"/>
        <v>0</v>
      </c>
      <c r="Q125" s="1">
        <f t="shared" si="28"/>
        <v>0</v>
      </c>
      <c r="R125" s="1">
        <f t="shared" si="11"/>
        <v>0</v>
      </c>
      <c r="S125" s="1">
        <f t="shared" si="29"/>
        <v>0</v>
      </c>
      <c r="T125" s="1">
        <f t="shared" si="30"/>
        <v>0</v>
      </c>
      <c r="U125" s="126">
        <f t="shared" si="31"/>
        <v>0</v>
      </c>
    </row>
    <row r="126" spans="2:21" x14ac:dyDescent="0.3">
      <c r="B126" s="125">
        <v>111</v>
      </c>
      <c r="C126" s="32" t="str">
        <f>IF(OR('Data-Qtr8'!C124="",'Data-Qtr8'!R124),"",(COUNTIF('Data-Qtr8'!C124,"Yes")))</f>
        <v/>
      </c>
      <c r="D126" s="268" t="str">
        <f>IF('Data-Qtr8'!D124="","",IF(C126=1,'Data-Qtr8'!D124,""))</f>
        <v/>
      </c>
      <c r="E126" s="33" t="str">
        <f>IF(OR('Data-Qtr8'!E124="",'Data-Qtr8'!R124),"",COUNTIF('Data-Qtr8'!E124,"Yes"))</f>
        <v/>
      </c>
      <c r="F126" s="33" t="str">
        <f>IF(OR('Data-Qtr8'!F124="",'Data-Qtr8'!R124),"",COUNTIF('Data-Qtr8'!F124,"Yes"))</f>
        <v/>
      </c>
      <c r="G126" s="33"/>
      <c r="H126" s="269" t="str">
        <f>IF(OR('Data-Qtr8'!G124="",'Data-Qtr8'!R124),"",COUNTIF('Data-Qtr8'!G124,"Yes"))</f>
        <v/>
      </c>
      <c r="I126" s="54">
        <f>COUNTIF('Data-Qtr8'!C124:G124,"")</f>
        <v>5</v>
      </c>
      <c r="J126" s="125">
        <f>IF('Data-Qtr8'!R124,0,IF((COUNTBLANK(C126)+COUNTBLANK(E126)+COUNTBLANK(F126)+COUNTBLANK(H126))=4,0,1))</f>
        <v>0</v>
      </c>
      <c r="K126" s="125">
        <f t="shared" si="22"/>
        <v>0</v>
      </c>
      <c r="L126" s="125">
        <f t="shared" si="23"/>
        <v>0</v>
      </c>
      <c r="M126" s="1">
        <f t="shared" si="24"/>
        <v>0</v>
      </c>
      <c r="N126" s="125">
        <f t="shared" si="25"/>
        <v>0</v>
      </c>
      <c r="O126" s="126">
        <f t="shared" si="26"/>
        <v>0</v>
      </c>
      <c r="P126" s="125">
        <f t="shared" si="27"/>
        <v>0</v>
      </c>
      <c r="Q126" s="1">
        <f t="shared" si="28"/>
        <v>0</v>
      </c>
      <c r="R126" s="1">
        <f t="shared" si="11"/>
        <v>0</v>
      </c>
      <c r="S126" s="1">
        <f t="shared" si="29"/>
        <v>0</v>
      </c>
      <c r="T126" s="1">
        <f t="shared" si="30"/>
        <v>0</v>
      </c>
      <c r="U126" s="126">
        <f t="shared" si="31"/>
        <v>0</v>
      </c>
    </row>
    <row r="127" spans="2:21" x14ac:dyDescent="0.3">
      <c r="B127" s="125">
        <v>112</v>
      </c>
      <c r="C127" s="34" t="str">
        <f>IF(OR('Data-Qtr8'!C125="",'Data-Qtr8'!R125),"",(COUNTIF('Data-Qtr8'!C125,"Yes")))</f>
        <v/>
      </c>
      <c r="D127" s="267" t="str">
        <f>IF('Data-Qtr8'!D125="","",IF(C127=1,'Data-Qtr8'!D125,""))</f>
        <v/>
      </c>
      <c r="E127" s="53" t="str">
        <f>IF(OR('Data-Qtr8'!E125="",'Data-Qtr8'!R125),"",COUNTIF('Data-Qtr8'!E125,"Yes"))</f>
        <v/>
      </c>
      <c r="F127" s="53" t="str">
        <f>IF(OR('Data-Qtr8'!F125="",'Data-Qtr8'!R125),"",COUNTIF('Data-Qtr8'!F125,"Yes"))</f>
        <v/>
      </c>
      <c r="G127" s="53"/>
      <c r="H127" s="270" t="str">
        <f>IF(OR('Data-Qtr8'!G125="",'Data-Qtr8'!R125),"",COUNTIF('Data-Qtr8'!G125,"Yes"))</f>
        <v/>
      </c>
      <c r="I127" s="55">
        <f>COUNTIF('Data-Qtr8'!C125:G125,"")</f>
        <v>5</v>
      </c>
      <c r="J127" s="125">
        <f>IF('Data-Qtr8'!R125,0,IF((COUNTBLANK(C127)+COUNTBLANK(E127)+COUNTBLANK(F127)+COUNTBLANK(H127))=4,0,1))</f>
        <v>0</v>
      </c>
      <c r="K127" s="125">
        <f t="shared" si="22"/>
        <v>0</v>
      </c>
      <c r="L127" s="125">
        <f t="shared" si="23"/>
        <v>0</v>
      </c>
      <c r="M127" s="1">
        <f t="shared" si="24"/>
        <v>0</v>
      </c>
      <c r="N127" s="125">
        <f t="shared" si="25"/>
        <v>0</v>
      </c>
      <c r="O127" s="126">
        <f t="shared" si="26"/>
        <v>0</v>
      </c>
      <c r="P127" s="125">
        <f t="shared" si="27"/>
        <v>0</v>
      </c>
      <c r="Q127" s="1">
        <f t="shared" si="28"/>
        <v>0</v>
      </c>
      <c r="R127" s="1">
        <f t="shared" si="11"/>
        <v>0</v>
      </c>
      <c r="S127" s="1">
        <f t="shared" si="29"/>
        <v>0</v>
      </c>
      <c r="T127" s="1">
        <f t="shared" si="30"/>
        <v>0</v>
      </c>
      <c r="U127" s="126">
        <f t="shared" si="31"/>
        <v>0</v>
      </c>
    </row>
    <row r="128" spans="2:21" x14ac:dyDescent="0.3">
      <c r="B128" s="125">
        <v>113</v>
      </c>
      <c r="C128" s="34" t="str">
        <f>IF(OR('Data-Qtr8'!C126="",'Data-Qtr8'!R126),"",(COUNTIF('Data-Qtr8'!C126,"Yes")))</f>
        <v/>
      </c>
      <c r="D128" s="267" t="str">
        <f>IF('Data-Qtr8'!D126="","",IF(C128=1,'Data-Qtr8'!D126,""))</f>
        <v/>
      </c>
      <c r="E128" s="53" t="str">
        <f>IF(OR('Data-Qtr8'!E126="",'Data-Qtr8'!R126),"",COUNTIF('Data-Qtr8'!E126,"Yes"))</f>
        <v/>
      </c>
      <c r="F128" s="53" t="str">
        <f>IF(OR('Data-Qtr8'!F126="",'Data-Qtr8'!R126),"",COUNTIF('Data-Qtr8'!F126,"Yes"))</f>
        <v/>
      </c>
      <c r="G128" s="53"/>
      <c r="H128" s="270" t="str">
        <f>IF(OR('Data-Qtr8'!G126="",'Data-Qtr8'!R126),"",COUNTIF('Data-Qtr8'!G126,"Yes"))</f>
        <v/>
      </c>
      <c r="I128" s="55">
        <f>COUNTIF('Data-Qtr8'!C126:G126,"")</f>
        <v>5</v>
      </c>
      <c r="J128" s="125">
        <f>IF('Data-Qtr8'!R126,0,IF((COUNTBLANK(C128)+COUNTBLANK(E128)+COUNTBLANK(F128)+COUNTBLANK(H128))=4,0,1))</f>
        <v>0</v>
      </c>
      <c r="K128" s="125">
        <f t="shared" si="22"/>
        <v>0</v>
      </c>
      <c r="L128" s="125">
        <f t="shared" si="23"/>
        <v>0</v>
      </c>
      <c r="M128" s="1">
        <f t="shared" si="24"/>
        <v>0</v>
      </c>
      <c r="N128" s="125">
        <f t="shared" si="25"/>
        <v>0</v>
      </c>
      <c r="O128" s="126">
        <f t="shared" si="26"/>
        <v>0</v>
      </c>
      <c r="P128" s="125">
        <f t="shared" si="27"/>
        <v>0</v>
      </c>
      <c r="Q128" s="1">
        <f t="shared" si="28"/>
        <v>0</v>
      </c>
      <c r="R128" s="1">
        <f t="shared" si="11"/>
        <v>0</v>
      </c>
      <c r="S128" s="1">
        <f t="shared" si="29"/>
        <v>0</v>
      </c>
      <c r="T128" s="1">
        <f t="shared" si="30"/>
        <v>0</v>
      </c>
      <c r="U128" s="126">
        <f t="shared" si="31"/>
        <v>0</v>
      </c>
    </row>
    <row r="129" spans="2:21" x14ac:dyDescent="0.3">
      <c r="B129" s="125">
        <v>114</v>
      </c>
      <c r="C129" s="34" t="str">
        <f>IF(OR('Data-Qtr8'!C127="",'Data-Qtr8'!R127),"",(COUNTIF('Data-Qtr8'!C127,"Yes")))</f>
        <v/>
      </c>
      <c r="D129" s="267" t="str">
        <f>IF('Data-Qtr8'!D127="","",IF(C129=1,'Data-Qtr8'!D127,""))</f>
        <v/>
      </c>
      <c r="E129" s="53" t="str">
        <f>IF(OR('Data-Qtr8'!E127="",'Data-Qtr8'!R127),"",COUNTIF('Data-Qtr8'!E127,"Yes"))</f>
        <v/>
      </c>
      <c r="F129" s="53" t="str">
        <f>IF(OR('Data-Qtr8'!F127="",'Data-Qtr8'!R127),"",COUNTIF('Data-Qtr8'!F127,"Yes"))</f>
        <v/>
      </c>
      <c r="G129" s="53"/>
      <c r="H129" s="270" t="str">
        <f>IF(OR('Data-Qtr8'!G127="",'Data-Qtr8'!R127),"",COUNTIF('Data-Qtr8'!G127,"Yes"))</f>
        <v/>
      </c>
      <c r="I129" s="55">
        <f>COUNTIF('Data-Qtr8'!C127:G127,"")</f>
        <v>5</v>
      </c>
      <c r="J129" s="125">
        <f>IF('Data-Qtr8'!R127,0,IF((COUNTBLANK(C129)+COUNTBLANK(E129)+COUNTBLANK(F129)+COUNTBLANK(H129))=4,0,1))</f>
        <v>0</v>
      </c>
      <c r="K129" s="125">
        <f t="shared" si="22"/>
        <v>0</v>
      </c>
      <c r="L129" s="125">
        <f t="shared" si="23"/>
        <v>0</v>
      </c>
      <c r="M129" s="1">
        <f t="shared" si="24"/>
        <v>0</v>
      </c>
      <c r="N129" s="125">
        <f t="shared" si="25"/>
        <v>0</v>
      </c>
      <c r="O129" s="126">
        <f t="shared" si="26"/>
        <v>0</v>
      </c>
      <c r="P129" s="125">
        <f t="shared" si="27"/>
        <v>0</v>
      </c>
      <c r="Q129" s="1">
        <f t="shared" si="28"/>
        <v>0</v>
      </c>
      <c r="R129" s="1">
        <f t="shared" si="11"/>
        <v>0</v>
      </c>
      <c r="S129" s="1">
        <f t="shared" si="29"/>
        <v>0</v>
      </c>
      <c r="T129" s="1">
        <f t="shared" si="30"/>
        <v>0</v>
      </c>
      <c r="U129" s="126">
        <f t="shared" si="31"/>
        <v>0</v>
      </c>
    </row>
    <row r="130" spans="2:21" x14ac:dyDescent="0.3">
      <c r="B130" s="125">
        <v>115</v>
      </c>
      <c r="C130" s="34" t="str">
        <f>IF(OR('Data-Qtr8'!C128="",'Data-Qtr8'!R128),"",(COUNTIF('Data-Qtr8'!C128,"Yes")))</f>
        <v/>
      </c>
      <c r="D130" s="267" t="str">
        <f>IF('Data-Qtr8'!D128="","",IF(C130=1,'Data-Qtr8'!D128,""))</f>
        <v/>
      </c>
      <c r="E130" s="53" t="str">
        <f>IF(OR('Data-Qtr8'!E128="",'Data-Qtr8'!R128),"",COUNTIF('Data-Qtr8'!E128,"Yes"))</f>
        <v/>
      </c>
      <c r="F130" s="53" t="str">
        <f>IF(OR('Data-Qtr8'!F128="",'Data-Qtr8'!R128),"",COUNTIF('Data-Qtr8'!F128,"Yes"))</f>
        <v/>
      </c>
      <c r="G130" s="53"/>
      <c r="H130" s="270" t="str">
        <f>IF(OR('Data-Qtr8'!G128="",'Data-Qtr8'!R128),"",COUNTIF('Data-Qtr8'!G128,"Yes"))</f>
        <v/>
      </c>
      <c r="I130" s="55">
        <f>COUNTIF('Data-Qtr8'!C128:G128,"")</f>
        <v>5</v>
      </c>
      <c r="J130" s="125">
        <f>IF('Data-Qtr8'!R128,0,IF((COUNTBLANK(C130)+COUNTBLANK(E130)+COUNTBLANK(F130)+COUNTBLANK(H130))=4,0,1))</f>
        <v>0</v>
      </c>
      <c r="K130" s="125">
        <f t="shared" si="22"/>
        <v>0</v>
      </c>
      <c r="L130" s="125">
        <f t="shared" si="23"/>
        <v>0</v>
      </c>
      <c r="M130" s="1">
        <f t="shared" si="24"/>
        <v>0</v>
      </c>
      <c r="N130" s="125">
        <f t="shared" si="25"/>
        <v>0</v>
      </c>
      <c r="O130" s="126">
        <f t="shared" si="26"/>
        <v>0</v>
      </c>
      <c r="P130" s="125">
        <f t="shared" si="27"/>
        <v>0</v>
      </c>
      <c r="Q130" s="1">
        <f t="shared" si="28"/>
        <v>0</v>
      </c>
      <c r="R130" s="1">
        <f t="shared" si="11"/>
        <v>0</v>
      </c>
      <c r="S130" s="1">
        <f t="shared" si="29"/>
        <v>0</v>
      </c>
      <c r="T130" s="1">
        <f t="shared" si="30"/>
        <v>0</v>
      </c>
      <c r="U130" s="126">
        <f t="shared" si="31"/>
        <v>0</v>
      </c>
    </row>
    <row r="131" spans="2:21" x14ac:dyDescent="0.3">
      <c r="B131" s="125">
        <v>116</v>
      </c>
      <c r="C131" s="34" t="str">
        <f>IF(OR('Data-Qtr8'!C129="",'Data-Qtr8'!R129),"",(COUNTIF('Data-Qtr8'!C129,"Yes")))</f>
        <v/>
      </c>
      <c r="D131" s="267" t="str">
        <f>IF('Data-Qtr8'!D129="","",IF(C131=1,'Data-Qtr8'!D129,""))</f>
        <v/>
      </c>
      <c r="E131" s="53" t="str">
        <f>IF(OR('Data-Qtr8'!E129="",'Data-Qtr8'!R129),"",COUNTIF('Data-Qtr8'!E129,"Yes"))</f>
        <v/>
      </c>
      <c r="F131" s="53" t="str">
        <f>IF(OR('Data-Qtr8'!F129="",'Data-Qtr8'!R129),"",COUNTIF('Data-Qtr8'!F129,"Yes"))</f>
        <v/>
      </c>
      <c r="G131" s="53"/>
      <c r="H131" s="270" t="str">
        <f>IF(OR('Data-Qtr8'!G129="",'Data-Qtr8'!R129),"",COUNTIF('Data-Qtr8'!G129,"Yes"))</f>
        <v/>
      </c>
      <c r="I131" s="55">
        <f>COUNTIF('Data-Qtr8'!C129:G129,"")</f>
        <v>5</v>
      </c>
      <c r="J131" s="125">
        <f>IF('Data-Qtr8'!R129,0,IF((COUNTBLANK(C131)+COUNTBLANK(E131)+COUNTBLANK(F131)+COUNTBLANK(H131))=4,0,1))</f>
        <v>0</v>
      </c>
      <c r="K131" s="125">
        <f t="shared" si="22"/>
        <v>0</v>
      </c>
      <c r="L131" s="125">
        <f t="shared" si="23"/>
        <v>0</v>
      </c>
      <c r="M131" s="1">
        <f t="shared" si="24"/>
        <v>0</v>
      </c>
      <c r="N131" s="125">
        <f t="shared" si="25"/>
        <v>0</v>
      </c>
      <c r="O131" s="126">
        <f t="shared" si="26"/>
        <v>0</v>
      </c>
      <c r="P131" s="125">
        <f t="shared" si="27"/>
        <v>0</v>
      </c>
      <c r="Q131" s="1">
        <f t="shared" si="28"/>
        <v>0</v>
      </c>
      <c r="R131" s="1">
        <f t="shared" si="11"/>
        <v>0</v>
      </c>
      <c r="S131" s="1">
        <f t="shared" si="29"/>
        <v>0</v>
      </c>
      <c r="T131" s="1">
        <f t="shared" si="30"/>
        <v>0</v>
      </c>
      <c r="U131" s="126">
        <f t="shared" si="31"/>
        <v>0</v>
      </c>
    </row>
    <row r="132" spans="2:21" x14ac:dyDescent="0.3">
      <c r="B132" s="125">
        <v>117</v>
      </c>
      <c r="C132" s="34" t="str">
        <f>IF(OR('Data-Qtr8'!C130="",'Data-Qtr8'!R130),"",(COUNTIF('Data-Qtr8'!C130,"Yes")))</f>
        <v/>
      </c>
      <c r="D132" s="267" t="str">
        <f>IF('Data-Qtr8'!D130="","",IF(C132=1,'Data-Qtr8'!D130,""))</f>
        <v/>
      </c>
      <c r="E132" s="53" t="str">
        <f>IF(OR('Data-Qtr8'!E130="",'Data-Qtr8'!R130),"",COUNTIF('Data-Qtr8'!E130,"Yes"))</f>
        <v/>
      </c>
      <c r="F132" s="53" t="str">
        <f>IF(OR('Data-Qtr8'!F130="",'Data-Qtr8'!R130),"",COUNTIF('Data-Qtr8'!F130,"Yes"))</f>
        <v/>
      </c>
      <c r="G132" s="53"/>
      <c r="H132" s="270" t="str">
        <f>IF(OR('Data-Qtr8'!G130="",'Data-Qtr8'!R130),"",COUNTIF('Data-Qtr8'!G130,"Yes"))</f>
        <v/>
      </c>
      <c r="I132" s="55">
        <f>COUNTIF('Data-Qtr8'!C130:G130,"")</f>
        <v>5</v>
      </c>
      <c r="J132" s="125">
        <f>IF('Data-Qtr8'!R130,0,IF((COUNTBLANK(C132)+COUNTBLANK(E132)+COUNTBLANK(F132)+COUNTBLANK(H132))=4,0,1))</f>
        <v>0</v>
      </c>
      <c r="K132" s="125">
        <f t="shared" si="22"/>
        <v>0</v>
      </c>
      <c r="L132" s="125">
        <f t="shared" si="23"/>
        <v>0</v>
      </c>
      <c r="M132" s="1">
        <f t="shared" si="24"/>
        <v>0</v>
      </c>
      <c r="N132" s="125">
        <f t="shared" si="25"/>
        <v>0</v>
      </c>
      <c r="O132" s="126">
        <f t="shared" si="26"/>
        <v>0</v>
      </c>
      <c r="P132" s="125">
        <f t="shared" si="27"/>
        <v>0</v>
      </c>
      <c r="Q132" s="1">
        <f t="shared" si="28"/>
        <v>0</v>
      </c>
      <c r="R132" s="1">
        <f t="shared" si="11"/>
        <v>0</v>
      </c>
      <c r="S132" s="1">
        <f t="shared" si="29"/>
        <v>0</v>
      </c>
      <c r="T132" s="1">
        <f t="shared" si="30"/>
        <v>0</v>
      </c>
      <c r="U132" s="126">
        <f t="shared" si="31"/>
        <v>0</v>
      </c>
    </row>
    <row r="133" spans="2:21" x14ac:dyDescent="0.3">
      <c r="B133" s="125">
        <v>118</v>
      </c>
      <c r="C133" s="34" t="str">
        <f>IF(OR('Data-Qtr8'!C131="",'Data-Qtr8'!R131),"",(COUNTIF('Data-Qtr8'!C131,"Yes")))</f>
        <v/>
      </c>
      <c r="D133" s="267" t="str">
        <f>IF('Data-Qtr8'!D131="","",IF(C133=1,'Data-Qtr8'!D131,""))</f>
        <v/>
      </c>
      <c r="E133" s="53" t="str">
        <f>IF(OR('Data-Qtr8'!E131="",'Data-Qtr8'!R131),"",COUNTIF('Data-Qtr8'!E131,"Yes"))</f>
        <v/>
      </c>
      <c r="F133" s="53" t="str">
        <f>IF(OR('Data-Qtr8'!F131="",'Data-Qtr8'!R131),"",COUNTIF('Data-Qtr8'!F131,"Yes"))</f>
        <v/>
      </c>
      <c r="G133" s="53"/>
      <c r="H133" s="270" t="str">
        <f>IF(OR('Data-Qtr8'!G131="",'Data-Qtr8'!R131),"",COUNTIF('Data-Qtr8'!G131,"Yes"))</f>
        <v/>
      </c>
      <c r="I133" s="55">
        <f>COUNTIF('Data-Qtr8'!C131:G131,"")</f>
        <v>5</v>
      </c>
      <c r="J133" s="125">
        <f>IF('Data-Qtr8'!R131,0,IF((COUNTBLANK(C133)+COUNTBLANK(E133)+COUNTBLANK(F133)+COUNTBLANK(H133))=4,0,1))</f>
        <v>0</v>
      </c>
      <c r="K133" s="125">
        <f t="shared" si="22"/>
        <v>0</v>
      </c>
      <c r="L133" s="125">
        <f t="shared" si="23"/>
        <v>0</v>
      </c>
      <c r="M133" s="1">
        <f t="shared" si="24"/>
        <v>0</v>
      </c>
      <c r="N133" s="125">
        <f t="shared" si="25"/>
        <v>0</v>
      </c>
      <c r="O133" s="126">
        <f t="shared" si="26"/>
        <v>0</v>
      </c>
      <c r="P133" s="125">
        <f t="shared" si="27"/>
        <v>0</v>
      </c>
      <c r="Q133" s="1">
        <f t="shared" si="28"/>
        <v>0</v>
      </c>
      <c r="R133" s="1">
        <f t="shared" si="11"/>
        <v>0</v>
      </c>
      <c r="S133" s="1">
        <f t="shared" si="29"/>
        <v>0</v>
      </c>
      <c r="T133" s="1">
        <f t="shared" si="30"/>
        <v>0</v>
      </c>
      <c r="U133" s="126">
        <f t="shared" si="31"/>
        <v>0</v>
      </c>
    </row>
    <row r="134" spans="2:21" x14ac:dyDescent="0.3">
      <c r="B134" s="125">
        <v>119</v>
      </c>
      <c r="C134" s="34" t="str">
        <f>IF(OR('Data-Qtr8'!C132="",'Data-Qtr8'!R132),"",(COUNTIF('Data-Qtr8'!C132,"Yes")))</f>
        <v/>
      </c>
      <c r="D134" s="267" t="str">
        <f>IF('Data-Qtr8'!D132="","",IF(C134=1,'Data-Qtr8'!D132,""))</f>
        <v/>
      </c>
      <c r="E134" s="53" t="str">
        <f>IF(OR('Data-Qtr8'!E132="",'Data-Qtr8'!R132),"",COUNTIF('Data-Qtr8'!E132,"Yes"))</f>
        <v/>
      </c>
      <c r="F134" s="53" t="str">
        <f>IF(OR('Data-Qtr8'!F132="",'Data-Qtr8'!R132),"",COUNTIF('Data-Qtr8'!F132,"Yes"))</f>
        <v/>
      </c>
      <c r="G134" s="53"/>
      <c r="H134" s="270" t="str">
        <f>IF(OR('Data-Qtr8'!G132="",'Data-Qtr8'!R132),"",COUNTIF('Data-Qtr8'!G132,"Yes"))</f>
        <v/>
      </c>
      <c r="I134" s="55">
        <f>COUNTIF('Data-Qtr8'!C132:G132,"")</f>
        <v>5</v>
      </c>
      <c r="J134" s="125">
        <f>IF('Data-Qtr8'!R132,0,IF((COUNTBLANK(C134)+COUNTBLANK(E134)+COUNTBLANK(F134)+COUNTBLANK(H134))=4,0,1))</f>
        <v>0</v>
      </c>
      <c r="K134" s="125">
        <f t="shared" si="22"/>
        <v>0</v>
      </c>
      <c r="L134" s="125">
        <f t="shared" si="23"/>
        <v>0</v>
      </c>
      <c r="M134" s="1">
        <f t="shared" si="24"/>
        <v>0</v>
      </c>
      <c r="N134" s="125">
        <f t="shared" si="25"/>
        <v>0</v>
      </c>
      <c r="O134" s="126">
        <f t="shared" si="26"/>
        <v>0</v>
      </c>
      <c r="P134" s="125">
        <f t="shared" si="27"/>
        <v>0</v>
      </c>
      <c r="Q134" s="1">
        <f t="shared" si="28"/>
        <v>0</v>
      </c>
      <c r="R134" s="1">
        <f t="shared" si="11"/>
        <v>0</v>
      </c>
      <c r="S134" s="1">
        <f t="shared" si="29"/>
        <v>0</v>
      </c>
      <c r="T134" s="1">
        <f t="shared" si="30"/>
        <v>0</v>
      </c>
      <c r="U134" s="126">
        <f t="shared" si="31"/>
        <v>0</v>
      </c>
    </row>
    <row r="135" spans="2:21" ht="15" thickBot="1" x14ac:dyDescent="0.35">
      <c r="B135" s="125">
        <v>120</v>
      </c>
      <c r="C135" s="35" t="str">
        <f>IF(OR('Data-Qtr8'!C133="",'Data-Qtr8'!R133),"",(COUNTIF('Data-Qtr8'!C133,"Yes")))</f>
        <v/>
      </c>
      <c r="D135" s="271" t="str">
        <f>IF('Data-Qtr8'!D133="","",IF(C135=1,'Data-Qtr8'!D133,""))</f>
        <v/>
      </c>
      <c r="E135" s="36" t="str">
        <f>IF(OR('Data-Qtr8'!E133="",'Data-Qtr8'!R133),"",COUNTIF('Data-Qtr8'!E133,"Yes"))</f>
        <v/>
      </c>
      <c r="F135" s="36" t="str">
        <f>IF(OR('Data-Qtr8'!F133="",'Data-Qtr8'!R133),"",COUNTIF('Data-Qtr8'!F133,"Yes"))</f>
        <v/>
      </c>
      <c r="G135" s="36"/>
      <c r="H135" s="272" t="str">
        <f>IF(OR('Data-Qtr8'!G133="",'Data-Qtr8'!R133),"",COUNTIF('Data-Qtr8'!G133,"Yes"))</f>
        <v/>
      </c>
      <c r="I135" s="55">
        <f>COUNTIF('Data-Qtr8'!C133:G133,"")</f>
        <v>5</v>
      </c>
      <c r="J135" s="125">
        <f>IF('Data-Qtr8'!R133,0,IF((COUNTBLANK(C135)+COUNTBLANK(E135)+COUNTBLANK(F135)+COUNTBLANK(H135))=4,0,1))</f>
        <v>0</v>
      </c>
      <c r="K135" s="125">
        <f t="shared" si="22"/>
        <v>0</v>
      </c>
      <c r="L135" s="125">
        <f t="shared" si="23"/>
        <v>0</v>
      </c>
      <c r="M135" s="1">
        <f t="shared" si="24"/>
        <v>0</v>
      </c>
      <c r="N135" s="125">
        <f t="shared" si="25"/>
        <v>0</v>
      </c>
      <c r="O135" s="126">
        <f t="shared" si="26"/>
        <v>0</v>
      </c>
      <c r="P135" s="125">
        <f t="shared" si="27"/>
        <v>0</v>
      </c>
      <c r="Q135" s="1">
        <f t="shared" si="28"/>
        <v>0</v>
      </c>
      <c r="R135" s="1">
        <f t="shared" si="11"/>
        <v>0</v>
      </c>
      <c r="S135" s="1">
        <f t="shared" si="29"/>
        <v>0</v>
      </c>
      <c r="T135" s="1">
        <f t="shared" si="30"/>
        <v>0</v>
      </c>
      <c r="U135" s="126">
        <f t="shared" si="31"/>
        <v>0</v>
      </c>
    </row>
    <row r="136" spans="2:21" x14ac:dyDescent="0.3">
      <c r="B136" s="125">
        <v>121</v>
      </c>
      <c r="C136" s="32" t="str">
        <f>IF(OR('Data-Qtr8'!C134="",'Data-Qtr8'!R134),"",(COUNTIF('Data-Qtr8'!C134,"Yes")))</f>
        <v/>
      </c>
      <c r="D136" s="268" t="str">
        <f>IF('Data-Qtr8'!D134="","",IF(C136=1,'Data-Qtr8'!D134,""))</f>
        <v/>
      </c>
      <c r="E136" s="33" t="str">
        <f>IF(OR('Data-Qtr8'!E134="",'Data-Qtr8'!R134),"",COUNTIF('Data-Qtr8'!E134,"Yes"))</f>
        <v/>
      </c>
      <c r="F136" s="33" t="str">
        <f>IF(OR('Data-Qtr8'!F134="",'Data-Qtr8'!R134),"",COUNTIF('Data-Qtr8'!F134,"Yes"))</f>
        <v/>
      </c>
      <c r="G136" s="33"/>
      <c r="H136" s="269" t="str">
        <f>IF(OR('Data-Qtr8'!G134="",'Data-Qtr8'!R134),"",COUNTIF('Data-Qtr8'!G134,"Yes"))</f>
        <v/>
      </c>
      <c r="I136" s="54">
        <f>COUNTIF('Data-Qtr8'!C134:G134,"")</f>
        <v>5</v>
      </c>
      <c r="J136" s="125">
        <f>IF('Data-Qtr8'!R134,0,IF((COUNTBLANK(C136)+COUNTBLANK(E136)+COUNTBLANK(F136)+COUNTBLANK(H136))=4,0,1))</f>
        <v>0</v>
      </c>
      <c r="K136" s="125">
        <f t="shared" si="22"/>
        <v>0</v>
      </c>
      <c r="L136" s="125">
        <f t="shared" si="23"/>
        <v>0</v>
      </c>
      <c r="M136" s="1">
        <f t="shared" si="24"/>
        <v>0</v>
      </c>
      <c r="N136" s="125">
        <f t="shared" si="25"/>
        <v>0</v>
      </c>
      <c r="O136" s="126">
        <f t="shared" si="26"/>
        <v>0</v>
      </c>
      <c r="P136" s="125">
        <f t="shared" si="27"/>
        <v>0</v>
      </c>
      <c r="Q136" s="1">
        <f t="shared" si="28"/>
        <v>0</v>
      </c>
      <c r="R136" s="1">
        <f t="shared" si="11"/>
        <v>0</v>
      </c>
      <c r="S136" s="1">
        <f t="shared" si="29"/>
        <v>0</v>
      </c>
      <c r="T136" s="1">
        <f t="shared" si="30"/>
        <v>0</v>
      </c>
      <c r="U136" s="126">
        <f t="shared" si="31"/>
        <v>0</v>
      </c>
    </row>
    <row r="137" spans="2:21" x14ac:dyDescent="0.3">
      <c r="B137" s="125">
        <v>122</v>
      </c>
      <c r="C137" s="34" t="str">
        <f>IF(OR('Data-Qtr8'!C135="",'Data-Qtr8'!R135),"",(COUNTIF('Data-Qtr8'!C135,"Yes")))</f>
        <v/>
      </c>
      <c r="D137" s="267" t="str">
        <f>IF('Data-Qtr8'!D135="","",IF(C137=1,'Data-Qtr8'!D135,""))</f>
        <v/>
      </c>
      <c r="E137" s="53" t="str">
        <f>IF(OR('Data-Qtr8'!E135="",'Data-Qtr8'!R135),"",COUNTIF('Data-Qtr8'!E135,"Yes"))</f>
        <v/>
      </c>
      <c r="F137" s="53" t="str">
        <f>IF(OR('Data-Qtr8'!F135="",'Data-Qtr8'!R135),"",COUNTIF('Data-Qtr8'!F135,"Yes"))</f>
        <v/>
      </c>
      <c r="G137" s="53"/>
      <c r="H137" s="270" t="str">
        <f>IF(OR('Data-Qtr8'!G135="",'Data-Qtr8'!R135),"",COUNTIF('Data-Qtr8'!G135,"Yes"))</f>
        <v/>
      </c>
      <c r="I137" s="55">
        <f>COUNTIF('Data-Qtr8'!C135:G135,"")</f>
        <v>5</v>
      </c>
      <c r="J137" s="125">
        <f>IF('Data-Qtr8'!R135,0,IF((COUNTBLANK(C137)+COUNTBLANK(E137)+COUNTBLANK(F137)+COUNTBLANK(H137))=4,0,1))</f>
        <v>0</v>
      </c>
      <c r="K137" s="125">
        <f t="shared" si="22"/>
        <v>0</v>
      </c>
      <c r="L137" s="125">
        <f t="shared" si="23"/>
        <v>0</v>
      </c>
      <c r="M137" s="1">
        <f t="shared" si="24"/>
        <v>0</v>
      </c>
      <c r="N137" s="125">
        <f t="shared" si="25"/>
        <v>0</v>
      </c>
      <c r="O137" s="126">
        <f t="shared" si="26"/>
        <v>0</v>
      </c>
      <c r="P137" s="125">
        <f t="shared" si="27"/>
        <v>0</v>
      </c>
      <c r="Q137" s="1">
        <f t="shared" si="28"/>
        <v>0</v>
      </c>
      <c r="R137" s="1">
        <f t="shared" si="11"/>
        <v>0</v>
      </c>
      <c r="S137" s="1">
        <f t="shared" si="29"/>
        <v>0</v>
      </c>
      <c r="T137" s="1">
        <f t="shared" si="30"/>
        <v>0</v>
      </c>
      <c r="U137" s="126">
        <f t="shared" si="31"/>
        <v>0</v>
      </c>
    </row>
    <row r="138" spans="2:21" x14ac:dyDescent="0.3">
      <c r="B138" s="125">
        <v>123</v>
      </c>
      <c r="C138" s="34" t="str">
        <f>IF(OR('Data-Qtr8'!C136="",'Data-Qtr8'!R136),"",(COUNTIF('Data-Qtr8'!C136,"Yes")))</f>
        <v/>
      </c>
      <c r="D138" s="267" t="str">
        <f>IF('Data-Qtr8'!D136="","",IF(C138=1,'Data-Qtr8'!D136,""))</f>
        <v/>
      </c>
      <c r="E138" s="53" t="str">
        <f>IF(OR('Data-Qtr8'!E136="",'Data-Qtr8'!R136),"",COUNTIF('Data-Qtr8'!E136,"Yes"))</f>
        <v/>
      </c>
      <c r="F138" s="53" t="str">
        <f>IF(OR('Data-Qtr8'!F136="",'Data-Qtr8'!R136),"",COUNTIF('Data-Qtr8'!F136,"Yes"))</f>
        <v/>
      </c>
      <c r="G138" s="53"/>
      <c r="H138" s="270" t="str">
        <f>IF(OR('Data-Qtr8'!G136="",'Data-Qtr8'!R136),"",COUNTIF('Data-Qtr8'!G136,"Yes"))</f>
        <v/>
      </c>
      <c r="I138" s="55">
        <f>COUNTIF('Data-Qtr8'!C136:G136,"")</f>
        <v>5</v>
      </c>
      <c r="J138" s="125">
        <f>IF('Data-Qtr8'!R136,0,IF((COUNTBLANK(C138)+COUNTBLANK(E138)+COUNTBLANK(F138)+COUNTBLANK(H138))=4,0,1))</f>
        <v>0</v>
      </c>
      <c r="K138" s="125">
        <f t="shared" si="22"/>
        <v>0</v>
      </c>
      <c r="L138" s="125">
        <f t="shared" si="23"/>
        <v>0</v>
      </c>
      <c r="M138" s="1">
        <f t="shared" si="24"/>
        <v>0</v>
      </c>
      <c r="N138" s="125">
        <f t="shared" si="25"/>
        <v>0</v>
      </c>
      <c r="O138" s="126">
        <f t="shared" si="26"/>
        <v>0</v>
      </c>
      <c r="P138" s="125">
        <f t="shared" si="27"/>
        <v>0</v>
      </c>
      <c r="Q138" s="1">
        <f t="shared" si="28"/>
        <v>0</v>
      </c>
      <c r="R138" s="1">
        <f t="shared" si="11"/>
        <v>0</v>
      </c>
      <c r="S138" s="1">
        <f t="shared" si="29"/>
        <v>0</v>
      </c>
      <c r="T138" s="1">
        <f t="shared" si="30"/>
        <v>0</v>
      </c>
      <c r="U138" s="126">
        <f t="shared" si="31"/>
        <v>0</v>
      </c>
    </row>
    <row r="139" spans="2:21" x14ac:dyDescent="0.3">
      <c r="B139" s="125">
        <v>124</v>
      </c>
      <c r="C139" s="34" t="str">
        <f>IF(OR('Data-Qtr8'!C137="",'Data-Qtr8'!R137),"",(COUNTIF('Data-Qtr8'!C137,"Yes")))</f>
        <v/>
      </c>
      <c r="D139" s="267" t="str">
        <f>IF('Data-Qtr8'!D137="","",IF(C139=1,'Data-Qtr8'!D137,""))</f>
        <v/>
      </c>
      <c r="E139" s="53" t="str">
        <f>IF(OR('Data-Qtr8'!E137="",'Data-Qtr8'!R137),"",COUNTIF('Data-Qtr8'!E137,"Yes"))</f>
        <v/>
      </c>
      <c r="F139" s="53" t="str">
        <f>IF(OR('Data-Qtr8'!F137="",'Data-Qtr8'!R137),"",COUNTIF('Data-Qtr8'!F137,"Yes"))</f>
        <v/>
      </c>
      <c r="G139" s="53"/>
      <c r="H139" s="270" t="str">
        <f>IF(OR('Data-Qtr8'!G137="",'Data-Qtr8'!R137),"",COUNTIF('Data-Qtr8'!G137,"Yes"))</f>
        <v/>
      </c>
      <c r="I139" s="55">
        <f>COUNTIF('Data-Qtr8'!C137:G137,"")</f>
        <v>5</v>
      </c>
      <c r="J139" s="125">
        <f>IF('Data-Qtr8'!R137,0,IF((COUNTBLANK(C139)+COUNTBLANK(E139)+COUNTBLANK(F139)+COUNTBLANK(H139))=4,0,1))</f>
        <v>0</v>
      </c>
      <c r="K139" s="125">
        <f t="shared" si="22"/>
        <v>0</v>
      </c>
      <c r="L139" s="125">
        <f t="shared" si="23"/>
        <v>0</v>
      </c>
      <c r="M139" s="1">
        <f t="shared" si="24"/>
        <v>0</v>
      </c>
      <c r="N139" s="125">
        <f t="shared" si="25"/>
        <v>0</v>
      </c>
      <c r="O139" s="126">
        <f t="shared" si="26"/>
        <v>0</v>
      </c>
      <c r="P139" s="125">
        <f t="shared" si="27"/>
        <v>0</v>
      </c>
      <c r="Q139" s="1">
        <f t="shared" si="28"/>
        <v>0</v>
      </c>
      <c r="R139" s="1">
        <f t="shared" si="11"/>
        <v>0</v>
      </c>
      <c r="S139" s="1">
        <f t="shared" si="29"/>
        <v>0</v>
      </c>
      <c r="T139" s="1">
        <f t="shared" si="30"/>
        <v>0</v>
      </c>
      <c r="U139" s="126">
        <f t="shared" si="31"/>
        <v>0</v>
      </c>
    </row>
    <row r="140" spans="2:21" x14ac:dyDescent="0.3">
      <c r="B140" s="125">
        <v>125</v>
      </c>
      <c r="C140" s="34" t="str">
        <f>IF(OR('Data-Qtr8'!C138="",'Data-Qtr8'!R138),"",(COUNTIF('Data-Qtr8'!C138,"Yes")))</f>
        <v/>
      </c>
      <c r="D140" s="267" t="str">
        <f>IF('Data-Qtr8'!D138="","",IF(C140=1,'Data-Qtr8'!D138,""))</f>
        <v/>
      </c>
      <c r="E140" s="53" t="str">
        <f>IF(OR('Data-Qtr8'!E138="",'Data-Qtr8'!R138),"",COUNTIF('Data-Qtr8'!E138,"Yes"))</f>
        <v/>
      </c>
      <c r="F140" s="53" t="str">
        <f>IF(OR('Data-Qtr8'!F138="",'Data-Qtr8'!R138),"",COUNTIF('Data-Qtr8'!F138,"Yes"))</f>
        <v/>
      </c>
      <c r="G140" s="53"/>
      <c r="H140" s="270" t="str">
        <f>IF(OR('Data-Qtr8'!G138="",'Data-Qtr8'!R138),"",COUNTIF('Data-Qtr8'!G138,"Yes"))</f>
        <v/>
      </c>
      <c r="I140" s="55">
        <f>COUNTIF('Data-Qtr8'!C138:G138,"")</f>
        <v>5</v>
      </c>
      <c r="J140" s="125">
        <f>IF('Data-Qtr8'!R138,0,IF((COUNTBLANK(C140)+COUNTBLANK(E140)+COUNTBLANK(F140)+COUNTBLANK(H140))=4,0,1))</f>
        <v>0</v>
      </c>
      <c r="K140" s="125">
        <f t="shared" si="22"/>
        <v>0</v>
      </c>
      <c r="L140" s="125">
        <f t="shared" si="23"/>
        <v>0</v>
      </c>
      <c r="M140" s="1">
        <f t="shared" si="24"/>
        <v>0</v>
      </c>
      <c r="N140" s="125">
        <f t="shared" si="25"/>
        <v>0</v>
      </c>
      <c r="O140" s="126">
        <f t="shared" si="26"/>
        <v>0</v>
      </c>
      <c r="P140" s="125">
        <f t="shared" si="27"/>
        <v>0</v>
      </c>
      <c r="Q140" s="1">
        <f t="shared" si="28"/>
        <v>0</v>
      </c>
      <c r="R140" s="1">
        <f t="shared" si="11"/>
        <v>0</v>
      </c>
      <c r="S140" s="1">
        <f t="shared" si="29"/>
        <v>0</v>
      </c>
      <c r="T140" s="1">
        <f t="shared" si="30"/>
        <v>0</v>
      </c>
      <c r="U140" s="126">
        <f t="shared" si="31"/>
        <v>0</v>
      </c>
    </row>
    <row r="141" spans="2:21" x14ac:dyDescent="0.3">
      <c r="B141" s="125">
        <v>126</v>
      </c>
      <c r="C141" s="34" t="str">
        <f>IF(OR('Data-Qtr8'!C139="",'Data-Qtr8'!R139),"",(COUNTIF('Data-Qtr8'!C139,"Yes")))</f>
        <v/>
      </c>
      <c r="D141" s="267" t="str">
        <f>IF('Data-Qtr8'!D139="","",IF(C141=1,'Data-Qtr8'!D139,""))</f>
        <v/>
      </c>
      <c r="E141" s="53" t="str">
        <f>IF(OR('Data-Qtr8'!E139="",'Data-Qtr8'!R139),"",COUNTIF('Data-Qtr8'!E139,"Yes"))</f>
        <v/>
      </c>
      <c r="F141" s="53" t="str">
        <f>IF(OR('Data-Qtr8'!F139="",'Data-Qtr8'!R139),"",COUNTIF('Data-Qtr8'!F139,"Yes"))</f>
        <v/>
      </c>
      <c r="G141" s="53"/>
      <c r="H141" s="270" t="str">
        <f>IF(OR('Data-Qtr8'!G139="",'Data-Qtr8'!R139),"",COUNTIF('Data-Qtr8'!G139,"Yes"))</f>
        <v/>
      </c>
      <c r="I141" s="55">
        <f>COUNTIF('Data-Qtr8'!C139:G139,"")</f>
        <v>5</v>
      </c>
      <c r="J141" s="125">
        <f>IF('Data-Qtr8'!R139,0,IF((COUNTBLANK(C141)+COUNTBLANK(E141)+COUNTBLANK(F141)+COUNTBLANK(H141))=4,0,1))</f>
        <v>0</v>
      </c>
      <c r="K141" s="125">
        <f t="shared" si="22"/>
        <v>0</v>
      </c>
      <c r="L141" s="125">
        <f t="shared" si="23"/>
        <v>0</v>
      </c>
      <c r="M141" s="1">
        <f t="shared" si="24"/>
        <v>0</v>
      </c>
      <c r="N141" s="125">
        <f t="shared" si="25"/>
        <v>0</v>
      </c>
      <c r="O141" s="126">
        <f t="shared" si="26"/>
        <v>0</v>
      </c>
      <c r="P141" s="125">
        <f t="shared" si="27"/>
        <v>0</v>
      </c>
      <c r="Q141" s="1">
        <f t="shared" si="28"/>
        <v>0</v>
      </c>
      <c r="R141" s="1">
        <f t="shared" si="11"/>
        <v>0</v>
      </c>
      <c r="S141" s="1">
        <f t="shared" si="29"/>
        <v>0</v>
      </c>
      <c r="T141" s="1">
        <f t="shared" si="30"/>
        <v>0</v>
      </c>
      <c r="U141" s="126">
        <f t="shared" si="31"/>
        <v>0</v>
      </c>
    </row>
    <row r="142" spans="2:21" x14ac:dyDescent="0.3">
      <c r="B142" s="125">
        <v>127</v>
      </c>
      <c r="C142" s="34" t="str">
        <f>IF(OR('Data-Qtr8'!C140="",'Data-Qtr8'!R140),"",(COUNTIF('Data-Qtr8'!C140,"Yes")))</f>
        <v/>
      </c>
      <c r="D142" s="267" t="str">
        <f>IF('Data-Qtr8'!D140="","",IF(C142=1,'Data-Qtr8'!D140,""))</f>
        <v/>
      </c>
      <c r="E142" s="53" t="str">
        <f>IF(OR('Data-Qtr8'!E140="",'Data-Qtr8'!R140),"",COUNTIF('Data-Qtr8'!E140,"Yes"))</f>
        <v/>
      </c>
      <c r="F142" s="53" t="str">
        <f>IF(OR('Data-Qtr8'!F140="",'Data-Qtr8'!R140),"",COUNTIF('Data-Qtr8'!F140,"Yes"))</f>
        <v/>
      </c>
      <c r="G142" s="53"/>
      <c r="H142" s="270" t="str">
        <f>IF(OR('Data-Qtr8'!G140="",'Data-Qtr8'!R140),"",COUNTIF('Data-Qtr8'!G140,"Yes"))</f>
        <v/>
      </c>
      <c r="I142" s="55">
        <f>COUNTIF('Data-Qtr8'!C140:G140,"")</f>
        <v>5</v>
      </c>
      <c r="J142" s="125">
        <f>IF('Data-Qtr8'!R140,0,IF((COUNTBLANK(C142)+COUNTBLANK(E142)+COUNTBLANK(F142)+COUNTBLANK(H142))=4,0,1))</f>
        <v>0</v>
      </c>
      <c r="K142" s="125">
        <f t="shared" si="22"/>
        <v>0</v>
      </c>
      <c r="L142" s="125">
        <f t="shared" si="23"/>
        <v>0</v>
      </c>
      <c r="M142" s="1">
        <f t="shared" si="24"/>
        <v>0</v>
      </c>
      <c r="N142" s="125">
        <f t="shared" si="25"/>
        <v>0</v>
      </c>
      <c r="O142" s="126">
        <f t="shared" si="26"/>
        <v>0</v>
      </c>
      <c r="P142" s="125">
        <f t="shared" si="27"/>
        <v>0</v>
      </c>
      <c r="Q142" s="1">
        <f t="shared" si="28"/>
        <v>0</v>
      </c>
      <c r="R142" s="1">
        <f t="shared" si="11"/>
        <v>0</v>
      </c>
      <c r="S142" s="1">
        <f t="shared" si="29"/>
        <v>0</v>
      </c>
      <c r="T142" s="1">
        <f t="shared" si="30"/>
        <v>0</v>
      </c>
      <c r="U142" s="126">
        <f t="shared" si="31"/>
        <v>0</v>
      </c>
    </row>
    <row r="143" spans="2:21" x14ac:dyDescent="0.3">
      <c r="B143" s="125">
        <v>128</v>
      </c>
      <c r="C143" s="34" t="str">
        <f>IF(OR('Data-Qtr8'!C141="",'Data-Qtr8'!R141),"",(COUNTIF('Data-Qtr8'!C141,"Yes")))</f>
        <v/>
      </c>
      <c r="D143" s="267" t="str">
        <f>IF('Data-Qtr8'!D141="","",IF(C143=1,'Data-Qtr8'!D141,""))</f>
        <v/>
      </c>
      <c r="E143" s="53" t="str">
        <f>IF(OR('Data-Qtr8'!E141="",'Data-Qtr8'!R141),"",COUNTIF('Data-Qtr8'!E141,"Yes"))</f>
        <v/>
      </c>
      <c r="F143" s="53" t="str">
        <f>IF(OR('Data-Qtr8'!F141="",'Data-Qtr8'!R141),"",COUNTIF('Data-Qtr8'!F141,"Yes"))</f>
        <v/>
      </c>
      <c r="G143" s="53"/>
      <c r="H143" s="270" t="str">
        <f>IF(OR('Data-Qtr8'!G141="",'Data-Qtr8'!R141),"",COUNTIF('Data-Qtr8'!G141,"Yes"))</f>
        <v/>
      </c>
      <c r="I143" s="55">
        <f>COUNTIF('Data-Qtr8'!C141:G141,"")</f>
        <v>5</v>
      </c>
      <c r="J143" s="125">
        <f>IF('Data-Qtr8'!R141,0,IF((COUNTBLANK(C143)+COUNTBLANK(E143)+COUNTBLANK(F143)+COUNTBLANK(H143))=4,0,1))</f>
        <v>0</v>
      </c>
      <c r="K143" s="125">
        <f t="shared" si="22"/>
        <v>0</v>
      </c>
      <c r="L143" s="125">
        <f t="shared" si="23"/>
        <v>0</v>
      </c>
      <c r="M143" s="1">
        <f t="shared" si="24"/>
        <v>0</v>
      </c>
      <c r="N143" s="125">
        <f t="shared" si="25"/>
        <v>0</v>
      </c>
      <c r="O143" s="126">
        <f t="shared" si="26"/>
        <v>0</v>
      </c>
      <c r="P143" s="125">
        <f t="shared" si="27"/>
        <v>0</v>
      </c>
      <c r="Q143" s="1">
        <f t="shared" si="28"/>
        <v>0</v>
      </c>
      <c r="R143" s="1">
        <f t="shared" si="11"/>
        <v>0</v>
      </c>
      <c r="S143" s="1">
        <f t="shared" si="29"/>
        <v>0</v>
      </c>
      <c r="T143" s="1">
        <f t="shared" si="30"/>
        <v>0</v>
      </c>
      <c r="U143" s="126">
        <f t="shared" si="31"/>
        <v>0</v>
      </c>
    </row>
    <row r="144" spans="2:21" x14ac:dyDescent="0.3">
      <c r="B144" s="125">
        <v>129</v>
      </c>
      <c r="C144" s="34" t="str">
        <f>IF(OR('Data-Qtr8'!C142="",'Data-Qtr8'!R142),"",(COUNTIF('Data-Qtr8'!C142,"Yes")))</f>
        <v/>
      </c>
      <c r="D144" s="267" t="str">
        <f>IF('Data-Qtr8'!D142="","",IF(C144=1,'Data-Qtr8'!D142,""))</f>
        <v/>
      </c>
      <c r="E144" s="53" t="str">
        <f>IF(OR('Data-Qtr8'!E142="",'Data-Qtr8'!R142),"",COUNTIF('Data-Qtr8'!E142,"Yes"))</f>
        <v/>
      </c>
      <c r="F144" s="53" t="str">
        <f>IF(OR('Data-Qtr8'!F142="",'Data-Qtr8'!R142),"",COUNTIF('Data-Qtr8'!F142,"Yes"))</f>
        <v/>
      </c>
      <c r="G144" s="53"/>
      <c r="H144" s="270" t="str">
        <f>IF(OR('Data-Qtr8'!G142="",'Data-Qtr8'!R142),"",COUNTIF('Data-Qtr8'!G142,"Yes"))</f>
        <v/>
      </c>
      <c r="I144" s="55">
        <f>COUNTIF('Data-Qtr8'!C142:G142,"")</f>
        <v>5</v>
      </c>
      <c r="J144" s="125">
        <f>IF('Data-Qtr8'!R142,0,IF((COUNTBLANK(C144)+COUNTBLANK(E144)+COUNTBLANK(F144)+COUNTBLANK(H144))=4,0,1))</f>
        <v>0</v>
      </c>
      <c r="K144" s="125">
        <f t="shared" si="22"/>
        <v>0</v>
      </c>
      <c r="L144" s="125">
        <f t="shared" si="23"/>
        <v>0</v>
      </c>
      <c r="M144" s="1">
        <f t="shared" si="24"/>
        <v>0</v>
      </c>
      <c r="N144" s="125">
        <f t="shared" si="25"/>
        <v>0</v>
      </c>
      <c r="O144" s="126">
        <f t="shared" si="26"/>
        <v>0</v>
      </c>
      <c r="P144" s="125">
        <f t="shared" si="27"/>
        <v>0</v>
      </c>
      <c r="Q144" s="1">
        <f t="shared" si="28"/>
        <v>0</v>
      </c>
      <c r="R144" s="1">
        <f t="shared" ref="R144:R207" si="32">IF(J144=1,IF(D144="","",IF(AND(D144&gt;=beg_date_qtr8,D144&lt;=end_date_qtr8),1,0)),0)</f>
        <v>0</v>
      </c>
      <c r="S144" s="1">
        <f t="shared" si="29"/>
        <v>0</v>
      </c>
      <c r="T144" s="1">
        <f t="shared" si="30"/>
        <v>0</v>
      </c>
      <c r="U144" s="126">
        <f t="shared" si="31"/>
        <v>0</v>
      </c>
    </row>
    <row r="145" spans="2:21" ht="15" thickBot="1" x14ac:dyDescent="0.35">
      <c r="B145" s="127">
        <v>130</v>
      </c>
      <c r="C145" s="35" t="str">
        <f>IF(OR('Data-Qtr8'!C143="",'Data-Qtr8'!R143),"",(COUNTIF('Data-Qtr8'!C143,"Yes")))</f>
        <v/>
      </c>
      <c r="D145" s="271" t="str">
        <f>IF('Data-Qtr8'!D143="","",IF(C145=1,'Data-Qtr8'!D143,""))</f>
        <v/>
      </c>
      <c r="E145" s="36" t="str">
        <f>IF(OR('Data-Qtr8'!E143="",'Data-Qtr8'!R143),"",COUNTIF('Data-Qtr8'!E143,"Yes"))</f>
        <v/>
      </c>
      <c r="F145" s="36" t="str">
        <f>IF(OR('Data-Qtr8'!F143="",'Data-Qtr8'!R143),"",COUNTIF('Data-Qtr8'!F143,"Yes"))</f>
        <v/>
      </c>
      <c r="G145" s="36"/>
      <c r="H145" s="272" t="str">
        <f>IF(OR('Data-Qtr8'!G143="",'Data-Qtr8'!R143),"",COUNTIF('Data-Qtr8'!G143,"Yes"))</f>
        <v/>
      </c>
      <c r="I145" s="56">
        <f>COUNTIF('Data-Qtr8'!C143:G143,"")</f>
        <v>5</v>
      </c>
      <c r="J145" s="125">
        <f>IF('Data-Qtr8'!R143,0,IF((COUNTBLANK(C145)+COUNTBLANK(E145)+COUNTBLANK(F145)+COUNTBLANK(H145))=4,0,1))</f>
        <v>0</v>
      </c>
      <c r="K145" s="125">
        <f t="shared" si="22"/>
        <v>0</v>
      </c>
      <c r="L145" s="125">
        <f t="shared" si="23"/>
        <v>0</v>
      </c>
      <c r="M145" s="1">
        <f t="shared" si="24"/>
        <v>0</v>
      </c>
      <c r="N145" s="125">
        <f t="shared" si="25"/>
        <v>0</v>
      </c>
      <c r="O145" s="126">
        <f t="shared" si="26"/>
        <v>0</v>
      </c>
      <c r="P145" s="125">
        <f t="shared" si="27"/>
        <v>0</v>
      </c>
      <c r="Q145" s="1">
        <f t="shared" si="28"/>
        <v>0</v>
      </c>
      <c r="R145" s="1">
        <f t="shared" si="32"/>
        <v>0</v>
      </c>
      <c r="S145" s="1">
        <f t="shared" si="29"/>
        <v>0</v>
      </c>
      <c r="T145" s="1">
        <f t="shared" si="30"/>
        <v>0</v>
      </c>
      <c r="U145" s="126">
        <f t="shared" si="31"/>
        <v>0</v>
      </c>
    </row>
    <row r="146" spans="2:21" x14ac:dyDescent="0.3">
      <c r="B146" s="125">
        <v>131</v>
      </c>
      <c r="C146" s="32" t="str">
        <f>IF(OR('Data-Qtr8'!C144="",'Data-Qtr8'!R144),"",(COUNTIF('Data-Qtr8'!C144,"Yes")))</f>
        <v/>
      </c>
      <c r="D146" s="268" t="str">
        <f>IF('Data-Qtr8'!D144="","",IF(C146=1,'Data-Qtr8'!D144,""))</f>
        <v/>
      </c>
      <c r="E146" s="33" t="str">
        <f>IF(OR('Data-Qtr8'!E144="",'Data-Qtr8'!R144),"",COUNTIF('Data-Qtr8'!E144,"Yes"))</f>
        <v/>
      </c>
      <c r="F146" s="33" t="str">
        <f>IF(OR('Data-Qtr8'!F144="",'Data-Qtr8'!R144),"",COUNTIF('Data-Qtr8'!F144,"Yes"))</f>
        <v/>
      </c>
      <c r="G146" s="33"/>
      <c r="H146" s="269" t="str">
        <f>IF(OR('Data-Qtr8'!G144="",'Data-Qtr8'!R144),"",COUNTIF('Data-Qtr8'!G144,"Yes"))</f>
        <v/>
      </c>
      <c r="I146" s="54">
        <f>COUNTIF('Data-Qtr8'!C144:G144,"")</f>
        <v>5</v>
      </c>
      <c r="J146" s="125">
        <f>IF('Data-Qtr8'!R144,0,IF((COUNTBLANK(C146)+COUNTBLANK(E146)+COUNTBLANK(F146)+COUNTBLANK(H146))=4,0,1))</f>
        <v>0</v>
      </c>
      <c r="K146" s="125">
        <f t="shared" si="22"/>
        <v>0</v>
      </c>
      <c r="L146" s="125">
        <f t="shared" si="23"/>
        <v>0</v>
      </c>
      <c r="M146" s="1">
        <f t="shared" si="24"/>
        <v>0</v>
      </c>
      <c r="N146" s="125">
        <f t="shared" si="25"/>
        <v>0</v>
      </c>
      <c r="O146" s="126">
        <f t="shared" si="26"/>
        <v>0</v>
      </c>
      <c r="P146" s="125">
        <f t="shared" si="27"/>
        <v>0</v>
      </c>
      <c r="Q146" s="1">
        <f t="shared" si="28"/>
        <v>0</v>
      </c>
      <c r="R146" s="1">
        <f t="shared" si="32"/>
        <v>0</v>
      </c>
      <c r="S146" s="1">
        <f t="shared" si="29"/>
        <v>0</v>
      </c>
      <c r="T146" s="1">
        <f t="shared" si="30"/>
        <v>0</v>
      </c>
      <c r="U146" s="126">
        <f t="shared" si="31"/>
        <v>0</v>
      </c>
    </row>
    <row r="147" spans="2:21" x14ac:dyDescent="0.3">
      <c r="B147" s="125">
        <v>132</v>
      </c>
      <c r="C147" s="34" t="str">
        <f>IF(OR('Data-Qtr8'!C145="",'Data-Qtr8'!R145),"",(COUNTIF('Data-Qtr8'!C145,"Yes")))</f>
        <v/>
      </c>
      <c r="D147" s="267" t="str">
        <f>IF('Data-Qtr8'!D145="","",IF(C147=1,'Data-Qtr8'!D145,""))</f>
        <v/>
      </c>
      <c r="E147" s="53" t="str">
        <f>IF(OR('Data-Qtr8'!E145="",'Data-Qtr8'!R145),"",COUNTIF('Data-Qtr8'!E145,"Yes"))</f>
        <v/>
      </c>
      <c r="F147" s="53" t="str">
        <f>IF(OR('Data-Qtr8'!F145="",'Data-Qtr8'!R145),"",COUNTIF('Data-Qtr8'!F145,"Yes"))</f>
        <v/>
      </c>
      <c r="G147" s="53"/>
      <c r="H147" s="270" t="str">
        <f>IF(OR('Data-Qtr8'!G145="",'Data-Qtr8'!R145),"",COUNTIF('Data-Qtr8'!G145,"Yes"))</f>
        <v/>
      </c>
      <c r="I147" s="55">
        <f>COUNTIF('Data-Qtr8'!C145:G145,"")</f>
        <v>5</v>
      </c>
      <c r="J147" s="125">
        <f>IF('Data-Qtr8'!R145,0,IF((COUNTBLANK(C147)+COUNTBLANK(E147)+COUNTBLANK(F147)+COUNTBLANK(H147))=4,0,1))</f>
        <v>0</v>
      </c>
      <c r="K147" s="125">
        <f t="shared" si="22"/>
        <v>0</v>
      </c>
      <c r="L147" s="125">
        <f t="shared" si="23"/>
        <v>0</v>
      </c>
      <c r="M147" s="1">
        <f t="shared" si="24"/>
        <v>0</v>
      </c>
      <c r="N147" s="125">
        <f t="shared" si="25"/>
        <v>0</v>
      </c>
      <c r="O147" s="126">
        <f t="shared" si="26"/>
        <v>0</v>
      </c>
      <c r="P147" s="125">
        <f t="shared" si="27"/>
        <v>0</v>
      </c>
      <c r="Q147" s="1">
        <f t="shared" si="28"/>
        <v>0</v>
      </c>
      <c r="R147" s="1">
        <f t="shared" si="32"/>
        <v>0</v>
      </c>
      <c r="S147" s="1">
        <f t="shared" si="29"/>
        <v>0</v>
      </c>
      <c r="T147" s="1">
        <f t="shared" si="30"/>
        <v>0</v>
      </c>
      <c r="U147" s="126">
        <f t="shared" si="31"/>
        <v>0</v>
      </c>
    </row>
    <row r="148" spans="2:21" x14ac:dyDescent="0.3">
      <c r="B148" s="125">
        <v>133</v>
      </c>
      <c r="C148" s="34" t="str">
        <f>IF(OR('Data-Qtr8'!C146="",'Data-Qtr8'!R146),"",(COUNTIF('Data-Qtr8'!C146,"Yes")))</f>
        <v/>
      </c>
      <c r="D148" s="267" t="str">
        <f>IF('Data-Qtr8'!D146="","",IF(C148=1,'Data-Qtr8'!D146,""))</f>
        <v/>
      </c>
      <c r="E148" s="53" t="str">
        <f>IF(OR('Data-Qtr8'!E146="",'Data-Qtr8'!R146),"",COUNTIF('Data-Qtr8'!E146,"Yes"))</f>
        <v/>
      </c>
      <c r="F148" s="53" t="str">
        <f>IF(OR('Data-Qtr8'!F146="",'Data-Qtr8'!R146),"",COUNTIF('Data-Qtr8'!F146,"Yes"))</f>
        <v/>
      </c>
      <c r="G148" s="53"/>
      <c r="H148" s="270" t="str">
        <f>IF(OR('Data-Qtr8'!G146="",'Data-Qtr8'!R146),"",COUNTIF('Data-Qtr8'!G146,"Yes"))</f>
        <v/>
      </c>
      <c r="I148" s="55">
        <f>COUNTIF('Data-Qtr8'!C146:G146,"")</f>
        <v>5</v>
      </c>
      <c r="J148" s="125">
        <f>IF('Data-Qtr8'!R146,0,IF((COUNTBLANK(C148)+COUNTBLANK(E148)+COUNTBLANK(F148)+COUNTBLANK(H148))=4,0,1))</f>
        <v>0</v>
      </c>
      <c r="K148" s="125">
        <f t="shared" si="22"/>
        <v>0</v>
      </c>
      <c r="L148" s="125">
        <f t="shared" si="23"/>
        <v>0</v>
      </c>
      <c r="M148" s="1">
        <f t="shared" si="24"/>
        <v>0</v>
      </c>
      <c r="N148" s="125">
        <f t="shared" si="25"/>
        <v>0</v>
      </c>
      <c r="O148" s="126">
        <f t="shared" si="26"/>
        <v>0</v>
      </c>
      <c r="P148" s="125">
        <f t="shared" si="27"/>
        <v>0</v>
      </c>
      <c r="Q148" s="1">
        <f t="shared" si="28"/>
        <v>0</v>
      </c>
      <c r="R148" s="1">
        <f t="shared" si="32"/>
        <v>0</v>
      </c>
      <c r="S148" s="1">
        <f t="shared" si="29"/>
        <v>0</v>
      </c>
      <c r="T148" s="1">
        <f t="shared" si="30"/>
        <v>0</v>
      </c>
      <c r="U148" s="126">
        <f t="shared" si="31"/>
        <v>0</v>
      </c>
    </row>
    <row r="149" spans="2:21" x14ac:dyDescent="0.3">
      <c r="B149" s="125">
        <v>134</v>
      </c>
      <c r="C149" s="34" t="str">
        <f>IF(OR('Data-Qtr8'!C147="",'Data-Qtr8'!R147),"",(COUNTIF('Data-Qtr8'!C147,"Yes")))</f>
        <v/>
      </c>
      <c r="D149" s="267" t="str">
        <f>IF('Data-Qtr8'!D147="","",IF(C149=1,'Data-Qtr8'!D147,""))</f>
        <v/>
      </c>
      <c r="E149" s="53" t="str">
        <f>IF(OR('Data-Qtr8'!E147="",'Data-Qtr8'!R147),"",COUNTIF('Data-Qtr8'!E147,"Yes"))</f>
        <v/>
      </c>
      <c r="F149" s="53" t="str">
        <f>IF(OR('Data-Qtr8'!F147="",'Data-Qtr8'!R147),"",COUNTIF('Data-Qtr8'!F147,"Yes"))</f>
        <v/>
      </c>
      <c r="G149" s="53"/>
      <c r="H149" s="270" t="str">
        <f>IF(OR('Data-Qtr8'!G147="",'Data-Qtr8'!R147),"",COUNTIF('Data-Qtr8'!G147,"Yes"))</f>
        <v/>
      </c>
      <c r="I149" s="55">
        <f>COUNTIF('Data-Qtr8'!C147:G147,"")</f>
        <v>5</v>
      </c>
      <c r="J149" s="125">
        <f>IF('Data-Qtr8'!R147,0,IF((COUNTBLANK(C149)+COUNTBLANK(E149)+COUNTBLANK(F149)+COUNTBLANK(H149))=4,0,1))</f>
        <v>0</v>
      </c>
      <c r="K149" s="125">
        <f t="shared" si="22"/>
        <v>0</v>
      </c>
      <c r="L149" s="125">
        <f t="shared" si="23"/>
        <v>0</v>
      </c>
      <c r="M149" s="1">
        <f t="shared" si="24"/>
        <v>0</v>
      </c>
      <c r="N149" s="125">
        <f t="shared" si="25"/>
        <v>0</v>
      </c>
      <c r="O149" s="126">
        <f t="shared" si="26"/>
        <v>0</v>
      </c>
      <c r="P149" s="125">
        <f t="shared" si="27"/>
        <v>0</v>
      </c>
      <c r="Q149" s="1">
        <f t="shared" si="28"/>
        <v>0</v>
      </c>
      <c r="R149" s="1">
        <f t="shared" si="32"/>
        <v>0</v>
      </c>
      <c r="S149" s="1">
        <f t="shared" si="29"/>
        <v>0</v>
      </c>
      <c r="T149" s="1">
        <f t="shared" si="30"/>
        <v>0</v>
      </c>
      <c r="U149" s="126">
        <f t="shared" si="31"/>
        <v>0</v>
      </c>
    </row>
    <row r="150" spans="2:21" x14ac:dyDescent="0.3">
      <c r="B150" s="125">
        <v>135</v>
      </c>
      <c r="C150" s="34" t="str">
        <f>IF(OR('Data-Qtr8'!C148="",'Data-Qtr8'!R148),"",(COUNTIF('Data-Qtr8'!C148,"Yes")))</f>
        <v/>
      </c>
      <c r="D150" s="267" t="str">
        <f>IF('Data-Qtr8'!D148="","",IF(C150=1,'Data-Qtr8'!D148,""))</f>
        <v/>
      </c>
      <c r="E150" s="53" t="str">
        <f>IF(OR('Data-Qtr8'!E148="",'Data-Qtr8'!R148),"",COUNTIF('Data-Qtr8'!E148,"Yes"))</f>
        <v/>
      </c>
      <c r="F150" s="53" t="str">
        <f>IF(OR('Data-Qtr8'!F148="",'Data-Qtr8'!R148),"",COUNTIF('Data-Qtr8'!F148,"Yes"))</f>
        <v/>
      </c>
      <c r="G150" s="53"/>
      <c r="H150" s="270" t="str">
        <f>IF(OR('Data-Qtr8'!G148="",'Data-Qtr8'!R148),"",COUNTIF('Data-Qtr8'!G148,"Yes"))</f>
        <v/>
      </c>
      <c r="I150" s="55">
        <f>COUNTIF('Data-Qtr8'!C148:G148,"")</f>
        <v>5</v>
      </c>
      <c r="J150" s="125">
        <f>IF('Data-Qtr8'!R148,0,IF((COUNTBLANK(C150)+COUNTBLANK(E150)+COUNTBLANK(F150)+COUNTBLANK(H150))=4,0,1))</f>
        <v>0</v>
      </c>
      <c r="K150" s="125">
        <f t="shared" si="22"/>
        <v>0</v>
      </c>
      <c r="L150" s="125">
        <f t="shared" si="23"/>
        <v>0</v>
      </c>
      <c r="M150" s="1">
        <f t="shared" si="24"/>
        <v>0</v>
      </c>
      <c r="N150" s="125">
        <f t="shared" si="25"/>
        <v>0</v>
      </c>
      <c r="O150" s="126">
        <f t="shared" si="26"/>
        <v>0</v>
      </c>
      <c r="P150" s="125">
        <f t="shared" si="27"/>
        <v>0</v>
      </c>
      <c r="Q150" s="1">
        <f t="shared" si="28"/>
        <v>0</v>
      </c>
      <c r="R150" s="1">
        <f t="shared" si="32"/>
        <v>0</v>
      </c>
      <c r="S150" s="1">
        <f t="shared" si="29"/>
        <v>0</v>
      </c>
      <c r="T150" s="1">
        <f t="shared" si="30"/>
        <v>0</v>
      </c>
      <c r="U150" s="126">
        <f t="shared" si="31"/>
        <v>0</v>
      </c>
    </row>
    <row r="151" spans="2:21" x14ac:dyDescent="0.3">
      <c r="B151" s="125">
        <v>136</v>
      </c>
      <c r="C151" s="34" t="str">
        <f>IF(OR('Data-Qtr8'!C149="",'Data-Qtr8'!R149),"",(COUNTIF('Data-Qtr8'!C149,"Yes")))</f>
        <v/>
      </c>
      <c r="D151" s="267" t="str">
        <f>IF('Data-Qtr8'!D149="","",IF(C151=1,'Data-Qtr8'!D149,""))</f>
        <v/>
      </c>
      <c r="E151" s="53" t="str">
        <f>IF(OR('Data-Qtr8'!E149="",'Data-Qtr8'!R149),"",COUNTIF('Data-Qtr8'!E149,"Yes"))</f>
        <v/>
      </c>
      <c r="F151" s="53" t="str">
        <f>IF(OR('Data-Qtr8'!F149="",'Data-Qtr8'!R149),"",COUNTIF('Data-Qtr8'!F149,"Yes"))</f>
        <v/>
      </c>
      <c r="G151" s="53"/>
      <c r="H151" s="270" t="str">
        <f>IF(OR('Data-Qtr8'!G149="",'Data-Qtr8'!R149),"",COUNTIF('Data-Qtr8'!G149,"Yes"))</f>
        <v/>
      </c>
      <c r="I151" s="55">
        <f>COUNTIF('Data-Qtr8'!C149:G149,"")</f>
        <v>5</v>
      </c>
      <c r="J151" s="125">
        <f>IF('Data-Qtr8'!R149,0,IF((COUNTBLANK(C151)+COUNTBLANK(E151)+COUNTBLANK(F151)+COUNTBLANK(H151))=4,0,1))</f>
        <v>0</v>
      </c>
      <c r="K151" s="125">
        <f t="shared" si="22"/>
        <v>0</v>
      </c>
      <c r="L151" s="125">
        <f t="shared" si="23"/>
        <v>0</v>
      </c>
      <c r="M151" s="1">
        <f t="shared" si="24"/>
        <v>0</v>
      </c>
      <c r="N151" s="125">
        <f t="shared" si="25"/>
        <v>0</v>
      </c>
      <c r="O151" s="126">
        <f t="shared" si="26"/>
        <v>0</v>
      </c>
      <c r="P151" s="125">
        <f t="shared" si="27"/>
        <v>0</v>
      </c>
      <c r="Q151" s="1">
        <f t="shared" si="28"/>
        <v>0</v>
      </c>
      <c r="R151" s="1">
        <f t="shared" si="32"/>
        <v>0</v>
      </c>
      <c r="S151" s="1">
        <f t="shared" si="29"/>
        <v>0</v>
      </c>
      <c r="T151" s="1">
        <f t="shared" si="30"/>
        <v>0</v>
      </c>
      <c r="U151" s="126">
        <f t="shared" si="31"/>
        <v>0</v>
      </c>
    </row>
    <row r="152" spans="2:21" x14ac:dyDescent="0.3">
      <c r="B152" s="125">
        <v>137</v>
      </c>
      <c r="C152" s="34" t="str">
        <f>IF(OR('Data-Qtr8'!C150="",'Data-Qtr8'!R150),"",(COUNTIF('Data-Qtr8'!C150,"Yes")))</f>
        <v/>
      </c>
      <c r="D152" s="267" t="str">
        <f>IF('Data-Qtr8'!D150="","",IF(C152=1,'Data-Qtr8'!D150,""))</f>
        <v/>
      </c>
      <c r="E152" s="53" t="str">
        <f>IF(OR('Data-Qtr8'!E150="",'Data-Qtr8'!R150),"",COUNTIF('Data-Qtr8'!E150,"Yes"))</f>
        <v/>
      </c>
      <c r="F152" s="53" t="str">
        <f>IF(OR('Data-Qtr8'!F150="",'Data-Qtr8'!R150),"",COUNTIF('Data-Qtr8'!F150,"Yes"))</f>
        <v/>
      </c>
      <c r="G152" s="53"/>
      <c r="H152" s="270" t="str">
        <f>IF(OR('Data-Qtr8'!G150="",'Data-Qtr8'!R150),"",COUNTIF('Data-Qtr8'!G150,"Yes"))</f>
        <v/>
      </c>
      <c r="I152" s="55">
        <f>COUNTIF('Data-Qtr8'!C150:G150,"")</f>
        <v>5</v>
      </c>
      <c r="J152" s="125">
        <f>IF('Data-Qtr8'!R150,0,IF((COUNTBLANK(C152)+COUNTBLANK(E152)+COUNTBLANK(F152)+COUNTBLANK(H152))=4,0,1))</f>
        <v>0</v>
      </c>
      <c r="K152" s="125">
        <f t="shared" si="22"/>
        <v>0</v>
      </c>
      <c r="L152" s="125">
        <f t="shared" si="23"/>
        <v>0</v>
      </c>
      <c r="M152" s="1">
        <f t="shared" si="24"/>
        <v>0</v>
      </c>
      <c r="N152" s="125">
        <f t="shared" si="25"/>
        <v>0</v>
      </c>
      <c r="O152" s="126">
        <f t="shared" si="26"/>
        <v>0</v>
      </c>
      <c r="P152" s="125">
        <f t="shared" si="27"/>
        <v>0</v>
      </c>
      <c r="Q152" s="1">
        <f t="shared" si="28"/>
        <v>0</v>
      </c>
      <c r="R152" s="1">
        <f t="shared" si="32"/>
        <v>0</v>
      </c>
      <c r="S152" s="1">
        <f t="shared" si="29"/>
        <v>0</v>
      </c>
      <c r="T152" s="1">
        <f t="shared" si="30"/>
        <v>0</v>
      </c>
      <c r="U152" s="126">
        <f t="shared" si="31"/>
        <v>0</v>
      </c>
    </row>
    <row r="153" spans="2:21" x14ac:dyDescent="0.3">
      <c r="B153" s="125">
        <v>138</v>
      </c>
      <c r="C153" s="34" t="str">
        <f>IF(OR('Data-Qtr8'!C151="",'Data-Qtr8'!R151),"",(COUNTIF('Data-Qtr8'!C151,"Yes")))</f>
        <v/>
      </c>
      <c r="D153" s="267" t="str">
        <f>IF('Data-Qtr8'!D151="","",IF(C153=1,'Data-Qtr8'!D151,""))</f>
        <v/>
      </c>
      <c r="E153" s="53" t="str">
        <f>IF(OR('Data-Qtr8'!E151="",'Data-Qtr8'!R151),"",COUNTIF('Data-Qtr8'!E151,"Yes"))</f>
        <v/>
      </c>
      <c r="F153" s="53" t="str">
        <f>IF(OR('Data-Qtr8'!F151="",'Data-Qtr8'!R151),"",COUNTIF('Data-Qtr8'!F151,"Yes"))</f>
        <v/>
      </c>
      <c r="G153" s="53"/>
      <c r="H153" s="270" t="str">
        <f>IF(OR('Data-Qtr8'!G151="",'Data-Qtr8'!R151),"",COUNTIF('Data-Qtr8'!G151,"Yes"))</f>
        <v/>
      </c>
      <c r="I153" s="55">
        <f>COUNTIF('Data-Qtr8'!C151:G151,"")</f>
        <v>5</v>
      </c>
      <c r="J153" s="125">
        <f>IF('Data-Qtr8'!R151,0,IF((COUNTBLANK(C153)+COUNTBLANK(E153)+COUNTBLANK(F153)+COUNTBLANK(H153))=4,0,1))</f>
        <v>0</v>
      </c>
      <c r="K153" s="125">
        <f t="shared" si="22"/>
        <v>0</v>
      </c>
      <c r="L153" s="125">
        <f t="shared" si="23"/>
        <v>0</v>
      </c>
      <c r="M153" s="1">
        <f t="shared" si="24"/>
        <v>0</v>
      </c>
      <c r="N153" s="125">
        <f t="shared" si="25"/>
        <v>0</v>
      </c>
      <c r="O153" s="126">
        <f t="shared" si="26"/>
        <v>0</v>
      </c>
      <c r="P153" s="125">
        <f t="shared" si="27"/>
        <v>0</v>
      </c>
      <c r="Q153" s="1">
        <f t="shared" si="28"/>
        <v>0</v>
      </c>
      <c r="R153" s="1">
        <f t="shared" si="32"/>
        <v>0</v>
      </c>
      <c r="S153" s="1">
        <f t="shared" si="29"/>
        <v>0</v>
      </c>
      <c r="T153" s="1">
        <f t="shared" si="30"/>
        <v>0</v>
      </c>
      <c r="U153" s="126">
        <f t="shared" si="31"/>
        <v>0</v>
      </c>
    </row>
    <row r="154" spans="2:21" x14ac:dyDescent="0.3">
      <c r="B154" s="125">
        <v>139</v>
      </c>
      <c r="C154" s="34" t="str">
        <f>IF(OR('Data-Qtr8'!C152="",'Data-Qtr8'!R152),"",(COUNTIF('Data-Qtr8'!C152,"Yes")))</f>
        <v/>
      </c>
      <c r="D154" s="267" t="str">
        <f>IF('Data-Qtr8'!D152="","",IF(C154=1,'Data-Qtr8'!D152,""))</f>
        <v/>
      </c>
      <c r="E154" s="53" t="str">
        <f>IF(OR('Data-Qtr8'!E152="",'Data-Qtr8'!R152),"",COUNTIF('Data-Qtr8'!E152,"Yes"))</f>
        <v/>
      </c>
      <c r="F154" s="53" t="str">
        <f>IF(OR('Data-Qtr8'!F152="",'Data-Qtr8'!R152),"",COUNTIF('Data-Qtr8'!F152,"Yes"))</f>
        <v/>
      </c>
      <c r="G154" s="53"/>
      <c r="H154" s="270" t="str">
        <f>IF(OR('Data-Qtr8'!G152="",'Data-Qtr8'!R152),"",COUNTIF('Data-Qtr8'!G152,"Yes"))</f>
        <v/>
      </c>
      <c r="I154" s="55">
        <f>COUNTIF('Data-Qtr8'!C152:G152,"")</f>
        <v>5</v>
      </c>
      <c r="J154" s="125">
        <f>IF('Data-Qtr8'!R152,0,IF((COUNTBLANK(C154)+COUNTBLANK(E154)+COUNTBLANK(F154)+COUNTBLANK(H154))=4,0,1))</f>
        <v>0</v>
      </c>
      <c r="K154" s="125">
        <f t="shared" si="22"/>
        <v>0</v>
      </c>
      <c r="L154" s="125">
        <f t="shared" si="23"/>
        <v>0</v>
      </c>
      <c r="M154" s="1">
        <f t="shared" si="24"/>
        <v>0</v>
      </c>
      <c r="N154" s="125">
        <f t="shared" si="25"/>
        <v>0</v>
      </c>
      <c r="O154" s="126">
        <f t="shared" si="26"/>
        <v>0</v>
      </c>
      <c r="P154" s="125">
        <f t="shared" si="27"/>
        <v>0</v>
      </c>
      <c r="Q154" s="1">
        <f t="shared" si="28"/>
        <v>0</v>
      </c>
      <c r="R154" s="1">
        <f t="shared" si="32"/>
        <v>0</v>
      </c>
      <c r="S154" s="1">
        <f t="shared" si="29"/>
        <v>0</v>
      </c>
      <c r="T154" s="1">
        <f t="shared" si="30"/>
        <v>0</v>
      </c>
      <c r="U154" s="126">
        <f t="shared" si="31"/>
        <v>0</v>
      </c>
    </row>
    <row r="155" spans="2:21" ht="15" thickBot="1" x14ac:dyDescent="0.35">
      <c r="B155" s="125">
        <v>140</v>
      </c>
      <c r="C155" s="35" t="str">
        <f>IF(OR('Data-Qtr8'!C153="",'Data-Qtr8'!R153),"",(COUNTIF('Data-Qtr8'!C153,"Yes")))</f>
        <v/>
      </c>
      <c r="D155" s="271" t="str">
        <f>IF('Data-Qtr8'!D153="","",IF(C155=1,'Data-Qtr8'!D153,""))</f>
        <v/>
      </c>
      <c r="E155" s="36" t="str">
        <f>IF(OR('Data-Qtr8'!E153="",'Data-Qtr8'!R153),"",COUNTIF('Data-Qtr8'!E153,"Yes"))</f>
        <v/>
      </c>
      <c r="F155" s="36" t="str">
        <f>IF(OR('Data-Qtr8'!F153="",'Data-Qtr8'!R153),"",COUNTIF('Data-Qtr8'!F153,"Yes"))</f>
        <v/>
      </c>
      <c r="G155" s="36"/>
      <c r="H155" s="272" t="str">
        <f>IF(OR('Data-Qtr8'!G153="",'Data-Qtr8'!R153),"",COUNTIF('Data-Qtr8'!G153,"Yes"))</f>
        <v/>
      </c>
      <c r="I155" s="55">
        <f>COUNTIF('Data-Qtr8'!C153:G153,"")</f>
        <v>5</v>
      </c>
      <c r="J155" s="125">
        <f>IF('Data-Qtr8'!R153,0,IF((COUNTBLANK(C155)+COUNTBLANK(E155)+COUNTBLANK(F155)+COUNTBLANK(H155))=4,0,1))</f>
        <v>0</v>
      </c>
      <c r="K155" s="125">
        <f t="shared" si="22"/>
        <v>0</v>
      </c>
      <c r="L155" s="125">
        <f t="shared" si="23"/>
        <v>0</v>
      </c>
      <c r="M155" s="1">
        <f t="shared" si="24"/>
        <v>0</v>
      </c>
      <c r="N155" s="125">
        <f t="shared" si="25"/>
        <v>0</v>
      </c>
      <c r="O155" s="126">
        <f t="shared" si="26"/>
        <v>0</v>
      </c>
      <c r="P155" s="125">
        <f t="shared" si="27"/>
        <v>0</v>
      </c>
      <c r="Q155" s="1">
        <f t="shared" si="28"/>
        <v>0</v>
      </c>
      <c r="R155" s="1">
        <f t="shared" si="32"/>
        <v>0</v>
      </c>
      <c r="S155" s="1">
        <f t="shared" si="29"/>
        <v>0</v>
      </c>
      <c r="T155" s="1">
        <f t="shared" si="30"/>
        <v>0</v>
      </c>
      <c r="U155" s="126">
        <f t="shared" si="31"/>
        <v>0</v>
      </c>
    </row>
    <row r="156" spans="2:21" x14ac:dyDescent="0.3">
      <c r="B156" s="125">
        <v>141</v>
      </c>
      <c r="C156" s="32" t="str">
        <f>IF(OR('Data-Qtr8'!C154="",'Data-Qtr8'!R154),"",(COUNTIF('Data-Qtr8'!C154,"Yes")))</f>
        <v/>
      </c>
      <c r="D156" s="268" t="str">
        <f>IF('Data-Qtr8'!D154="","",IF(C156=1,'Data-Qtr8'!D154,""))</f>
        <v/>
      </c>
      <c r="E156" s="33" t="str">
        <f>IF(OR('Data-Qtr8'!E154="",'Data-Qtr8'!R154),"",COUNTIF('Data-Qtr8'!E154,"Yes"))</f>
        <v/>
      </c>
      <c r="F156" s="33" t="str">
        <f>IF(OR('Data-Qtr8'!F154="",'Data-Qtr8'!R154),"",COUNTIF('Data-Qtr8'!F154,"Yes"))</f>
        <v/>
      </c>
      <c r="G156" s="33"/>
      <c r="H156" s="269" t="str">
        <f>IF(OR('Data-Qtr8'!G154="",'Data-Qtr8'!R154),"",COUNTIF('Data-Qtr8'!G154,"Yes"))</f>
        <v/>
      </c>
      <c r="I156" s="54">
        <f>COUNTIF('Data-Qtr8'!C154:G154,"")</f>
        <v>5</v>
      </c>
      <c r="J156" s="125">
        <f>IF('Data-Qtr8'!R154,0,IF((COUNTBLANK(C156)+COUNTBLANK(E156)+COUNTBLANK(F156)+COUNTBLANK(H156))=4,0,1))</f>
        <v>0</v>
      </c>
      <c r="K156" s="125">
        <f t="shared" si="22"/>
        <v>0</v>
      </c>
      <c r="L156" s="125">
        <f t="shared" si="23"/>
        <v>0</v>
      </c>
      <c r="M156" s="1">
        <f t="shared" si="24"/>
        <v>0</v>
      </c>
      <c r="N156" s="125">
        <f t="shared" si="25"/>
        <v>0</v>
      </c>
      <c r="O156" s="126">
        <f t="shared" si="26"/>
        <v>0</v>
      </c>
      <c r="P156" s="125">
        <f t="shared" si="27"/>
        <v>0</v>
      </c>
      <c r="Q156" s="1">
        <f t="shared" si="28"/>
        <v>0</v>
      </c>
      <c r="R156" s="1">
        <f t="shared" si="32"/>
        <v>0</v>
      </c>
      <c r="S156" s="1">
        <f t="shared" si="29"/>
        <v>0</v>
      </c>
      <c r="T156" s="1">
        <f t="shared" si="30"/>
        <v>0</v>
      </c>
      <c r="U156" s="126">
        <f t="shared" si="31"/>
        <v>0</v>
      </c>
    </row>
    <row r="157" spans="2:21" x14ac:dyDescent="0.3">
      <c r="B157" s="125">
        <v>142</v>
      </c>
      <c r="C157" s="34" t="str">
        <f>IF(OR('Data-Qtr8'!C155="",'Data-Qtr8'!R155),"",(COUNTIF('Data-Qtr8'!C155,"Yes")))</f>
        <v/>
      </c>
      <c r="D157" s="267" t="str">
        <f>IF('Data-Qtr8'!D155="","",IF(C157=1,'Data-Qtr8'!D155,""))</f>
        <v/>
      </c>
      <c r="E157" s="53" t="str">
        <f>IF(OR('Data-Qtr8'!E155="",'Data-Qtr8'!R155),"",COUNTIF('Data-Qtr8'!E155,"Yes"))</f>
        <v/>
      </c>
      <c r="F157" s="53" t="str">
        <f>IF(OR('Data-Qtr8'!F155="",'Data-Qtr8'!R155),"",COUNTIF('Data-Qtr8'!F155,"Yes"))</f>
        <v/>
      </c>
      <c r="G157" s="53"/>
      <c r="H157" s="270" t="str">
        <f>IF(OR('Data-Qtr8'!G155="",'Data-Qtr8'!R155),"",COUNTIF('Data-Qtr8'!G155,"Yes"))</f>
        <v/>
      </c>
      <c r="I157" s="55">
        <f>COUNTIF('Data-Qtr8'!C155:G155,"")</f>
        <v>5</v>
      </c>
      <c r="J157" s="125">
        <f>IF('Data-Qtr8'!R155,0,IF((COUNTBLANK(C157)+COUNTBLANK(E157)+COUNTBLANK(F157)+COUNTBLANK(H157))=4,0,1))</f>
        <v>0</v>
      </c>
      <c r="K157" s="125">
        <f t="shared" si="22"/>
        <v>0</v>
      </c>
      <c r="L157" s="125">
        <f t="shared" si="23"/>
        <v>0</v>
      </c>
      <c r="M157" s="1">
        <f t="shared" si="24"/>
        <v>0</v>
      </c>
      <c r="N157" s="125">
        <f t="shared" si="25"/>
        <v>0</v>
      </c>
      <c r="O157" s="126">
        <f t="shared" si="26"/>
        <v>0</v>
      </c>
      <c r="P157" s="125">
        <f t="shared" si="27"/>
        <v>0</v>
      </c>
      <c r="Q157" s="1">
        <f t="shared" si="28"/>
        <v>0</v>
      </c>
      <c r="R157" s="1">
        <f t="shared" si="32"/>
        <v>0</v>
      </c>
      <c r="S157" s="1">
        <f t="shared" si="29"/>
        <v>0</v>
      </c>
      <c r="T157" s="1">
        <f t="shared" si="30"/>
        <v>0</v>
      </c>
      <c r="U157" s="126">
        <f t="shared" si="31"/>
        <v>0</v>
      </c>
    </row>
    <row r="158" spans="2:21" x14ac:dyDescent="0.3">
      <c r="B158" s="125">
        <v>143</v>
      </c>
      <c r="C158" s="34" t="str">
        <f>IF(OR('Data-Qtr8'!C156="",'Data-Qtr8'!R156),"",(COUNTIF('Data-Qtr8'!C156,"Yes")))</f>
        <v/>
      </c>
      <c r="D158" s="267" t="str">
        <f>IF('Data-Qtr8'!D156="","",IF(C158=1,'Data-Qtr8'!D156,""))</f>
        <v/>
      </c>
      <c r="E158" s="53" t="str">
        <f>IF(OR('Data-Qtr8'!E156="",'Data-Qtr8'!R156),"",COUNTIF('Data-Qtr8'!E156,"Yes"))</f>
        <v/>
      </c>
      <c r="F158" s="53" t="str">
        <f>IF(OR('Data-Qtr8'!F156="",'Data-Qtr8'!R156),"",COUNTIF('Data-Qtr8'!F156,"Yes"))</f>
        <v/>
      </c>
      <c r="G158" s="53"/>
      <c r="H158" s="270" t="str">
        <f>IF(OR('Data-Qtr8'!G156="",'Data-Qtr8'!R156),"",COUNTIF('Data-Qtr8'!G156,"Yes"))</f>
        <v/>
      </c>
      <c r="I158" s="55">
        <f>COUNTIF('Data-Qtr8'!C156:G156,"")</f>
        <v>5</v>
      </c>
      <c r="J158" s="125">
        <f>IF('Data-Qtr8'!R156,0,IF((COUNTBLANK(C158)+COUNTBLANK(E158)+COUNTBLANK(F158)+COUNTBLANK(H158))=4,0,1))</f>
        <v>0</v>
      </c>
      <c r="K158" s="125">
        <f t="shared" si="22"/>
        <v>0</v>
      </c>
      <c r="L158" s="125">
        <f t="shared" si="23"/>
        <v>0</v>
      </c>
      <c r="M158" s="1">
        <f t="shared" si="24"/>
        <v>0</v>
      </c>
      <c r="N158" s="125">
        <f t="shared" si="25"/>
        <v>0</v>
      </c>
      <c r="O158" s="126">
        <f t="shared" si="26"/>
        <v>0</v>
      </c>
      <c r="P158" s="125">
        <f t="shared" si="27"/>
        <v>0</v>
      </c>
      <c r="Q158" s="1">
        <f t="shared" si="28"/>
        <v>0</v>
      </c>
      <c r="R158" s="1">
        <f t="shared" si="32"/>
        <v>0</v>
      </c>
      <c r="S158" s="1">
        <f t="shared" si="29"/>
        <v>0</v>
      </c>
      <c r="T158" s="1">
        <f t="shared" si="30"/>
        <v>0</v>
      </c>
      <c r="U158" s="126">
        <f t="shared" si="31"/>
        <v>0</v>
      </c>
    </row>
    <row r="159" spans="2:21" x14ac:dyDescent="0.3">
      <c r="B159" s="125">
        <v>144</v>
      </c>
      <c r="C159" s="34" t="str">
        <f>IF(OR('Data-Qtr8'!C157="",'Data-Qtr8'!R157),"",(COUNTIF('Data-Qtr8'!C157,"Yes")))</f>
        <v/>
      </c>
      <c r="D159" s="267" t="str">
        <f>IF('Data-Qtr8'!D157="","",IF(C159=1,'Data-Qtr8'!D157,""))</f>
        <v/>
      </c>
      <c r="E159" s="53" t="str">
        <f>IF(OR('Data-Qtr8'!E157="",'Data-Qtr8'!R157),"",COUNTIF('Data-Qtr8'!E157,"Yes"))</f>
        <v/>
      </c>
      <c r="F159" s="53" t="str">
        <f>IF(OR('Data-Qtr8'!F157="",'Data-Qtr8'!R157),"",COUNTIF('Data-Qtr8'!F157,"Yes"))</f>
        <v/>
      </c>
      <c r="G159" s="53"/>
      <c r="H159" s="270" t="str">
        <f>IF(OR('Data-Qtr8'!G157="",'Data-Qtr8'!R157),"",COUNTIF('Data-Qtr8'!G157,"Yes"))</f>
        <v/>
      </c>
      <c r="I159" s="55">
        <f>COUNTIF('Data-Qtr8'!C157:G157,"")</f>
        <v>5</v>
      </c>
      <c r="J159" s="125">
        <f>IF('Data-Qtr8'!R157,0,IF((COUNTBLANK(C159)+COUNTBLANK(E159)+COUNTBLANK(F159)+COUNTBLANK(H159))=4,0,1))</f>
        <v>0</v>
      </c>
      <c r="K159" s="125">
        <f t="shared" si="22"/>
        <v>0</v>
      </c>
      <c r="L159" s="125">
        <f t="shared" si="23"/>
        <v>0</v>
      </c>
      <c r="M159" s="1">
        <f t="shared" si="24"/>
        <v>0</v>
      </c>
      <c r="N159" s="125">
        <f t="shared" si="25"/>
        <v>0</v>
      </c>
      <c r="O159" s="126">
        <f t="shared" si="26"/>
        <v>0</v>
      </c>
      <c r="P159" s="125">
        <f t="shared" si="27"/>
        <v>0</v>
      </c>
      <c r="Q159" s="1">
        <f t="shared" si="28"/>
        <v>0</v>
      </c>
      <c r="R159" s="1">
        <f t="shared" si="32"/>
        <v>0</v>
      </c>
      <c r="S159" s="1">
        <f t="shared" si="29"/>
        <v>0</v>
      </c>
      <c r="T159" s="1">
        <f t="shared" si="30"/>
        <v>0</v>
      </c>
      <c r="U159" s="126">
        <f t="shared" si="31"/>
        <v>0</v>
      </c>
    </row>
    <row r="160" spans="2:21" x14ac:dyDescent="0.3">
      <c r="B160" s="125">
        <v>145</v>
      </c>
      <c r="C160" s="34" t="str">
        <f>IF(OR('Data-Qtr8'!C158="",'Data-Qtr8'!R158),"",(COUNTIF('Data-Qtr8'!C158,"Yes")))</f>
        <v/>
      </c>
      <c r="D160" s="267" t="str">
        <f>IF('Data-Qtr8'!D158="","",IF(C160=1,'Data-Qtr8'!D158,""))</f>
        <v/>
      </c>
      <c r="E160" s="53" t="str">
        <f>IF(OR('Data-Qtr8'!E158="",'Data-Qtr8'!R158),"",COUNTIF('Data-Qtr8'!E158,"Yes"))</f>
        <v/>
      </c>
      <c r="F160" s="53" t="str">
        <f>IF(OR('Data-Qtr8'!F158="",'Data-Qtr8'!R158),"",COUNTIF('Data-Qtr8'!F158,"Yes"))</f>
        <v/>
      </c>
      <c r="G160" s="53"/>
      <c r="H160" s="270" t="str">
        <f>IF(OR('Data-Qtr8'!G158="",'Data-Qtr8'!R158),"",COUNTIF('Data-Qtr8'!G158,"Yes"))</f>
        <v/>
      </c>
      <c r="I160" s="55">
        <f>COUNTIF('Data-Qtr8'!C158:G158,"")</f>
        <v>5</v>
      </c>
      <c r="J160" s="125">
        <f>IF('Data-Qtr8'!R158,0,IF((COUNTBLANK(C160)+COUNTBLANK(E160)+COUNTBLANK(F160)+COUNTBLANK(H160))=4,0,1))</f>
        <v>0</v>
      </c>
      <c r="K160" s="125">
        <f t="shared" si="22"/>
        <v>0</v>
      </c>
      <c r="L160" s="125">
        <f t="shared" si="23"/>
        <v>0</v>
      </c>
      <c r="M160" s="1">
        <f t="shared" si="24"/>
        <v>0</v>
      </c>
      <c r="N160" s="125">
        <f t="shared" si="25"/>
        <v>0</v>
      </c>
      <c r="O160" s="126">
        <f t="shared" si="26"/>
        <v>0</v>
      </c>
      <c r="P160" s="125">
        <f t="shared" si="27"/>
        <v>0</v>
      </c>
      <c r="Q160" s="1">
        <f t="shared" si="28"/>
        <v>0</v>
      </c>
      <c r="R160" s="1">
        <f t="shared" si="32"/>
        <v>0</v>
      </c>
      <c r="S160" s="1">
        <f t="shared" si="29"/>
        <v>0</v>
      </c>
      <c r="T160" s="1">
        <f t="shared" si="30"/>
        <v>0</v>
      </c>
      <c r="U160" s="126">
        <f t="shared" si="31"/>
        <v>0</v>
      </c>
    </row>
    <row r="161" spans="2:21" x14ac:dyDescent="0.3">
      <c r="B161" s="125">
        <v>146</v>
      </c>
      <c r="C161" s="34" t="str">
        <f>IF(OR('Data-Qtr8'!C159="",'Data-Qtr8'!R159),"",(COUNTIF('Data-Qtr8'!C159,"Yes")))</f>
        <v/>
      </c>
      <c r="D161" s="267" t="str">
        <f>IF('Data-Qtr8'!D159="","",IF(C161=1,'Data-Qtr8'!D159,""))</f>
        <v/>
      </c>
      <c r="E161" s="53" t="str">
        <f>IF(OR('Data-Qtr8'!E159="",'Data-Qtr8'!R159),"",COUNTIF('Data-Qtr8'!E159,"Yes"))</f>
        <v/>
      </c>
      <c r="F161" s="53" t="str">
        <f>IF(OR('Data-Qtr8'!F159="",'Data-Qtr8'!R159),"",COUNTIF('Data-Qtr8'!F159,"Yes"))</f>
        <v/>
      </c>
      <c r="G161" s="53"/>
      <c r="H161" s="270" t="str">
        <f>IF(OR('Data-Qtr8'!G159="",'Data-Qtr8'!R159),"",COUNTIF('Data-Qtr8'!G159,"Yes"))</f>
        <v/>
      </c>
      <c r="I161" s="55">
        <f>COUNTIF('Data-Qtr8'!C159:G159,"")</f>
        <v>5</v>
      </c>
      <c r="J161" s="125">
        <f>IF('Data-Qtr8'!R159,0,IF((COUNTBLANK(C161)+COUNTBLANK(E161)+COUNTBLANK(F161)+COUNTBLANK(H161))=4,0,1))</f>
        <v>0</v>
      </c>
      <c r="K161" s="125">
        <f t="shared" si="22"/>
        <v>0</v>
      </c>
      <c r="L161" s="125">
        <f t="shared" si="23"/>
        <v>0</v>
      </c>
      <c r="M161" s="1">
        <f t="shared" si="24"/>
        <v>0</v>
      </c>
      <c r="N161" s="125">
        <f t="shared" si="25"/>
        <v>0</v>
      </c>
      <c r="O161" s="126">
        <f t="shared" si="26"/>
        <v>0</v>
      </c>
      <c r="P161" s="125">
        <f t="shared" si="27"/>
        <v>0</v>
      </c>
      <c r="Q161" s="1">
        <f t="shared" si="28"/>
        <v>0</v>
      </c>
      <c r="R161" s="1">
        <f t="shared" si="32"/>
        <v>0</v>
      </c>
      <c r="S161" s="1">
        <f t="shared" si="29"/>
        <v>0</v>
      </c>
      <c r="T161" s="1">
        <f t="shared" si="30"/>
        <v>0</v>
      </c>
      <c r="U161" s="126">
        <f t="shared" si="31"/>
        <v>0</v>
      </c>
    </row>
    <row r="162" spans="2:21" x14ac:dyDescent="0.3">
      <c r="B162" s="125">
        <v>147</v>
      </c>
      <c r="C162" s="34" t="str">
        <f>IF(OR('Data-Qtr8'!C160="",'Data-Qtr8'!R160),"",(COUNTIF('Data-Qtr8'!C160,"Yes")))</f>
        <v/>
      </c>
      <c r="D162" s="267" t="str">
        <f>IF('Data-Qtr8'!D160="","",IF(C162=1,'Data-Qtr8'!D160,""))</f>
        <v/>
      </c>
      <c r="E162" s="53" t="str">
        <f>IF(OR('Data-Qtr8'!E160="",'Data-Qtr8'!R160),"",COUNTIF('Data-Qtr8'!E160,"Yes"))</f>
        <v/>
      </c>
      <c r="F162" s="53" t="str">
        <f>IF(OR('Data-Qtr8'!F160="",'Data-Qtr8'!R160),"",COUNTIF('Data-Qtr8'!F160,"Yes"))</f>
        <v/>
      </c>
      <c r="G162" s="53"/>
      <c r="H162" s="270" t="str">
        <f>IF(OR('Data-Qtr8'!G160="",'Data-Qtr8'!R160),"",COUNTIF('Data-Qtr8'!G160,"Yes"))</f>
        <v/>
      </c>
      <c r="I162" s="55">
        <f>COUNTIF('Data-Qtr8'!C160:G160,"")</f>
        <v>5</v>
      </c>
      <c r="J162" s="125">
        <f>IF('Data-Qtr8'!R160,0,IF((COUNTBLANK(C162)+COUNTBLANK(E162)+COUNTBLANK(F162)+COUNTBLANK(H162))=4,0,1))</f>
        <v>0</v>
      </c>
      <c r="K162" s="125">
        <f t="shared" si="22"/>
        <v>0</v>
      </c>
      <c r="L162" s="125">
        <f t="shared" si="23"/>
        <v>0</v>
      </c>
      <c r="M162" s="1">
        <f t="shared" si="24"/>
        <v>0</v>
      </c>
      <c r="N162" s="125">
        <f t="shared" si="25"/>
        <v>0</v>
      </c>
      <c r="O162" s="126">
        <f t="shared" si="26"/>
        <v>0</v>
      </c>
      <c r="P162" s="125">
        <f t="shared" si="27"/>
        <v>0</v>
      </c>
      <c r="Q162" s="1">
        <f t="shared" si="28"/>
        <v>0</v>
      </c>
      <c r="R162" s="1">
        <f t="shared" si="32"/>
        <v>0</v>
      </c>
      <c r="S162" s="1">
        <f t="shared" si="29"/>
        <v>0</v>
      </c>
      <c r="T162" s="1">
        <f t="shared" si="30"/>
        <v>0</v>
      </c>
      <c r="U162" s="126">
        <f t="shared" si="31"/>
        <v>0</v>
      </c>
    </row>
    <row r="163" spans="2:21" x14ac:dyDescent="0.3">
      <c r="B163" s="125">
        <v>148</v>
      </c>
      <c r="C163" s="34" t="str">
        <f>IF(OR('Data-Qtr8'!C161="",'Data-Qtr8'!R161),"",(COUNTIF('Data-Qtr8'!C161,"Yes")))</f>
        <v/>
      </c>
      <c r="D163" s="267" t="str">
        <f>IF('Data-Qtr8'!D161="","",IF(C163=1,'Data-Qtr8'!D161,""))</f>
        <v/>
      </c>
      <c r="E163" s="53" t="str">
        <f>IF(OR('Data-Qtr8'!E161="",'Data-Qtr8'!R161),"",COUNTIF('Data-Qtr8'!E161,"Yes"))</f>
        <v/>
      </c>
      <c r="F163" s="53" t="str">
        <f>IF(OR('Data-Qtr8'!F161="",'Data-Qtr8'!R161),"",COUNTIF('Data-Qtr8'!F161,"Yes"))</f>
        <v/>
      </c>
      <c r="G163" s="53"/>
      <c r="H163" s="270" t="str">
        <f>IF(OR('Data-Qtr8'!G161="",'Data-Qtr8'!R161),"",COUNTIF('Data-Qtr8'!G161,"Yes"))</f>
        <v/>
      </c>
      <c r="I163" s="55">
        <f>COUNTIF('Data-Qtr8'!C161:G161,"")</f>
        <v>5</v>
      </c>
      <c r="J163" s="125">
        <f>IF('Data-Qtr8'!R161,0,IF((COUNTBLANK(C163)+COUNTBLANK(E163)+COUNTBLANK(F163)+COUNTBLANK(H163))=4,0,1))</f>
        <v>0</v>
      </c>
      <c r="K163" s="125">
        <f t="shared" si="22"/>
        <v>0</v>
      </c>
      <c r="L163" s="125">
        <f t="shared" si="23"/>
        <v>0</v>
      </c>
      <c r="M163" s="1">
        <f t="shared" si="24"/>
        <v>0</v>
      </c>
      <c r="N163" s="125">
        <f t="shared" si="25"/>
        <v>0</v>
      </c>
      <c r="O163" s="126">
        <f t="shared" si="26"/>
        <v>0</v>
      </c>
      <c r="P163" s="125">
        <f t="shared" si="27"/>
        <v>0</v>
      </c>
      <c r="Q163" s="1">
        <f t="shared" si="28"/>
        <v>0</v>
      </c>
      <c r="R163" s="1">
        <f t="shared" si="32"/>
        <v>0</v>
      </c>
      <c r="S163" s="1">
        <f t="shared" si="29"/>
        <v>0</v>
      </c>
      <c r="T163" s="1">
        <f t="shared" si="30"/>
        <v>0</v>
      </c>
      <c r="U163" s="126">
        <f t="shared" si="31"/>
        <v>0</v>
      </c>
    </row>
    <row r="164" spans="2:21" x14ac:dyDescent="0.3">
      <c r="B164" s="125">
        <v>149</v>
      </c>
      <c r="C164" s="34" t="str">
        <f>IF(OR('Data-Qtr8'!C162="",'Data-Qtr8'!R162),"",(COUNTIF('Data-Qtr8'!C162,"Yes")))</f>
        <v/>
      </c>
      <c r="D164" s="267" t="str">
        <f>IF('Data-Qtr8'!D162="","",IF(C164=1,'Data-Qtr8'!D162,""))</f>
        <v/>
      </c>
      <c r="E164" s="53" t="str">
        <f>IF(OR('Data-Qtr8'!E162="",'Data-Qtr8'!R162),"",COUNTIF('Data-Qtr8'!E162,"Yes"))</f>
        <v/>
      </c>
      <c r="F164" s="53" t="str">
        <f>IF(OR('Data-Qtr8'!F162="",'Data-Qtr8'!R162),"",COUNTIF('Data-Qtr8'!F162,"Yes"))</f>
        <v/>
      </c>
      <c r="G164" s="53"/>
      <c r="H164" s="270" t="str">
        <f>IF(OR('Data-Qtr8'!G162="",'Data-Qtr8'!R162),"",COUNTIF('Data-Qtr8'!G162,"Yes"))</f>
        <v/>
      </c>
      <c r="I164" s="55">
        <f>COUNTIF('Data-Qtr8'!C162:G162,"")</f>
        <v>5</v>
      </c>
      <c r="J164" s="125">
        <f>IF('Data-Qtr8'!R162,0,IF((COUNTBLANK(C164)+COUNTBLANK(E164)+COUNTBLANK(F164)+COUNTBLANK(H164))=4,0,1))</f>
        <v>0</v>
      </c>
      <c r="K164" s="125">
        <f t="shared" si="22"/>
        <v>0</v>
      </c>
      <c r="L164" s="125">
        <f t="shared" si="23"/>
        <v>0</v>
      </c>
      <c r="M164" s="1">
        <f t="shared" si="24"/>
        <v>0</v>
      </c>
      <c r="N164" s="125">
        <f t="shared" si="25"/>
        <v>0</v>
      </c>
      <c r="O164" s="126">
        <f t="shared" si="26"/>
        <v>0</v>
      </c>
      <c r="P164" s="125">
        <f t="shared" si="27"/>
        <v>0</v>
      </c>
      <c r="Q164" s="1">
        <f t="shared" si="28"/>
        <v>0</v>
      </c>
      <c r="R164" s="1">
        <f t="shared" si="32"/>
        <v>0</v>
      </c>
      <c r="S164" s="1">
        <f t="shared" si="29"/>
        <v>0</v>
      </c>
      <c r="T164" s="1">
        <f t="shared" si="30"/>
        <v>0</v>
      </c>
      <c r="U164" s="126">
        <f t="shared" si="31"/>
        <v>0</v>
      </c>
    </row>
    <row r="165" spans="2:21" ht="15" thickBot="1" x14ac:dyDescent="0.35">
      <c r="B165" s="127">
        <v>150</v>
      </c>
      <c r="C165" s="35" t="str">
        <f>IF(OR('Data-Qtr8'!C163="",'Data-Qtr8'!R163),"",(COUNTIF('Data-Qtr8'!C163,"Yes")))</f>
        <v/>
      </c>
      <c r="D165" s="271" t="str">
        <f>IF('Data-Qtr8'!D163="","",IF(C165=1,'Data-Qtr8'!D163,""))</f>
        <v/>
      </c>
      <c r="E165" s="36" t="str">
        <f>IF(OR('Data-Qtr8'!E163="",'Data-Qtr8'!R163),"",COUNTIF('Data-Qtr8'!E163,"Yes"))</f>
        <v/>
      </c>
      <c r="F165" s="36" t="str">
        <f>IF(OR('Data-Qtr8'!F163="",'Data-Qtr8'!R163),"",COUNTIF('Data-Qtr8'!F163,"Yes"))</f>
        <v/>
      </c>
      <c r="G165" s="36"/>
      <c r="H165" s="272" t="str">
        <f>IF(OR('Data-Qtr8'!G163="",'Data-Qtr8'!R163),"",COUNTIF('Data-Qtr8'!G163,"Yes"))</f>
        <v/>
      </c>
      <c r="I165" s="56">
        <f>COUNTIF('Data-Qtr8'!C163:G163,"")</f>
        <v>5</v>
      </c>
      <c r="J165" s="125">
        <f>IF('Data-Qtr8'!R163,0,IF((COUNTBLANK(C165)+COUNTBLANK(E165)+COUNTBLANK(F165)+COUNTBLANK(H165))=4,0,1))</f>
        <v>0</v>
      </c>
      <c r="K165" s="125">
        <f t="shared" si="22"/>
        <v>0</v>
      </c>
      <c r="L165" s="125">
        <f t="shared" si="23"/>
        <v>0</v>
      </c>
      <c r="M165" s="1">
        <f t="shared" si="24"/>
        <v>0</v>
      </c>
      <c r="N165" s="125">
        <f t="shared" si="25"/>
        <v>0</v>
      </c>
      <c r="O165" s="126">
        <f t="shared" si="26"/>
        <v>0</v>
      </c>
      <c r="P165" s="125">
        <f t="shared" si="27"/>
        <v>0</v>
      </c>
      <c r="Q165" s="1">
        <f t="shared" si="28"/>
        <v>0</v>
      </c>
      <c r="R165" s="1">
        <f t="shared" si="32"/>
        <v>0</v>
      </c>
      <c r="S165" s="1">
        <f t="shared" si="29"/>
        <v>0</v>
      </c>
      <c r="T165" s="1">
        <f t="shared" si="30"/>
        <v>0</v>
      </c>
      <c r="U165" s="126">
        <f t="shared" si="31"/>
        <v>0</v>
      </c>
    </row>
    <row r="166" spans="2:21" x14ac:dyDescent="0.3">
      <c r="B166" s="125">
        <v>151</v>
      </c>
      <c r="C166" s="32" t="str">
        <f>IF(OR('Data-Qtr8'!C164="",'Data-Qtr8'!R164),"",(COUNTIF('Data-Qtr8'!C164,"Yes")))</f>
        <v/>
      </c>
      <c r="D166" s="268" t="str">
        <f>IF('Data-Qtr8'!D164="","",IF(C166=1,'Data-Qtr8'!D164,""))</f>
        <v/>
      </c>
      <c r="E166" s="33" t="str">
        <f>IF(OR('Data-Qtr8'!E164="",'Data-Qtr8'!R164),"",COUNTIF('Data-Qtr8'!E164,"Yes"))</f>
        <v/>
      </c>
      <c r="F166" s="33" t="str">
        <f>IF(OR('Data-Qtr8'!F164="",'Data-Qtr8'!R164),"",COUNTIF('Data-Qtr8'!F164,"Yes"))</f>
        <v/>
      </c>
      <c r="G166" s="33"/>
      <c r="H166" s="269" t="str">
        <f>IF(OR('Data-Qtr8'!G164="",'Data-Qtr8'!R164),"",COUNTIF('Data-Qtr8'!G164,"Yes"))</f>
        <v/>
      </c>
      <c r="I166" s="54">
        <f>COUNTIF('Data-Qtr8'!C164:G164,"")</f>
        <v>5</v>
      </c>
      <c r="J166" s="125">
        <f>IF('Data-Qtr8'!R164,0,IF((COUNTBLANK(C166)+COUNTBLANK(E166)+COUNTBLANK(F166)+COUNTBLANK(H166))=4,0,1))</f>
        <v>0</v>
      </c>
      <c r="K166" s="125">
        <f t="shared" si="22"/>
        <v>0</v>
      </c>
      <c r="L166" s="125">
        <f t="shared" si="23"/>
        <v>0</v>
      </c>
      <c r="M166" s="1">
        <f t="shared" si="24"/>
        <v>0</v>
      </c>
      <c r="N166" s="125">
        <f t="shared" si="25"/>
        <v>0</v>
      </c>
      <c r="O166" s="126">
        <f t="shared" si="26"/>
        <v>0</v>
      </c>
      <c r="P166" s="125">
        <f t="shared" si="27"/>
        <v>0</v>
      </c>
      <c r="Q166" s="1">
        <f t="shared" si="28"/>
        <v>0</v>
      </c>
      <c r="R166" s="1">
        <f t="shared" si="32"/>
        <v>0</v>
      </c>
      <c r="S166" s="1">
        <f t="shared" si="29"/>
        <v>0</v>
      </c>
      <c r="T166" s="1">
        <f t="shared" si="30"/>
        <v>0</v>
      </c>
      <c r="U166" s="126">
        <f t="shared" si="31"/>
        <v>0</v>
      </c>
    </row>
    <row r="167" spans="2:21" x14ac:dyDescent="0.3">
      <c r="B167" s="125">
        <v>152</v>
      </c>
      <c r="C167" s="34" t="str">
        <f>IF(OR('Data-Qtr8'!C165="",'Data-Qtr8'!R165),"",(COUNTIF('Data-Qtr8'!C165,"Yes")))</f>
        <v/>
      </c>
      <c r="D167" s="267" t="str">
        <f>IF('Data-Qtr8'!D165="","",IF(C167=1,'Data-Qtr8'!D165,""))</f>
        <v/>
      </c>
      <c r="E167" s="53" t="str">
        <f>IF(OR('Data-Qtr8'!E165="",'Data-Qtr8'!R165),"",COUNTIF('Data-Qtr8'!E165,"Yes"))</f>
        <v/>
      </c>
      <c r="F167" s="53" t="str">
        <f>IF(OR('Data-Qtr8'!F165="",'Data-Qtr8'!R165),"",COUNTIF('Data-Qtr8'!F165,"Yes"))</f>
        <v/>
      </c>
      <c r="G167" s="53"/>
      <c r="H167" s="270" t="str">
        <f>IF(OR('Data-Qtr8'!G165="",'Data-Qtr8'!R165),"",COUNTIF('Data-Qtr8'!G165,"Yes"))</f>
        <v/>
      </c>
      <c r="I167" s="55">
        <f>COUNTIF('Data-Qtr8'!C165:G165,"")</f>
        <v>5</v>
      </c>
      <c r="J167" s="125">
        <f>IF('Data-Qtr8'!R165,0,IF((COUNTBLANK(C167)+COUNTBLANK(E167)+COUNTBLANK(F167)+COUNTBLANK(H167))=4,0,1))</f>
        <v>0</v>
      </c>
      <c r="K167" s="125">
        <f t="shared" si="22"/>
        <v>0</v>
      </c>
      <c r="L167" s="125">
        <f t="shared" si="23"/>
        <v>0</v>
      </c>
      <c r="M167" s="1">
        <f t="shared" si="24"/>
        <v>0</v>
      </c>
      <c r="N167" s="125">
        <f t="shared" si="25"/>
        <v>0</v>
      </c>
      <c r="O167" s="126">
        <f t="shared" si="26"/>
        <v>0</v>
      </c>
      <c r="P167" s="125">
        <f t="shared" si="27"/>
        <v>0</v>
      </c>
      <c r="Q167" s="1">
        <f t="shared" si="28"/>
        <v>0</v>
      </c>
      <c r="R167" s="1">
        <f t="shared" si="32"/>
        <v>0</v>
      </c>
      <c r="S167" s="1">
        <f t="shared" si="29"/>
        <v>0</v>
      </c>
      <c r="T167" s="1">
        <f t="shared" si="30"/>
        <v>0</v>
      </c>
      <c r="U167" s="126">
        <f t="shared" si="31"/>
        <v>0</v>
      </c>
    </row>
    <row r="168" spans="2:21" x14ac:dyDescent="0.3">
      <c r="B168" s="125">
        <v>153</v>
      </c>
      <c r="C168" s="34" t="str">
        <f>IF(OR('Data-Qtr8'!C166="",'Data-Qtr8'!R166),"",(COUNTIF('Data-Qtr8'!C166,"Yes")))</f>
        <v/>
      </c>
      <c r="D168" s="267" t="str">
        <f>IF('Data-Qtr8'!D166="","",IF(C168=1,'Data-Qtr8'!D166,""))</f>
        <v/>
      </c>
      <c r="E168" s="53" t="str">
        <f>IF(OR('Data-Qtr8'!E166="",'Data-Qtr8'!R166),"",COUNTIF('Data-Qtr8'!E166,"Yes"))</f>
        <v/>
      </c>
      <c r="F168" s="53" t="str">
        <f>IF(OR('Data-Qtr8'!F166="",'Data-Qtr8'!R166),"",COUNTIF('Data-Qtr8'!F166,"Yes"))</f>
        <v/>
      </c>
      <c r="G168" s="53"/>
      <c r="H168" s="270" t="str">
        <f>IF(OR('Data-Qtr8'!G166="",'Data-Qtr8'!R166),"",COUNTIF('Data-Qtr8'!G166,"Yes"))</f>
        <v/>
      </c>
      <c r="I168" s="55">
        <f>COUNTIF('Data-Qtr8'!C166:G166,"")</f>
        <v>5</v>
      </c>
      <c r="J168" s="125">
        <f>IF('Data-Qtr8'!R166,0,IF((COUNTBLANK(C168)+COUNTBLANK(E168)+COUNTBLANK(F168)+COUNTBLANK(H168))=4,0,1))</f>
        <v>0</v>
      </c>
      <c r="K168" s="125">
        <f t="shared" si="22"/>
        <v>0</v>
      </c>
      <c r="L168" s="125">
        <f t="shared" si="23"/>
        <v>0</v>
      </c>
      <c r="M168" s="1">
        <f t="shared" si="24"/>
        <v>0</v>
      </c>
      <c r="N168" s="125">
        <f t="shared" si="25"/>
        <v>0</v>
      </c>
      <c r="O168" s="126">
        <f t="shared" si="26"/>
        <v>0</v>
      </c>
      <c r="P168" s="125">
        <f t="shared" si="27"/>
        <v>0</v>
      </c>
      <c r="Q168" s="1">
        <f t="shared" si="28"/>
        <v>0</v>
      </c>
      <c r="R168" s="1">
        <f t="shared" si="32"/>
        <v>0</v>
      </c>
      <c r="S168" s="1">
        <f t="shared" si="29"/>
        <v>0</v>
      </c>
      <c r="T168" s="1">
        <f t="shared" si="30"/>
        <v>0</v>
      </c>
      <c r="U168" s="126">
        <f t="shared" si="31"/>
        <v>0</v>
      </c>
    </row>
    <row r="169" spans="2:21" x14ac:dyDescent="0.3">
      <c r="B169" s="125">
        <v>154</v>
      </c>
      <c r="C169" s="34" t="str">
        <f>IF(OR('Data-Qtr8'!C167="",'Data-Qtr8'!R167),"",(COUNTIF('Data-Qtr8'!C167,"Yes")))</f>
        <v/>
      </c>
      <c r="D169" s="267" t="str">
        <f>IF('Data-Qtr8'!D167="","",IF(C169=1,'Data-Qtr8'!D167,""))</f>
        <v/>
      </c>
      <c r="E169" s="53" t="str">
        <f>IF(OR('Data-Qtr8'!E167="",'Data-Qtr8'!R167),"",COUNTIF('Data-Qtr8'!E167,"Yes"))</f>
        <v/>
      </c>
      <c r="F169" s="53" t="str">
        <f>IF(OR('Data-Qtr8'!F167="",'Data-Qtr8'!R167),"",COUNTIF('Data-Qtr8'!F167,"Yes"))</f>
        <v/>
      </c>
      <c r="G169" s="53"/>
      <c r="H169" s="270" t="str">
        <f>IF(OR('Data-Qtr8'!G167="",'Data-Qtr8'!R167),"",COUNTIF('Data-Qtr8'!G167,"Yes"))</f>
        <v/>
      </c>
      <c r="I169" s="55">
        <f>COUNTIF('Data-Qtr8'!C167:G167,"")</f>
        <v>5</v>
      </c>
      <c r="J169" s="125">
        <f>IF('Data-Qtr8'!R167,0,IF((COUNTBLANK(C169)+COUNTBLANK(E169)+COUNTBLANK(F169)+COUNTBLANK(H169))=4,0,1))</f>
        <v>0</v>
      </c>
      <c r="K169" s="125">
        <f t="shared" si="22"/>
        <v>0</v>
      </c>
      <c r="L169" s="125">
        <f t="shared" si="23"/>
        <v>0</v>
      </c>
      <c r="M169" s="1">
        <f t="shared" si="24"/>
        <v>0</v>
      </c>
      <c r="N169" s="125">
        <f t="shared" si="25"/>
        <v>0</v>
      </c>
      <c r="O169" s="126">
        <f t="shared" si="26"/>
        <v>0</v>
      </c>
      <c r="P169" s="125">
        <f t="shared" si="27"/>
        <v>0</v>
      </c>
      <c r="Q169" s="1">
        <f t="shared" si="28"/>
        <v>0</v>
      </c>
      <c r="R169" s="1">
        <f t="shared" si="32"/>
        <v>0</v>
      </c>
      <c r="S169" s="1">
        <f t="shared" si="29"/>
        <v>0</v>
      </c>
      <c r="T169" s="1">
        <f t="shared" si="30"/>
        <v>0</v>
      </c>
      <c r="U169" s="126">
        <f t="shared" si="31"/>
        <v>0</v>
      </c>
    </row>
    <row r="170" spans="2:21" x14ac:dyDescent="0.3">
      <c r="B170" s="125">
        <v>155</v>
      </c>
      <c r="C170" s="34" t="str">
        <f>IF(OR('Data-Qtr8'!C168="",'Data-Qtr8'!R168),"",(COUNTIF('Data-Qtr8'!C168,"Yes")))</f>
        <v/>
      </c>
      <c r="D170" s="267" t="str">
        <f>IF('Data-Qtr8'!D168="","",IF(C170=1,'Data-Qtr8'!D168,""))</f>
        <v/>
      </c>
      <c r="E170" s="53" t="str">
        <f>IF(OR('Data-Qtr8'!E168="",'Data-Qtr8'!R168),"",COUNTIF('Data-Qtr8'!E168,"Yes"))</f>
        <v/>
      </c>
      <c r="F170" s="53" t="str">
        <f>IF(OR('Data-Qtr8'!F168="",'Data-Qtr8'!R168),"",COUNTIF('Data-Qtr8'!F168,"Yes"))</f>
        <v/>
      </c>
      <c r="G170" s="53"/>
      <c r="H170" s="270" t="str">
        <f>IF(OR('Data-Qtr8'!G168="",'Data-Qtr8'!R168),"",COUNTIF('Data-Qtr8'!G168,"Yes"))</f>
        <v/>
      </c>
      <c r="I170" s="55">
        <f>COUNTIF('Data-Qtr8'!C168:G168,"")</f>
        <v>5</v>
      </c>
      <c r="J170" s="125">
        <f>IF('Data-Qtr8'!R168,0,IF((COUNTBLANK(C170)+COUNTBLANK(E170)+COUNTBLANK(F170)+COUNTBLANK(H170))=4,0,1))</f>
        <v>0</v>
      </c>
      <c r="K170" s="125">
        <f t="shared" si="22"/>
        <v>0</v>
      </c>
      <c r="L170" s="125">
        <f t="shared" si="23"/>
        <v>0</v>
      </c>
      <c r="M170" s="1">
        <f t="shared" si="24"/>
        <v>0</v>
      </c>
      <c r="N170" s="125">
        <f t="shared" si="25"/>
        <v>0</v>
      </c>
      <c r="O170" s="126">
        <f t="shared" si="26"/>
        <v>0</v>
      </c>
      <c r="P170" s="125">
        <f t="shared" si="27"/>
        <v>0</v>
      </c>
      <c r="Q170" s="1">
        <f t="shared" si="28"/>
        <v>0</v>
      </c>
      <c r="R170" s="1">
        <f t="shared" si="32"/>
        <v>0</v>
      </c>
      <c r="S170" s="1">
        <f t="shared" si="29"/>
        <v>0</v>
      </c>
      <c r="T170" s="1">
        <f t="shared" si="30"/>
        <v>0</v>
      </c>
      <c r="U170" s="126">
        <f t="shared" si="31"/>
        <v>0</v>
      </c>
    </row>
    <row r="171" spans="2:21" x14ac:dyDescent="0.3">
      <c r="B171" s="125">
        <v>156</v>
      </c>
      <c r="C171" s="34" t="str">
        <f>IF(OR('Data-Qtr8'!C169="",'Data-Qtr8'!R169),"",(COUNTIF('Data-Qtr8'!C169,"Yes")))</f>
        <v/>
      </c>
      <c r="D171" s="267" t="str">
        <f>IF('Data-Qtr8'!D169="","",IF(C171=1,'Data-Qtr8'!D169,""))</f>
        <v/>
      </c>
      <c r="E171" s="53" t="str">
        <f>IF(OR('Data-Qtr8'!E169="",'Data-Qtr8'!R169),"",COUNTIF('Data-Qtr8'!E169,"Yes"))</f>
        <v/>
      </c>
      <c r="F171" s="53" t="str">
        <f>IF(OR('Data-Qtr8'!F169="",'Data-Qtr8'!R169),"",COUNTIF('Data-Qtr8'!F169,"Yes"))</f>
        <v/>
      </c>
      <c r="G171" s="53"/>
      <c r="H171" s="270" t="str">
        <f>IF(OR('Data-Qtr8'!G169="",'Data-Qtr8'!R169),"",COUNTIF('Data-Qtr8'!G169,"Yes"))</f>
        <v/>
      </c>
      <c r="I171" s="55">
        <f>COUNTIF('Data-Qtr8'!C169:G169,"")</f>
        <v>5</v>
      </c>
      <c r="J171" s="125">
        <f>IF('Data-Qtr8'!R169,0,IF((COUNTBLANK(C171)+COUNTBLANK(E171)+COUNTBLANK(F171)+COUNTBLANK(H171))=4,0,1))</f>
        <v>0</v>
      </c>
      <c r="K171" s="125">
        <f t="shared" si="22"/>
        <v>0</v>
      </c>
      <c r="L171" s="125">
        <f t="shared" si="23"/>
        <v>0</v>
      </c>
      <c r="M171" s="1">
        <f t="shared" si="24"/>
        <v>0</v>
      </c>
      <c r="N171" s="125">
        <f t="shared" si="25"/>
        <v>0</v>
      </c>
      <c r="O171" s="126">
        <f t="shared" si="26"/>
        <v>0</v>
      </c>
      <c r="P171" s="125">
        <f t="shared" si="27"/>
        <v>0</v>
      </c>
      <c r="Q171" s="1">
        <f t="shared" si="28"/>
        <v>0</v>
      </c>
      <c r="R171" s="1">
        <f t="shared" si="32"/>
        <v>0</v>
      </c>
      <c r="S171" s="1">
        <f t="shared" si="29"/>
        <v>0</v>
      </c>
      <c r="T171" s="1">
        <f t="shared" si="30"/>
        <v>0</v>
      </c>
      <c r="U171" s="126">
        <f t="shared" si="31"/>
        <v>0</v>
      </c>
    </row>
    <row r="172" spans="2:21" x14ac:dyDescent="0.3">
      <c r="B172" s="125">
        <v>157</v>
      </c>
      <c r="C172" s="34" t="str">
        <f>IF(OR('Data-Qtr8'!C170="",'Data-Qtr8'!R170),"",(COUNTIF('Data-Qtr8'!C170,"Yes")))</f>
        <v/>
      </c>
      <c r="D172" s="267" t="str">
        <f>IF('Data-Qtr8'!D170="","",IF(C172=1,'Data-Qtr8'!D170,""))</f>
        <v/>
      </c>
      <c r="E172" s="53" t="str">
        <f>IF(OR('Data-Qtr8'!E170="",'Data-Qtr8'!R170),"",COUNTIF('Data-Qtr8'!E170,"Yes"))</f>
        <v/>
      </c>
      <c r="F172" s="53" t="str">
        <f>IF(OR('Data-Qtr8'!F170="",'Data-Qtr8'!R170),"",COUNTIF('Data-Qtr8'!F170,"Yes"))</f>
        <v/>
      </c>
      <c r="G172" s="53"/>
      <c r="H172" s="270" t="str">
        <f>IF(OR('Data-Qtr8'!G170="",'Data-Qtr8'!R170),"",COUNTIF('Data-Qtr8'!G170,"Yes"))</f>
        <v/>
      </c>
      <c r="I172" s="55">
        <f>COUNTIF('Data-Qtr8'!C170:G170,"")</f>
        <v>5</v>
      </c>
      <c r="J172" s="125">
        <f>IF('Data-Qtr8'!R170,0,IF((COUNTBLANK(C172)+COUNTBLANK(E172)+COUNTBLANK(F172)+COUNTBLANK(H172))=4,0,1))</f>
        <v>0</v>
      </c>
      <c r="K172" s="125">
        <f t="shared" si="22"/>
        <v>0</v>
      </c>
      <c r="L172" s="125">
        <f t="shared" si="23"/>
        <v>0</v>
      </c>
      <c r="M172" s="1">
        <f t="shared" si="24"/>
        <v>0</v>
      </c>
      <c r="N172" s="125">
        <f t="shared" si="25"/>
        <v>0</v>
      </c>
      <c r="O172" s="126">
        <f t="shared" si="26"/>
        <v>0</v>
      </c>
      <c r="P172" s="125">
        <f t="shared" si="27"/>
        <v>0</v>
      </c>
      <c r="Q172" s="1">
        <f t="shared" si="28"/>
        <v>0</v>
      </c>
      <c r="R172" s="1">
        <f t="shared" si="32"/>
        <v>0</v>
      </c>
      <c r="S172" s="1">
        <f t="shared" si="29"/>
        <v>0</v>
      </c>
      <c r="T172" s="1">
        <f t="shared" si="30"/>
        <v>0</v>
      </c>
      <c r="U172" s="126">
        <f t="shared" si="31"/>
        <v>0</v>
      </c>
    </row>
    <row r="173" spans="2:21" x14ac:dyDescent="0.3">
      <c r="B173" s="125">
        <v>158</v>
      </c>
      <c r="C173" s="34" t="str">
        <f>IF(OR('Data-Qtr8'!C171="",'Data-Qtr8'!R171),"",(COUNTIF('Data-Qtr8'!C171,"Yes")))</f>
        <v/>
      </c>
      <c r="D173" s="267" t="str">
        <f>IF('Data-Qtr8'!D171="","",IF(C173=1,'Data-Qtr8'!D171,""))</f>
        <v/>
      </c>
      <c r="E173" s="53" t="str">
        <f>IF(OR('Data-Qtr8'!E171="",'Data-Qtr8'!R171),"",COUNTIF('Data-Qtr8'!E171,"Yes"))</f>
        <v/>
      </c>
      <c r="F173" s="53" t="str">
        <f>IF(OR('Data-Qtr8'!F171="",'Data-Qtr8'!R171),"",COUNTIF('Data-Qtr8'!F171,"Yes"))</f>
        <v/>
      </c>
      <c r="G173" s="53"/>
      <c r="H173" s="270" t="str">
        <f>IF(OR('Data-Qtr8'!G171="",'Data-Qtr8'!R171),"",COUNTIF('Data-Qtr8'!G171,"Yes"))</f>
        <v/>
      </c>
      <c r="I173" s="55">
        <f>COUNTIF('Data-Qtr8'!C171:G171,"")</f>
        <v>5</v>
      </c>
      <c r="J173" s="125">
        <f>IF('Data-Qtr8'!R171,0,IF((COUNTBLANK(C173)+COUNTBLANK(E173)+COUNTBLANK(F173)+COUNTBLANK(H173))=4,0,1))</f>
        <v>0</v>
      </c>
      <c r="K173" s="125">
        <f t="shared" si="22"/>
        <v>0</v>
      </c>
      <c r="L173" s="125">
        <f t="shared" si="23"/>
        <v>0</v>
      </c>
      <c r="M173" s="1">
        <f t="shared" si="24"/>
        <v>0</v>
      </c>
      <c r="N173" s="125">
        <f t="shared" si="25"/>
        <v>0</v>
      </c>
      <c r="O173" s="126">
        <f t="shared" si="26"/>
        <v>0</v>
      </c>
      <c r="P173" s="125">
        <f t="shared" si="27"/>
        <v>0</v>
      </c>
      <c r="Q173" s="1">
        <f t="shared" si="28"/>
        <v>0</v>
      </c>
      <c r="R173" s="1">
        <f t="shared" si="32"/>
        <v>0</v>
      </c>
      <c r="S173" s="1">
        <f t="shared" si="29"/>
        <v>0</v>
      </c>
      <c r="T173" s="1">
        <f t="shared" si="30"/>
        <v>0</v>
      </c>
      <c r="U173" s="126">
        <f t="shared" si="31"/>
        <v>0</v>
      </c>
    </row>
    <row r="174" spans="2:21" x14ac:dyDescent="0.3">
      <c r="B174" s="125">
        <v>159</v>
      </c>
      <c r="C174" s="34" t="str">
        <f>IF(OR('Data-Qtr8'!C172="",'Data-Qtr8'!R172),"",(COUNTIF('Data-Qtr8'!C172,"Yes")))</f>
        <v/>
      </c>
      <c r="D174" s="267" t="str">
        <f>IF('Data-Qtr8'!D172="","",IF(C174=1,'Data-Qtr8'!D172,""))</f>
        <v/>
      </c>
      <c r="E174" s="53" t="str">
        <f>IF(OR('Data-Qtr8'!E172="",'Data-Qtr8'!R172),"",COUNTIF('Data-Qtr8'!E172,"Yes"))</f>
        <v/>
      </c>
      <c r="F174" s="53" t="str">
        <f>IF(OR('Data-Qtr8'!F172="",'Data-Qtr8'!R172),"",COUNTIF('Data-Qtr8'!F172,"Yes"))</f>
        <v/>
      </c>
      <c r="G174" s="53"/>
      <c r="H174" s="270" t="str">
        <f>IF(OR('Data-Qtr8'!G172="",'Data-Qtr8'!R172),"",COUNTIF('Data-Qtr8'!G172,"Yes"))</f>
        <v/>
      </c>
      <c r="I174" s="55">
        <f>COUNTIF('Data-Qtr8'!C172:G172,"")</f>
        <v>5</v>
      </c>
      <c r="J174" s="125">
        <f>IF('Data-Qtr8'!R172,0,IF((COUNTBLANK(C174)+COUNTBLANK(E174)+COUNTBLANK(F174)+COUNTBLANK(H174))=4,0,1))</f>
        <v>0</v>
      </c>
      <c r="K174" s="125">
        <f t="shared" si="22"/>
        <v>0</v>
      </c>
      <c r="L174" s="125">
        <f t="shared" si="23"/>
        <v>0</v>
      </c>
      <c r="M174" s="1">
        <f t="shared" si="24"/>
        <v>0</v>
      </c>
      <c r="N174" s="125">
        <f t="shared" si="25"/>
        <v>0</v>
      </c>
      <c r="O174" s="126">
        <f t="shared" si="26"/>
        <v>0</v>
      </c>
      <c r="P174" s="125">
        <f t="shared" si="27"/>
        <v>0</v>
      </c>
      <c r="Q174" s="1">
        <f t="shared" si="28"/>
        <v>0</v>
      </c>
      <c r="R174" s="1">
        <f t="shared" si="32"/>
        <v>0</v>
      </c>
      <c r="S174" s="1">
        <f t="shared" si="29"/>
        <v>0</v>
      </c>
      <c r="T174" s="1">
        <f t="shared" si="30"/>
        <v>0</v>
      </c>
      <c r="U174" s="126">
        <f t="shared" si="31"/>
        <v>0</v>
      </c>
    </row>
    <row r="175" spans="2:21" ht="15" thickBot="1" x14ac:dyDescent="0.35">
      <c r="B175" s="125">
        <v>160</v>
      </c>
      <c r="C175" s="35" t="str">
        <f>IF(OR('Data-Qtr8'!C173="",'Data-Qtr8'!R173),"",(COUNTIF('Data-Qtr8'!C173,"Yes")))</f>
        <v/>
      </c>
      <c r="D175" s="271" t="str">
        <f>IF('Data-Qtr8'!D173="","",IF(C175=1,'Data-Qtr8'!D173,""))</f>
        <v/>
      </c>
      <c r="E175" s="36" t="str">
        <f>IF(OR('Data-Qtr8'!E173="",'Data-Qtr8'!R173),"",COUNTIF('Data-Qtr8'!E173,"Yes"))</f>
        <v/>
      </c>
      <c r="F175" s="36" t="str">
        <f>IF(OR('Data-Qtr8'!F173="",'Data-Qtr8'!R173),"",COUNTIF('Data-Qtr8'!F173,"Yes"))</f>
        <v/>
      </c>
      <c r="G175" s="36"/>
      <c r="H175" s="272" t="str">
        <f>IF(OR('Data-Qtr8'!G173="",'Data-Qtr8'!R173),"",COUNTIF('Data-Qtr8'!G173,"Yes"))</f>
        <v/>
      </c>
      <c r="I175" s="55">
        <f>COUNTIF('Data-Qtr8'!C173:G173,"")</f>
        <v>5</v>
      </c>
      <c r="J175" s="125">
        <f>IF('Data-Qtr8'!R173,0,IF((COUNTBLANK(C175)+COUNTBLANK(E175)+COUNTBLANK(F175)+COUNTBLANK(H175))=4,0,1))</f>
        <v>0</v>
      </c>
      <c r="K175" s="125">
        <f t="shared" si="22"/>
        <v>0</v>
      </c>
      <c r="L175" s="125">
        <f t="shared" si="23"/>
        <v>0</v>
      </c>
      <c r="M175" s="1">
        <f t="shared" si="24"/>
        <v>0</v>
      </c>
      <c r="N175" s="125">
        <f t="shared" si="25"/>
        <v>0</v>
      </c>
      <c r="O175" s="126">
        <f t="shared" si="26"/>
        <v>0</v>
      </c>
      <c r="P175" s="125">
        <f t="shared" si="27"/>
        <v>0</v>
      </c>
      <c r="Q175" s="1">
        <f t="shared" si="28"/>
        <v>0</v>
      </c>
      <c r="R175" s="1">
        <f t="shared" si="32"/>
        <v>0</v>
      </c>
      <c r="S175" s="1">
        <f t="shared" si="29"/>
        <v>0</v>
      </c>
      <c r="T175" s="1">
        <f t="shared" si="30"/>
        <v>0</v>
      </c>
      <c r="U175" s="126">
        <f t="shared" si="31"/>
        <v>0</v>
      </c>
    </row>
    <row r="176" spans="2:21" x14ac:dyDescent="0.3">
      <c r="B176" s="125">
        <v>161</v>
      </c>
      <c r="C176" s="32" t="str">
        <f>IF(OR('Data-Qtr8'!C174="",'Data-Qtr8'!R174),"",(COUNTIF('Data-Qtr8'!C174,"Yes")))</f>
        <v/>
      </c>
      <c r="D176" s="268" t="str">
        <f>IF('Data-Qtr8'!D174="","",IF(C176=1,'Data-Qtr8'!D174,""))</f>
        <v/>
      </c>
      <c r="E176" s="33" t="str">
        <f>IF(OR('Data-Qtr8'!E174="",'Data-Qtr8'!R174),"",COUNTIF('Data-Qtr8'!E174,"Yes"))</f>
        <v/>
      </c>
      <c r="F176" s="33" t="str">
        <f>IF(OR('Data-Qtr8'!F174="",'Data-Qtr8'!R174),"",COUNTIF('Data-Qtr8'!F174,"Yes"))</f>
        <v/>
      </c>
      <c r="G176" s="33"/>
      <c r="H176" s="269" t="str">
        <f>IF(OR('Data-Qtr8'!G174="",'Data-Qtr8'!R174),"",COUNTIF('Data-Qtr8'!G174,"Yes"))</f>
        <v/>
      </c>
      <c r="I176" s="54">
        <f>COUNTIF('Data-Qtr8'!C174:G174,"")</f>
        <v>5</v>
      </c>
      <c r="J176" s="125">
        <f>IF('Data-Qtr8'!R174,0,IF((COUNTBLANK(C176)+COUNTBLANK(E176)+COUNTBLANK(F176)+COUNTBLANK(H176))=4,0,1))</f>
        <v>0</v>
      </c>
      <c r="K176" s="125">
        <f t="shared" si="22"/>
        <v>0</v>
      </c>
      <c r="L176" s="125">
        <f t="shared" si="23"/>
        <v>0</v>
      </c>
      <c r="M176" s="1">
        <f t="shared" si="24"/>
        <v>0</v>
      </c>
      <c r="N176" s="125">
        <f t="shared" si="25"/>
        <v>0</v>
      </c>
      <c r="O176" s="126">
        <f t="shared" si="26"/>
        <v>0</v>
      </c>
      <c r="P176" s="125">
        <f t="shared" si="27"/>
        <v>0</v>
      </c>
      <c r="Q176" s="1">
        <f t="shared" si="28"/>
        <v>0</v>
      </c>
      <c r="R176" s="1">
        <f t="shared" si="32"/>
        <v>0</v>
      </c>
      <c r="S176" s="1">
        <f t="shared" si="29"/>
        <v>0</v>
      </c>
      <c r="T176" s="1">
        <f t="shared" si="30"/>
        <v>0</v>
      </c>
      <c r="U176" s="126">
        <f t="shared" si="31"/>
        <v>0</v>
      </c>
    </row>
    <row r="177" spans="2:21" x14ac:dyDescent="0.3">
      <c r="B177" s="125">
        <v>162</v>
      </c>
      <c r="C177" s="34" t="str">
        <f>IF(OR('Data-Qtr8'!C175="",'Data-Qtr8'!R175),"",(COUNTIF('Data-Qtr8'!C175,"Yes")))</f>
        <v/>
      </c>
      <c r="D177" s="267" t="str">
        <f>IF('Data-Qtr8'!D175="","",IF(C177=1,'Data-Qtr8'!D175,""))</f>
        <v/>
      </c>
      <c r="E177" s="53" t="str">
        <f>IF(OR('Data-Qtr8'!E175="",'Data-Qtr8'!R175),"",COUNTIF('Data-Qtr8'!E175,"Yes"))</f>
        <v/>
      </c>
      <c r="F177" s="53" t="str">
        <f>IF(OR('Data-Qtr8'!F175="",'Data-Qtr8'!R175),"",COUNTIF('Data-Qtr8'!F175,"Yes"))</f>
        <v/>
      </c>
      <c r="G177" s="53"/>
      <c r="H177" s="270" t="str">
        <f>IF(OR('Data-Qtr8'!G175="",'Data-Qtr8'!R175),"",COUNTIF('Data-Qtr8'!G175,"Yes"))</f>
        <v/>
      </c>
      <c r="I177" s="55">
        <f>COUNTIF('Data-Qtr8'!C175:G175,"")</f>
        <v>5</v>
      </c>
      <c r="J177" s="125">
        <f>IF('Data-Qtr8'!R175,0,IF((COUNTBLANK(C177)+COUNTBLANK(E177)+COUNTBLANK(F177)+COUNTBLANK(H177))=4,0,1))</f>
        <v>0</v>
      </c>
      <c r="K177" s="125">
        <f t="shared" si="22"/>
        <v>0</v>
      </c>
      <c r="L177" s="125">
        <f t="shared" si="23"/>
        <v>0</v>
      </c>
      <c r="M177" s="1">
        <f t="shared" si="24"/>
        <v>0</v>
      </c>
      <c r="N177" s="125">
        <f t="shared" si="25"/>
        <v>0</v>
      </c>
      <c r="O177" s="126">
        <f t="shared" si="26"/>
        <v>0</v>
      </c>
      <c r="P177" s="125">
        <f t="shared" si="27"/>
        <v>0</v>
      </c>
      <c r="Q177" s="1">
        <f t="shared" si="28"/>
        <v>0</v>
      </c>
      <c r="R177" s="1">
        <f t="shared" si="32"/>
        <v>0</v>
      </c>
      <c r="S177" s="1">
        <f t="shared" si="29"/>
        <v>0</v>
      </c>
      <c r="T177" s="1">
        <f t="shared" si="30"/>
        <v>0</v>
      </c>
      <c r="U177" s="126">
        <f t="shared" si="31"/>
        <v>0</v>
      </c>
    </row>
    <row r="178" spans="2:21" x14ac:dyDescent="0.3">
      <c r="B178" s="125">
        <v>163</v>
      </c>
      <c r="C178" s="34" t="str">
        <f>IF(OR('Data-Qtr8'!C176="",'Data-Qtr8'!R176),"",(COUNTIF('Data-Qtr8'!C176,"Yes")))</f>
        <v/>
      </c>
      <c r="D178" s="267" t="str">
        <f>IF('Data-Qtr8'!D176="","",IF(C178=1,'Data-Qtr8'!D176,""))</f>
        <v/>
      </c>
      <c r="E178" s="53" t="str">
        <f>IF(OR('Data-Qtr8'!E176="",'Data-Qtr8'!R176),"",COUNTIF('Data-Qtr8'!E176,"Yes"))</f>
        <v/>
      </c>
      <c r="F178" s="53" t="str">
        <f>IF(OR('Data-Qtr8'!F176="",'Data-Qtr8'!R176),"",COUNTIF('Data-Qtr8'!F176,"Yes"))</f>
        <v/>
      </c>
      <c r="G178" s="53"/>
      <c r="H178" s="270" t="str">
        <f>IF(OR('Data-Qtr8'!G176="",'Data-Qtr8'!R176),"",COUNTIF('Data-Qtr8'!G176,"Yes"))</f>
        <v/>
      </c>
      <c r="I178" s="55">
        <f>COUNTIF('Data-Qtr8'!C176:G176,"")</f>
        <v>5</v>
      </c>
      <c r="J178" s="125">
        <f>IF('Data-Qtr8'!R176,0,IF((COUNTBLANK(C178)+COUNTBLANK(E178)+COUNTBLANK(F178)+COUNTBLANK(H178))=4,0,1))</f>
        <v>0</v>
      </c>
      <c r="K178" s="125">
        <f t="shared" si="22"/>
        <v>0</v>
      </c>
      <c r="L178" s="125">
        <f t="shared" si="23"/>
        <v>0</v>
      </c>
      <c r="M178" s="1">
        <f t="shared" si="24"/>
        <v>0</v>
      </c>
      <c r="N178" s="125">
        <f t="shared" si="25"/>
        <v>0</v>
      </c>
      <c r="O178" s="126">
        <f t="shared" si="26"/>
        <v>0</v>
      </c>
      <c r="P178" s="125">
        <f t="shared" si="27"/>
        <v>0</v>
      </c>
      <c r="Q178" s="1">
        <f t="shared" si="28"/>
        <v>0</v>
      </c>
      <c r="R178" s="1">
        <f t="shared" si="32"/>
        <v>0</v>
      </c>
      <c r="S178" s="1">
        <f t="shared" si="29"/>
        <v>0</v>
      </c>
      <c r="T178" s="1">
        <f t="shared" si="30"/>
        <v>0</v>
      </c>
      <c r="U178" s="126">
        <f t="shared" si="31"/>
        <v>0</v>
      </c>
    </row>
    <row r="179" spans="2:21" x14ac:dyDescent="0.3">
      <c r="B179" s="125">
        <v>164</v>
      </c>
      <c r="C179" s="34" t="str">
        <f>IF(OR('Data-Qtr8'!C177="",'Data-Qtr8'!R177),"",(COUNTIF('Data-Qtr8'!C177,"Yes")))</f>
        <v/>
      </c>
      <c r="D179" s="267" t="str">
        <f>IF('Data-Qtr8'!D177="","",IF(C179=1,'Data-Qtr8'!D177,""))</f>
        <v/>
      </c>
      <c r="E179" s="53" t="str">
        <f>IF(OR('Data-Qtr8'!E177="",'Data-Qtr8'!R177),"",COUNTIF('Data-Qtr8'!E177,"Yes"))</f>
        <v/>
      </c>
      <c r="F179" s="53" t="str">
        <f>IF(OR('Data-Qtr8'!F177="",'Data-Qtr8'!R177),"",COUNTIF('Data-Qtr8'!F177,"Yes"))</f>
        <v/>
      </c>
      <c r="G179" s="53"/>
      <c r="H179" s="270" t="str">
        <f>IF(OR('Data-Qtr8'!G177="",'Data-Qtr8'!R177),"",COUNTIF('Data-Qtr8'!G177,"Yes"))</f>
        <v/>
      </c>
      <c r="I179" s="55">
        <f>COUNTIF('Data-Qtr8'!C177:G177,"")</f>
        <v>5</v>
      </c>
      <c r="J179" s="125">
        <f>IF('Data-Qtr8'!R177,0,IF((COUNTBLANK(C179)+COUNTBLANK(E179)+COUNTBLANK(F179)+COUNTBLANK(H179))=4,0,1))</f>
        <v>0</v>
      </c>
      <c r="K179" s="125">
        <f t="shared" si="22"/>
        <v>0</v>
      </c>
      <c r="L179" s="125">
        <f t="shared" si="23"/>
        <v>0</v>
      </c>
      <c r="M179" s="1">
        <f t="shared" si="24"/>
        <v>0</v>
      </c>
      <c r="N179" s="125">
        <f t="shared" si="25"/>
        <v>0</v>
      </c>
      <c r="O179" s="126">
        <f t="shared" si="26"/>
        <v>0</v>
      </c>
      <c r="P179" s="125">
        <f t="shared" si="27"/>
        <v>0</v>
      </c>
      <c r="Q179" s="1">
        <f t="shared" si="28"/>
        <v>0</v>
      </c>
      <c r="R179" s="1">
        <f t="shared" si="32"/>
        <v>0</v>
      </c>
      <c r="S179" s="1">
        <f t="shared" si="29"/>
        <v>0</v>
      </c>
      <c r="T179" s="1">
        <f t="shared" si="30"/>
        <v>0</v>
      </c>
      <c r="U179" s="126">
        <f t="shared" si="31"/>
        <v>0</v>
      </c>
    </row>
    <row r="180" spans="2:21" x14ac:dyDescent="0.3">
      <c r="B180" s="125">
        <v>165</v>
      </c>
      <c r="C180" s="34" t="str">
        <f>IF(OR('Data-Qtr8'!C178="",'Data-Qtr8'!R178),"",(COUNTIF('Data-Qtr8'!C178,"Yes")))</f>
        <v/>
      </c>
      <c r="D180" s="267" t="str">
        <f>IF('Data-Qtr8'!D178="","",IF(C180=1,'Data-Qtr8'!D178,""))</f>
        <v/>
      </c>
      <c r="E180" s="53" t="str">
        <f>IF(OR('Data-Qtr8'!E178="",'Data-Qtr8'!R178),"",COUNTIF('Data-Qtr8'!E178,"Yes"))</f>
        <v/>
      </c>
      <c r="F180" s="53" t="str">
        <f>IF(OR('Data-Qtr8'!F178="",'Data-Qtr8'!R178),"",COUNTIF('Data-Qtr8'!F178,"Yes"))</f>
        <v/>
      </c>
      <c r="G180" s="53"/>
      <c r="H180" s="270" t="str">
        <f>IF(OR('Data-Qtr8'!G178="",'Data-Qtr8'!R178),"",COUNTIF('Data-Qtr8'!G178,"Yes"))</f>
        <v/>
      </c>
      <c r="I180" s="55">
        <f>COUNTIF('Data-Qtr8'!C178:G178,"")</f>
        <v>5</v>
      </c>
      <c r="J180" s="125">
        <f>IF('Data-Qtr8'!R178,0,IF((COUNTBLANK(C180)+COUNTBLANK(E180)+COUNTBLANK(F180)+COUNTBLANK(H180))=4,0,1))</f>
        <v>0</v>
      </c>
      <c r="K180" s="125">
        <f t="shared" ref="K180:K215" si="33">IF(J180=1,C180,0)</f>
        <v>0</v>
      </c>
      <c r="L180" s="125">
        <f t="shared" ref="L180:L215" si="34">IF(J180=1,IF((COUNTIF(C180,1)+COUNTIF(E180,1))=2,1,0),0)</f>
        <v>0</v>
      </c>
      <c r="M180" s="1">
        <f t="shared" ref="M180:M215" si="35">IF(J180=1,COUNTIF(E180,1),0)</f>
        <v>0</v>
      </c>
      <c r="N180" s="125">
        <f t="shared" ref="N180:N215" si="36">IF(J180=1,IF((COUNTIF(C180,1)+COUNTIF(F180,1))=2,1,0),0)</f>
        <v>0</v>
      </c>
      <c r="O180" s="126">
        <f t="shared" ref="O180:O215" si="37">IF(J180=1,COUNTIF(F180,1),0)</f>
        <v>0</v>
      </c>
      <c r="P180" s="125">
        <f t="shared" ref="P180:P215" si="38">IF(J180=1,IF((COUNTIF(C180,1)+COUNTIF(H180,1))=2,1,0),0)</f>
        <v>0</v>
      </c>
      <c r="Q180" s="1">
        <f t="shared" ref="Q180:Q215" si="39">IF(J180=1,COUNTIF(H180,1),0)</f>
        <v>0</v>
      </c>
      <c r="R180" s="1">
        <f t="shared" si="32"/>
        <v>0</v>
      </c>
      <c r="S180" s="1">
        <f t="shared" ref="S180:S215" si="40">IF(J180=1,COUNTIF(C180,1),0)</f>
        <v>0</v>
      </c>
      <c r="T180" s="1">
        <f t="shared" ref="T180:T215" si="41">IF(AND(C180=1,F180=1),1,0)</f>
        <v>0</v>
      </c>
      <c r="U180" s="126">
        <f t="shared" ref="U180:U215" si="42">IF(AND(C180=1,H180=1),1,0)</f>
        <v>0</v>
      </c>
    </row>
    <row r="181" spans="2:21" x14ac:dyDescent="0.3">
      <c r="B181" s="125">
        <v>166</v>
      </c>
      <c r="C181" s="34" t="str">
        <f>IF(OR('Data-Qtr8'!C179="",'Data-Qtr8'!R179),"",(COUNTIF('Data-Qtr8'!C179,"Yes")))</f>
        <v/>
      </c>
      <c r="D181" s="267" t="str">
        <f>IF('Data-Qtr8'!D179="","",IF(C181=1,'Data-Qtr8'!D179,""))</f>
        <v/>
      </c>
      <c r="E181" s="53" t="str">
        <f>IF(OR('Data-Qtr8'!E179="",'Data-Qtr8'!R179),"",COUNTIF('Data-Qtr8'!E179,"Yes"))</f>
        <v/>
      </c>
      <c r="F181" s="53" t="str">
        <f>IF(OR('Data-Qtr8'!F179="",'Data-Qtr8'!R179),"",COUNTIF('Data-Qtr8'!F179,"Yes"))</f>
        <v/>
      </c>
      <c r="G181" s="53"/>
      <c r="H181" s="270" t="str">
        <f>IF(OR('Data-Qtr8'!G179="",'Data-Qtr8'!R179),"",COUNTIF('Data-Qtr8'!G179,"Yes"))</f>
        <v/>
      </c>
      <c r="I181" s="55">
        <f>COUNTIF('Data-Qtr8'!C179:G179,"")</f>
        <v>5</v>
      </c>
      <c r="J181" s="125">
        <f>IF('Data-Qtr8'!R179,0,IF((COUNTBLANK(C181)+COUNTBLANK(E181)+COUNTBLANK(F181)+COUNTBLANK(H181))=4,0,1))</f>
        <v>0</v>
      </c>
      <c r="K181" s="125">
        <f t="shared" si="33"/>
        <v>0</v>
      </c>
      <c r="L181" s="125">
        <f t="shared" si="34"/>
        <v>0</v>
      </c>
      <c r="M181" s="1">
        <f t="shared" si="35"/>
        <v>0</v>
      </c>
      <c r="N181" s="125">
        <f t="shared" si="36"/>
        <v>0</v>
      </c>
      <c r="O181" s="126">
        <f t="shared" si="37"/>
        <v>0</v>
      </c>
      <c r="P181" s="125">
        <f t="shared" si="38"/>
        <v>0</v>
      </c>
      <c r="Q181" s="1">
        <f t="shared" si="39"/>
        <v>0</v>
      </c>
      <c r="R181" s="1">
        <f t="shared" si="32"/>
        <v>0</v>
      </c>
      <c r="S181" s="1">
        <f t="shared" si="40"/>
        <v>0</v>
      </c>
      <c r="T181" s="1">
        <f t="shared" si="41"/>
        <v>0</v>
      </c>
      <c r="U181" s="126">
        <f t="shared" si="42"/>
        <v>0</v>
      </c>
    </row>
    <row r="182" spans="2:21" x14ac:dyDescent="0.3">
      <c r="B182" s="125">
        <v>167</v>
      </c>
      <c r="C182" s="34" t="str">
        <f>IF(OR('Data-Qtr8'!C180="",'Data-Qtr8'!R180),"",(COUNTIF('Data-Qtr8'!C180,"Yes")))</f>
        <v/>
      </c>
      <c r="D182" s="267" t="str">
        <f>IF('Data-Qtr8'!D180="","",IF(C182=1,'Data-Qtr8'!D180,""))</f>
        <v/>
      </c>
      <c r="E182" s="53" t="str">
        <f>IF(OR('Data-Qtr8'!E180="",'Data-Qtr8'!R180),"",COUNTIF('Data-Qtr8'!E180,"Yes"))</f>
        <v/>
      </c>
      <c r="F182" s="53" t="str">
        <f>IF(OR('Data-Qtr8'!F180="",'Data-Qtr8'!R180),"",COUNTIF('Data-Qtr8'!F180,"Yes"))</f>
        <v/>
      </c>
      <c r="G182" s="53"/>
      <c r="H182" s="270" t="str">
        <f>IF(OR('Data-Qtr8'!G180="",'Data-Qtr8'!R180),"",COUNTIF('Data-Qtr8'!G180,"Yes"))</f>
        <v/>
      </c>
      <c r="I182" s="55">
        <f>COUNTIF('Data-Qtr8'!C180:G180,"")</f>
        <v>5</v>
      </c>
      <c r="J182" s="125">
        <f>IF('Data-Qtr8'!R180,0,IF((COUNTBLANK(C182)+COUNTBLANK(E182)+COUNTBLANK(F182)+COUNTBLANK(H182))=4,0,1))</f>
        <v>0</v>
      </c>
      <c r="K182" s="125">
        <f t="shared" si="33"/>
        <v>0</v>
      </c>
      <c r="L182" s="125">
        <f t="shared" si="34"/>
        <v>0</v>
      </c>
      <c r="M182" s="1">
        <f t="shared" si="35"/>
        <v>0</v>
      </c>
      <c r="N182" s="125">
        <f t="shared" si="36"/>
        <v>0</v>
      </c>
      <c r="O182" s="126">
        <f t="shared" si="37"/>
        <v>0</v>
      </c>
      <c r="P182" s="125">
        <f t="shared" si="38"/>
        <v>0</v>
      </c>
      <c r="Q182" s="1">
        <f t="shared" si="39"/>
        <v>0</v>
      </c>
      <c r="R182" s="1">
        <f t="shared" si="32"/>
        <v>0</v>
      </c>
      <c r="S182" s="1">
        <f t="shared" si="40"/>
        <v>0</v>
      </c>
      <c r="T182" s="1">
        <f t="shared" si="41"/>
        <v>0</v>
      </c>
      <c r="U182" s="126">
        <f t="shared" si="42"/>
        <v>0</v>
      </c>
    </row>
    <row r="183" spans="2:21" x14ac:dyDescent="0.3">
      <c r="B183" s="125">
        <v>168</v>
      </c>
      <c r="C183" s="34" t="str">
        <f>IF(OR('Data-Qtr8'!C181="",'Data-Qtr8'!R181),"",(COUNTIF('Data-Qtr8'!C181,"Yes")))</f>
        <v/>
      </c>
      <c r="D183" s="267" t="str">
        <f>IF('Data-Qtr8'!D181="","",IF(C183=1,'Data-Qtr8'!D181,""))</f>
        <v/>
      </c>
      <c r="E183" s="53" t="str">
        <f>IF(OR('Data-Qtr8'!E181="",'Data-Qtr8'!R181),"",COUNTIF('Data-Qtr8'!E181,"Yes"))</f>
        <v/>
      </c>
      <c r="F183" s="53" t="str">
        <f>IF(OR('Data-Qtr8'!F181="",'Data-Qtr8'!R181),"",COUNTIF('Data-Qtr8'!F181,"Yes"))</f>
        <v/>
      </c>
      <c r="G183" s="53"/>
      <c r="H183" s="270" t="str">
        <f>IF(OR('Data-Qtr8'!G181="",'Data-Qtr8'!R181),"",COUNTIF('Data-Qtr8'!G181,"Yes"))</f>
        <v/>
      </c>
      <c r="I183" s="55">
        <f>COUNTIF('Data-Qtr8'!C181:G181,"")</f>
        <v>5</v>
      </c>
      <c r="J183" s="125">
        <f>IF('Data-Qtr8'!R181,0,IF((COUNTBLANK(C183)+COUNTBLANK(E183)+COUNTBLANK(F183)+COUNTBLANK(H183))=4,0,1))</f>
        <v>0</v>
      </c>
      <c r="K183" s="125">
        <f t="shared" si="33"/>
        <v>0</v>
      </c>
      <c r="L183" s="125">
        <f t="shared" si="34"/>
        <v>0</v>
      </c>
      <c r="M183" s="1">
        <f t="shared" si="35"/>
        <v>0</v>
      </c>
      <c r="N183" s="125">
        <f t="shared" si="36"/>
        <v>0</v>
      </c>
      <c r="O183" s="126">
        <f t="shared" si="37"/>
        <v>0</v>
      </c>
      <c r="P183" s="125">
        <f t="shared" si="38"/>
        <v>0</v>
      </c>
      <c r="Q183" s="1">
        <f t="shared" si="39"/>
        <v>0</v>
      </c>
      <c r="R183" s="1">
        <f t="shared" si="32"/>
        <v>0</v>
      </c>
      <c r="S183" s="1">
        <f t="shared" si="40"/>
        <v>0</v>
      </c>
      <c r="T183" s="1">
        <f t="shared" si="41"/>
        <v>0</v>
      </c>
      <c r="U183" s="126">
        <f t="shared" si="42"/>
        <v>0</v>
      </c>
    </row>
    <row r="184" spans="2:21" x14ac:dyDescent="0.3">
      <c r="B184" s="125">
        <v>169</v>
      </c>
      <c r="C184" s="34" t="str">
        <f>IF(OR('Data-Qtr8'!C182="",'Data-Qtr8'!R182),"",(COUNTIF('Data-Qtr8'!C182,"Yes")))</f>
        <v/>
      </c>
      <c r="D184" s="267" t="str">
        <f>IF('Data-Qtr8'!D182="","",IF(C184=1,'Data-Qtr8'!D182,""))</f>
        <v/>
      </c>
      <c r="E184" s="53" t="str">
        <f>IF(OR('Data-Qtr8'!E182="",'Data-Qtr8'!R182),"",COUNTIF('Data-Qtr8'!E182,"Yes"))</f>
        <v/>
      </c>
      <c r="F184" s="53" t="str">
        <f>IF(OR('Data-Qtr8'!F182="",'Data-Qtr8'!R182),"",COUNTIF('Data-Qtr8'!F182,"Yes"))</f>
        <v/>
      </c>
      <c r="G184" s="53"/>
      <c r="H184" s="270" t="str">
        <f>IF(OR('Data-Qtr8'!G182="",'Data-Qtr8'!R182),"",COUNTIF('Data-Qtr8'!G182,"Yes"))</f>
        <v/>
      </c>
      <c r="I184" s="55">
        <f>COUNTIF('Data-Qtr8'!C182:G182,"")</f>
        <v>5</v>
      </c>
      <c r="J184" s="125">
        <f>IF('Data-Qtr8'!R182,0,IF((COUNTBLANK(C184)+COUNTBLANK(E184)+COUNTBLANK(F184)+COUNTBLANK(H184))=4,0,1))</f>
        <v>0</v>
      </c>
      <c r="K184" s="125">
        <f t="shared" si="33"/>
        <v>0</v>
      </c>
      <c r="L184" s="125">
        <f t="shared" si="34"/>
        <v>0</v>
      </c>
      <c r="M184" s="1">
        <f t="shared" si="35"/>
        <v>0</v>
      </c>
      <c r="N184" s="125">
        <f t="shared" si="36"/>
        <v>0</v>
      </c>
      <c r="O184" s="126">
        <f t="shared" si="37"/>
        <v>0</v>
      </c>
      <c r="P184" s="125">
        <f t="shared" si="38"/>
        <v>0</v>
      </c>
      <c r="Q184" s="1">
        <f t="shared" si="39"/>
        <v>0</v>
      </c>
      <c r="R184" s="1">
        <f t="shared" si="32"/>
        <v>0</v>
      </c>
      <c r="S184" s="1">
        <f t="shared" si="40"/>
        <v>0</v>
      </c>
      <c r="T184" s="1">
        <f t="shared" si="41"/>
        <v>0</v>
      </c>
      <c r="U184" s="126">
        <f t="shared" si="42"/>
        <v>0</v>
      </c>
    </row>
    <row r="185" spans="2:21" ht="15" thickBot="1" x14ac:dyDescent="0.35">
      <c r="B185" s="127">
        <v>170</v>
      </c>
      <c r="C185" s="35" t="str">
        <f>IF(OR('Data-Qtr8'!C183="",'Data-Qtr8'!R183),"",(COUNTIF('Data-Qtr8'!C183,"Yes")))</f>
        <v/>
      </c>
      <c r="D185" s="271" t="str">
        <f>IF('Data-Qtr8'!D183="","",IF(C185=1,'Data-Qtr8'!D183,""))</f>
        <v/>
      </c>
      <c r="E185" s="36" t="str">
        <f>IF(OR('Data-Qtr8'!E183="",'Data-Qtr8'!R183),"",COUNTIF('Data-Qtr8'!E183,"Yes"))</f>
        <v/>
      </c>
      <c r="F185" s="36" t="str">
        <f>IF(OR('Data-Qtr8'!F183="",'Data-Qtr8'!R183),"",COUNTIF('Data-Qtr8'!F183,"Yes"))</f>
        <v/>
      </c>
      <c r="G185" s="36"/>
      <c r="H185" s="272" t="str">
        <f>IF(OR('Data-Qtr8'!G183="",'Data-Qtr8'!R183),"",COUNTIF('Data-Qtr8'!G183,"Yes"))</f>
        <v/>
      </c>
      <c r="I185" s="56">
        <f>COUNTIF('Data-Qtr8'!C183:G183,"")</f>
        <v>5</v>
      </c>
      <c r="J185" s="125">
        <f>IF('Data-Qtr8'!R183,0,IF((COUNTBLANK(C185)+COUNTBLANK(E185)+COUNTBLANK(F185)+COUNTBLANK(H185))=4,0,1))</f>
        <v>0</v>
      </c>
      <c r="K185" s="125">
        <f t="shared" si="33"/>
        <v>0</v>
      </c>
      <c r="L185" s="125">
        <f t="shared" si="34"/>
        <v>0</v>
      </c>
      <c r="M185" s="1">
        <f t="shared" si="35"/>
        <v>0</v>
      </c>
      <c r="N185" s="125">
        <f t="shared" si="36"/>
        <v>0</v>
      </c>
      <c r="O185" s="126">
        <f t="shared" si="37"/>
        <v>0</v>
      </c>
      <c r="P185" s="125">
        <f t="shared" si="38"/>
        <v>0</v>
      </c>
      <c r="Q185" s="1">
        <f t="shared" si="39"/>
        <v>0</v>
      </c>
      <c r="R185" s="1">
        <f t="shared" si="32"/>
        <v>0</v>
      </c>
      <c r="S185" s="1">
        <f t="shared" si="40"/>
        <v>0</v>
      </c>
      <c r="T185" s="1">
        <f t="shared" si="41"/>
        <v>0</v>
      </c>
      <c r="U185" s="126">
        <f t="shared" si="42"/>
        <v>0</v>
      </c>
    </row>
    <row r="186" spans="2:21" x14ac:dyDescent="0.3">
      <c r="B186" s="125">
        <v>171</v>
      </c>
      <c r="C186" s="32" t="str">
        <f>IF(OR('Data-Qtr8'!C184="",'Data-Qtr8'!R184),"",(COUNTIF('Data-Qtr8'!C184,"Yes")))</f>
        <v/>
      </c>
      <c r="D186" s="268" t="str">
        <f>IF('Data-Qtr8'!D184="","",IF(C186=1,'Data-Qtr8'!D184,""))</f>
        <v/>
      </c>
      <c r="E186" s="33" t="str">
        <f>IF(OR('Data-Qtr8'!E184="",'Data-Qtr8'!R184),"",COUNTIF('Data-Qtr8'!E184,"Yes"))</f>
        <v/>
      </c>
      <c r="F186" s="33" t="str">
        <f>IF(OR('Data-Qtr8'!F184="",'Data-Qtr8'!R184),"",COUNTIF('Data-Qtr8'!F184,"Yes"))</f>
        <v/>
      </c>
      <c r="G186" s="33"/>
      <c r="H186" s="269" t="str">
        <f>IF(OR('Data-Qtr8'!G184="",'Data-Qtr8'!R184),"",COUNTIF('Data-Qtr8'!G184,"Yes"))</f>
        <v/>
      </c>
      <c r="I186" s="54">
        <f>COUNTIF('Data-Qtr8'!C184:G184,"")</f>
        <v>5</v>
      </c>
      <c r="J186" s="125">
        <f>IF('Data-Qtr8'!R184,0,IF((COUNTBLANK(C186)+COUNTBLANK(E186)+COUNTBLANK(F186)+COUNTBLANK(H186))=4,0,1))</f>
        <v>0</v>
      </c>
      <c r="K186" s="125">
        <f t="shared" si="33"/>
        <v>0</v>
      </c>
      <c r="L186" s="125">
        <f t="shared" si="34"/>
        <v>0</v>
      </c>
      <c r="M186" s="1">
        <f t="shared" si="35"/>
        <v>0</v>
      </c>
      <c r="N186" s="125">
        <f t="shared" si="36"/>
        <v>0</v>
      </c>
      <c r="O186" s="126">
        <f t="shared" si="37"/>
        <v>0</v>
      </c>
      <c r="P186" s="125">
        <f t="shared" si="38"/>
        <v>0</v>
      </c>
      <c r="Q186" s="1">
        <f t="shared" si="39"/>
        <v>0</v>
      </c>
      <c r="R186" s="1">
        <f t="shared" si="32"/>
        <v>0</v>
      </c>
      <c r="S186" s="1">
        <f t="shared" si="40"/>
        <v>0</v>
      </c>
      <c r="T186" s="1">
        <f t="shared" si="41"/>
        <v>0</v>
      </c>
      <c r="U186" s="126">
        <f t="shared" si="42"/>
        <v>0</v>
      </c>
    </row>
    <row r="187" spans="2:21" x14ac:dyDescent="0.3">
      <c r="B187" s="125">
        <v>172</v>
      </c>
      <c r="C187" s="34" t="str">
        <f>IF(OR('Data-Qtr8'!C185="",'Data-Qtr8'!R185),"",(COUNTIF('Data-Qtr8'!C185,"Yes")))</f>
        <v/>
      </c>
      <c r="D187" s="267" t="str">
        <f>IF('Data-Qtr8'!D185="","",IF(C187=1,'Data-Qtr8'!D185,""))</f>
        <v/>
      </c>
      <c r="E187" s="53" t="str">
        <f>IF(OR('Data-Qtr8'!E185="",'Data-Qtr8'!R185),"",COUNTIF('Data-Qtr8'!E185,"Yes"))</f>
        <v/>
      </c>
      <c r="F187" s="53" t="str">
        <f>IF(OR('Data-Qtr8'!F185="",'Data-Qtr8'!R185),"",COUNTIF('Data-Qtr8'!F185,"Yes"))</f>
        <v/>
      </c>
      <c r="G187" s="53"/>
      <c r="H187" s="270" t="str">
        <f>IF(OR('Data-Qtr8'!G185="",'Data-Qtr8'!R185),"",COUNTIF('Data-Qtr8'!G185,"Yes"))</f>
        <v/>
      </c>
      <c r="I187" s="55">
        <f>COUNTIF('Data-Qtr8'!C185:G185,"")</f>
        <v>5</v>
      </c>
      <c r="J187" s="125">
        <f>IF('Data-Qtr8'!R185,0,IF((COUNTBLANK(C187)+COUNTBLANK(E187)+COUNTBLANK(F187)+COUNTBLANK(H187))=4,0,1))</f>
        <v>0</v>
      </c>
      <c r="K187" s="125">
        <f t="shared" si="33"/>
        <v>0</v>
      </c>
      <c r="L187" s="125">
        <f t="shared" si="34"/>
        <v>0</v>
      </c>
      <c r="M187" s="1">
        <f t="shared" si="35"/>
        <v>0</v>
      </c>
      <c r="N187" s="125">
        <f t="shared" si="36"/>
        <v>0</v>
      </c>
      <c r="O187" s="126">
        <f t="shared" si="37"/>
        <v>0</v>
      </c>
      <c r="P187" s="125">
        <f t="shared" si="38"/>
        <v>0</v>
      </c>
      <c r="Q187" s="1">
        <f t="shared" si="39"/>
        <v>0</v>
      </c>
      <c r="R187" s="1">
        <f t="shared" si="32"/>
        <v>0</v>
      </c>
      <c r="S187" s="1">
        <f t="shared" si="40"/>
        <v>0</v>
      </c>
      <c r="T187" s="1">
        <f t="shared" si="41"/>
        <v>0</v>
      </c>
      <c r="U187" s="126">
        <f t="shared" si="42"/>
        <v>0</v>
      </c>
    </row>
    <row r="188" spans="2:21" x14ac:dyDescent="0.3">
      <c r="B188" s="125">
        <v>173</v>
      </c>
      <c r="C188" s="34" t="str">
        <f>IF(OR('Data-Qtr8'!C186="",'Data-Qtr8'!R186),"",(COUNTIF('Data-Qtr8'!C186,"Yes")))</f>
        <v/>
      </c>
      <c r="D188" s="267" t="str">
        <f>IF('Data-Qtr8'!D186="","",IF(C188=1,'Data-Qtr8'!D186,""))</f>
        <v/>
      </c>
      <c r="E188" s="53" t="str">
        <f>IF(OR('Data-Qtr8'!E186="",'Data-Qtr8'!R186),"",COUNTIF('Data-Qtr8'!E186,"Yes"))</f>
        <v/>
      </c>
      <c r="F188" s="53" t="str">
        <f>IF(OR('Data-Qtr8'!F186="",'Data-Qtr8'!R186),"",COUNTIF('Data-Qtr8'!F186,"Yes"))</f>
        <v/>
      </c>
      <c r="G188" s="53"/>
      <c r="H188" s="270" t="str">
        <f>IF(OR('Data-Qtr8'!G186="",'Data-Qtr8'!R186),"",COUNTIF('Data-Qtr8'!G186,"Yes"))</f>
        <v/>
      </c>
      <c r="I188" s="55">
        <f>COUNTIF('Data-Qtr8'!C186:G186,"")</f>
        <v>5</v>
      </c>
      <c r="J188" s="125">
        <f>IF('Data-Qtr8'!R186,0,IF((COUNTBLANK(C188)+COUNTBLANK(E188)+COUNTBLANK(F188)+COUNTBLANK(H188))=4,0,1))</f>
        <v>0</v>
      </c>
      <c r="K188" s="125">
        <f t="shared" si="33"/>
        <v>0</v>
      </c>
      <c r="L188" s="125">
        <f t="shared" si="34"/>
        <v>0</v>
      </c>
      <c r="M188" s="1">
        <f t="shared" si="35"/>
        <v>0</v>
      </c>
      <c r="N188" s="125">
        <f t="shared" si="36"/>
        <v>0</v>
      </c>
      <c r="O188" s="126">
        <f t="shared" si="37"/>
        <v>0</v>
      </c>
      <c r="P188" s="125">
        <f t="shared" si="38"/>
        <v>0</v>
      </c>
      <c r="Q188" s="1">
        <f t="shared" si="39"/>
        <v>0</v>
      </c>
      <c r="R188" s="1">
        <f t="shared" si="32"/>
        <v>0</v>
      </c>
      <c r="S188" s="1">
        <f t="shared" si="40"/>
        <v>0</v>
      </c>
      <c r="T188" s="1">
        <f t="shared" si="41"/>
        <v>0</v>
      </c>
      <c r="U188" s="126">
        <f t="shared" si="42"/>
        <v>0</v>
      </c>
    </row>
    <row r="189" spans="2:21" x14ac:dyDescent="0.3">
      <c r="B189" s="125">
        <v>174</v>
      </c>
      <c r="C189" s="34" t="str">
        <f>IF(OR('Data-Qtr8'!C187="",'Data-Qtr8'!R187),"",(COUNTIF('Data-Qtr8'!C187,"Yes")))</f>
        <v/>
      </c>
      <c r="D189" s="267" t="str">
        <f>IF('Data-Qtr8'!D187="","",IF(C189=1,'Data-Qtr8'!D187,""))</f>
        <v/>
      </c>
      <c r="E189" s="53" t="str">
        <f>IF(OR('Data-Qtr8'!E187="",'Data-Qtr8'!R187),"",COUNTIF('Data-Qtr8'!E187,"Yes"))</f>
        <v/>
      </c>
      <c r="F189" s="53" t="str">
        <f>IF(OR('Data-Qtr8'!F187="",'Data-Qtr8'!R187),"",COUNTIF('Data-Qtr8'!F187,"Yes"))</f>
        <v/>
      </c>
      <c r="G189" s="53"/>
      <c r="H189" s="270" t="str">
        <f>IF(OR('Data-Qtr8'!G187="",'Data-Qtr8'!R187),"",COUNTIF('Data-Qtr8'!G187,"Yes"))</f>
        <v/>
      </c>
      <c r="I189" s="55">
        <f>COUNTIF('Data-Qtr8'!C187:G187,"")</f>
        <v>5</v>
      </c>
      <c r="J189" s="125">
        <f>IF('Data-Qtr8'!R187,0,IF((COUNTBLANK(C189)+COUNTBLANK(E189)+COUNTBLANK(F189)+COUNTBLANK(H189))=4,0,1))</f>
        <v>0</v>
      </c>
      <c r="K189" s="125">
        <f t="shared" si="33"/>
        <v>0</v>
      </c>
      <c r="L189" s="125">
        <f t="shared" si="34"/>
        <v>0</v>
      </c>
      <c r="M189" s="1">
        <f t="shared" si="35"/>
        <v>0</v>
      </c>
      <c r="N189" s="125">
        <f t="shared" si="36"/>
        <v>0</v>
      </c>
      <c r="O189" s="126">
        <f t="shared" si="37"/>
        <v>0</v>
      </c>
      <c r="P189" s="125">
        <f t="shared" si="38"/>
        <v>0</v>
      </c>
      <c r="Q189" s="1">
        <f t="shared" si="39"/>
        <v>0</v>
      </c>
      <c r="R189" s="1">
        <f t="shared" si="32"/>
        <v>0</v>
      </c>
      <c r="S189" s="1">
        <f t="shared" si="40"/>
        <v>0</v>
      </c>
      <c r="T189" s="1">
        <f t="shared" si="41"/>
        <v>0</v>
      </c>
      <c r="U189" s="126">
        <f t="shared" si="42"/>
        <v>0</v>
      </c>
    </row>
    <row r="190" spans="2:21" x14ac:dyDescent="0.3">
      <c r="B190" s="125">
        <v>175</v>
      </c>
      <c r="C190" s="34" t="str">
        <f>IF(OR('Data-Qtr8'!C188="",'Data-Qtr8'!R188),"",(COUNTIF('Data-Qtr8'!C188,"Yes")))</f>
        <v/>
      </c>
      <c r="D190" s="267" t="str">
        <f>IF('Data-Qtr8'!D188="","",IF(C190=1,'Data-Qtr8'!D188,""))</f>
        <v/>
      </c>
      <c r="E190" s="53" t="str">
        <f>IF(OR('Data-Qtr8'!E188="",'Data-Qtr8'!R188),"",COUNTIF('Data-Qtr8'!E188,"Yes"))</f>
        <v/>
      </c>
      <c r="F190" s="53" t="str">
        <f>IF(OR('Data-Qtr8'!F188="",'Data-Qtr8'!R188),"",COUNTIF('Data-Qtr8'!F188,"Yes"))</f>
        <v/>
      </c>
      <c r="G190" s="53"/>
      <c r="H190" s="270" t="str">
        <f>IF(OR('Data-Qtr8'!G188="",'Data-Qtr8'!R188),"",COUNTIF('Data-Qtr8'!G188,"Yes"))</f>
        <v/>
      </c>
      <c r="I190" s="55">
        <f>COUNTIF('Data-Qtr8'!C188:G188,"")</f>
        <v>5</v>
      </c>
      <c r="J190" s="125">
        <f>IF('Data-Qtr8'!R188,0,IF((COUNTBLANK(C190)+COUNTBLANK(E190)+COUNTBLANK(F190)+COUNTBLANK(H190))=4,0,1))</f>
        <v>0</v>
      </c>
      <c r="K190" s="125">
        <f t="shared" si="33"/>
        <v>0</v>
      </c>
      <c r="L190" s="125">
        <f t="shared" si="34"/>
        <v>0</v>
      </c>
      <c r="M190" s="1">
        <f t="shared" si="35"/>
        <v>0</v>
      </c>
      <c r="N190" s="125">
        <f t="shared" si="36"/>
        <v>0</v>
      </c>
      <c r="O190" s="126">
        <f t="shared" si="37"/>
        <v>0</v>
      </c>
      <c r="P190" s="125">
        <f t="shared" si="38"/>
        <v>0</v>
      </c>
      <c r="Q190" s="1">
        <f t="shared" si="39"/>
        <v>0</v>
      </c>
      <c r="R190" s="1">
        <f t="shared" si="32"/>
        <v>0</v>
      </c>
      <c r="S190" s="1">
        <f t="shared" si="40"/>
        <v>0</v>
      </c>
      <c r="T190" s="1">
        <f t="shared" si="41"/>
        <v>0</v>
      </c>
      <c r="U190" s="126">
        <f t="shared" si="42"/>
        <v>0</v>
      </c>
    </row>
    <row r="191" spans="2:21" x14ac:dyDescent="0.3">
      <c r="B191" s="125">
        <v>176</v>
      </c>
      <c r="C191" s="34" t="str">
        <f>IF(OR('Data-Qtr8'!C189="",'Data-Qtr8'!R189),"",(COUNTIF('Data-Qtr8'!C189,"Yes")))</f>
        <v/>
      </c>
      <c r="D191" s="267" t="str">
        <f>IF('Data-Qtr8'!D189="","",IF(C191=1,'Data-Qtr8'!D189,""))</f>
        <v/>
      </c>
      <c r="E191" s="53" t="str">
        <f>IF(OR('Data-Qtr8'!E189="",'Data-Qtr8'!R189),"",COUNTIF('Data-Qtr8'!E189,"Yes"))</f>
        <v/>
      </c>
      <c r="F191" s="53" t="str">
        <f>IF(OR('Data-Qtr8'!F189="",'Data-Qtr8'!R189),"",COUNTIF('Data-Qtr8'!F189,"Yes"))</f>
        <v/>
      </c>
      <c r="G191" s="53"/>
      <c r="H191" s="270" t="str">
        <f>IF(OR('Data-Qtr8'!G189="",'Data-Qtr8'!R189),"",COUNTIF('Data-Qtr8'!G189,"Yes"))</f>
        <v/>
      </c>
      <c r="I191" s="55">
        <f>COUNTIF('Data-Qtr8'!C189:G189,"")</f>
        <v>5</v>
      </c>
      <c r="J191" s="125">
        <f>IF('Data-Qtr8'!R189,0,IF((COUNTBLANK(C191)+COUNTBLANK(E191)+COUNTBLANK(F191)+COUNTBLANK(H191))=4,0,1))</f>
        <v>0</v>
      </c>
      <c r="K191" s="125">
        <f t="shared" si="33"/>
        <v>0</v>
      </c>
      <c r="L191" s="125">
        <f t="shared" si="34"/>
        <v>0</v>
      </c>
      <c r="M191" s="1">
        <f t="shared" si="35"/>
        <v>0</v>
      </c>
      <c r="N191" s="125">
        <f t="shared" si="36"/>
        <v>0</v>
      </c>
      <c r="O191" s="126">
        <f t="shared" si="37"/>
        <v>0</v>
      </c>
      <c r="P191" s="125">
        <f t="shared" si="38"/>
        <v>0</v>
      </c>
      <c r="Q191" s="1">
        <f t="shared" si="39"/>
        <v>0</v>
      </c>
      <c r="R191" s="1">
        <f t="shared" si="32"/>
        <v>0</v>
      </c>
      <c r="S191" s="1">
        <f t="shared" si="40"/>
        <v>0</v>
      </c>
      <c r="T191" s="1">
        <f t="shared" si="41"/>
        <v>0</v>
      </c>
      <c r="U191" s="126">
        <f t="shared" si="42"/>
        <v>0</v>
      </c>
    </row>
    <row r="192" spans="2:21" x14ac:dyDescent="0.3">
      <c r="B192" s="125">
        <v>177</v>
      </c>
      <c r="C192" s="34" t="str">
        <f>IF(OR('Data-Qtr8'!C190="",'Data-Qtr8'!R190),"",(COUNTIF('Data-Qtr8'!C190,"Yes")))</f>
        <v/>
      </c>
      <c r="D192" s="267" t="str">
        <f>IF('Data-Qtr8'!D190="","",IF(C192=1,'Data-Qtr8'!D190,""))</f>
        <v/>
      </c>
      <c r="E192" s="53" t="str">
        <f>IF(OR('Data-Qtr8'!E190="",'Data-Qtr8'!R190),"",COUNTIF('Data-Qtr8'!E190,"Yes"))</f>
        <v/>
      </c>
      <c r="F192" s="53" t="str">
        <f>IF(OR('Data-Qtr8'!F190="",'Data-Qtr8'!R190),"",COUNTIF('Data-Qtr8'!F190,"Yes"))</f>
        <v/>
      </c>
      <c r="G192" s="53"/>
      <c r="H192" s="270" t="str">
        <f>IF(OR('Data-Qtr8'!G190="",'Data-Qtr8'!R190),"",COUNTIF('Data-Qtr8'!G190,"Yes"))</f>
        <v/>
      </c>
      <c r="I192" s="55">
        <f>COUNTIF('Data-Qtr8'!C190:G190,"")</f>
        <v>5</v>
      </c>
      <c r="J192" s="125">
        <f>IF('Data-Qtr8'!R190,0,IF((COUNTBLANK(C192)+COUNTBLANK(E192)+COUNTBLANK(F192)+COUNTBLANK(H192))=4,0,1))</f>
        <v>0</v>
      </c>
      <c r="K192" s="125">
        <f t="shared" si="33"/>
        <v>0</v>
      </c>
      <c r="L192" s="125">
        <f t="shared" si="34"/>
        <v>0</v>
      </c>
      <c r="M192" s="1">
        <f t="shared" si="35"/>
        <v>0</v>
      </c>
      <c r="N192" s="125">
        <f t="shared" si="36"/>
        <v>0</v>
      </c>
      <c r="O192" s="126">
        <f t="shared" si="37"/>
        <v>0</v>
      </c>
      <c r="P192" s="125">
        <f t="shared" si="38"/>
        <v>0</v>
      </c>
      <c r="Q192" s="1">
        <f t="shared" si="39"/>
        <v>0</v>
      </c>
      <c r="R192" s="1">
        <f t="shared" si="32"/>
        <v>0</v>
      </c>
      <c r="S192" s="1">
        <f t="shared" si="40"/>
        <v>0</v>
      </c>
      <c r="T192" s="1">
        <f t="shared" si="41"/>
        <v>0</v>
      </c>
      <c r="U192" s="126">
        <f t="shared" si="42"/>
        <v>0</v>
      </c>
    </row>
    <row r="193" spans="2:21" x14ac:dyDescent="0.3">
      <c r="B193" s="125">
        <v>178</v>
      </c>
      <c r="C193" s="34" t="str">
        <f>IF(OR('Data-Qtr8'!C191="",'Data-Qtr8'!R191),"",(COUNTIF('Data-Qtr8'!C191,"Yes")))</f>
        <v/>
      </c>
      <c r="D193" s="267" t="str">
        <f>IF('Data-Qtr8'!D191="","",IF(C193=1,'Data-Qtr8'!D191,""))</f>
        <v/>
      </c>
      <c r="E193" s="53" t="str">
        <f>IF(OR('Data-Qtr8'!E191="",'Data-Qtr8'!R191),"",COUNTIF('Data-Qtr8'!E191,"Yes"))</f>
        <v/>
      </c>
      <c r="F193" s="53" t="str">
        <f>IF(OR('Data-Qtr8'!F191="",'Data-Qtr8'!R191),"",COUNTIF('Data-Qtr8'!F191,"Yes"))</f>
        <v/>
      </c>
      <c r="G193" s="53"/>
      <c r="H193" s="270" t="str">
        <f>IF(OR('Data-Qtr8'!G191="",'Data-Qtr8'!R191),"",COUNTIF('Data-Qtr8'!G191,"Yes"))</f>
        <v/>
      </c>
      <c r="I193" s="55">
        <f>COUNTIF('Data-Qtr8'!C191:G191,"")</f>
        <v>5</v>
      </c>
      <c r="J193" s="125">
        <f>IF('Data-Qtr8'!R191,0,IF((COUNTBLANK(C193)+COUNTBLANK(E193)+COUNTBLANK(F193)+COUNTBLANK(H193))=4,0,1))</f>
        <v>0</v>
      </c>
      <c r="K193" s="125">
        <f t="shared" si="33"/>
        <v>0</v>
      </c>
      <c r="L193" s="125">
        <f t="shared" si="34"/>
        <v>0</v>
      </c>
      <c r="M193" s="1">
        <f t="shared" si="35"/>
        <v>0</v>
      </c>
      <c r="N193" s="125">
        <f t="shared" si="36"/>
        <v>0</v>
      </c>
      <c r="O193" s="126">
        <f t="shared" si="37"/>
        <v>0</v>
      </c>
      <c r="P193" s="125">
        <f t="shared" si="38"/>
        <v>0</v>
      </c>
      <c r="Q193" s="1">
        <f t="shared" si="39"/>
        <v>0</v>
      </c>
      <c r="R193" s="1">
        <f t="shared" si="32"/>
        <v>0</v>
      </c>
      <c r="S193" s="1">
        <f t="shared" si="40"/>
        <v>0</v>
      </c>
      <c r="T193" s="1">
        <f t="shared" si="41"/>
        <v>0</v>
      </c>
      <c r="U193" s="126">
        <f t="shared" si="42"/>
        <v>0</v>
      </c>
    </row>
    <row r="194" spans="2:21" x14ac:dyDescent="0.3">
      <c r="B194" s="125">
        <v>179</v>
      </c>
      <c r="C194" s="34" t="str">
        <f>IF(OR('Data-Qtr8'!C192="",'Data-Qtr8'!R192),"",(COUNTIF('Data-Qtr8'!C192,"Yes")))</f>
        <v/>
      </c>
      <c r="D194" s="267" t="str">
        <f>IF('Data-Qtr8'!D192="","",IF(C194=1,'Data-Qtr8'!D192,""))</f>
        <v/>
      </c>
      <c r="E194" s="53" t="str">
        <f>IF(OR('Data-Qtr8'!E192="",'Data-Qtr8'!R192),"",COUNTIF('Data-Qtr8'!E192,"Yes"))</f>
        <v/>
      </c>
      <c r="F194" s="53" t="str">
        <f>IF(OR('Data-Qtr8'!F192="",'Data-Qtr8'!R192),"",COUNTIF('Data-Qtr8'!F192,"Yes"))</f>
        <v/>
      </c>
      <c r="G194" s="53"/>
      <c r="H194" s="270" t="str">
        <f>IF(OR('Data-Qtr8'!G192="",'Data-Qtr8'!R192),"",COUNTIF('Data-Qtr8'!G192,"Yes"))</f>
        <v/>
      </c>
      <c r="I194" s="55">
        <f>COUNTIF('Data-Qtr8'!C192:G192,"")</f>
        <v>5</v>
      </c>
      <c r="J194" s="125">
        <f>IF('Data-Qtr8'!R192,0,IF((COUNTBLANK(C194)+COUNTBLANK(E194)+COUNTBLANK(F194)+COUNTBLANK(H194))=4,0,1))</f>
        <v>0</v>
      </c>
      <c r="K194" s="125">
        <f t="shared" si="33"/>
        <v>0</v>
      </c>
      <c r="L194" s="125">
        <f t="shared" si="34"/>
        <v>0</v>
      </c>
      <c r="M194" s="1">
        <f t="shared" si="35"/>
        <v>0</v>
      </c>
      <c r="N194" s="125">
        <f t="shared" si="36"/>
        <v>0</v>
      </c>
      <c r="O194" s="126">
        <f t="shared" si="37"/>
        <v>0</v>
      </c>
      <c r="P194" s="125">
        <f t="shared" si="38"/>
        <v>0</v>
      </c>
      <c r="Q194" s="1">
        <f t="shared" si="39"/>
        <v>0</v>
      </c>
      <c r="R194" s="1">
        <f t="shared" si="32"/>
        <v>0</v>
      </c>
      <c r="S194" s="1">
        <f t="shared" si="40"/>
        <v>0</v>
      </c>
      <c r="T194" s="1">
        <f t="shared" si="41"/>
        <v>0</v>
      </c>
      <c r="U194" s="126">
        <f t="shared" si="42"/>
        <v>0</v>
      </c>
    </row>
    <row r="195" spans="2:21" ht="15" thickBot="1" x14ac:dyDescent="0.35">
      <c r="B195" s="125">
        <v>180</v>
      </c>
      <c r="C195" s="35" t="str">
        <f>IF(OR('Data-Qtr8'!C193="",'Data-Qtr8'!R193),"",(COUNTIF('Data-Qtr8'!C193,"Yes")))</f>
        <v/>
      </c>
      <c r="D195" s="271" t="str">
        <f>IF('Data-Qtr8'!D193="","",IF(C195=1,'Data-Qtr8'!D193,""))</f>
        <v/>
      </c>
      <c r="E195" s="36" t="str">
        <f>IF(OR('Data-Qtr8'!E193="",'Data-Qtr8'!R193),"",COUNTIF('Data-Qtr8'!E193,"Yes"))</f>
        <v/>
      </c>
      <c r="F195" s="36" t="str">
        <f>IF(OR('Data-Qtr8'!F193="",'Data-Qtr8'!R193),"",COUNTIF('Data-Qtr8'!F193,"Yes"))</f>
        <v/>
      </c>
      <c r="G195" s="36"/>
      <c r="H195" s="272" t="str">
        <f>IF(OR('Data-Qtr8'!G193="",'Data-Qtr8'!R193),"",COUNTIF('Data-Qtr8'!G193,"Yes"))</f>
        <v/>
      </c>
      <c r="I195" s="55">
        <f>COUNTIF('Data-Qtr8'!C193:G193,"")</f>
        <v>5</v>
      </c>
      <c r="J195" s="125">
        <f>IF('Data-Qtr8'!R193,0,IF((COUNTBLANK(C195)+COUNTBLANK(E195)+COUNTBLANK(F195)+COUNTBLANK(H195))=4,0,1))</f>
        <v>0</v>
      </c>
      <c r="K195" s="125">
        <f t="shared" si="33"/>
        <v>0</v>
      </c>
      <c r="L195" s="125">
        <f t="shared" si="34"/>
        <v>0</v>
      </c>
      <c r="M195" s="1">
        <f t="shared" si="35"/>
        <v>0</v>
      </c>
      <c r="N195" s="125">
        <f t="shared" si="36"/>
        <v>0</v>
      </c>
      <c r="O195" s="126">
        <f t="shared" si="37"/>
        <v>0</v>
      </c>
      <c r="P195" s="125">
        <f t="shared" si="38"/>
        <v>0</v>
      </c>
      <c r="Q195" s="1">
        <f t="shared" si="39"/>
        <v>0</v>
      </c>
      <c r="R195" s="1">
        <f t="shared" si="32"/>
        <v>0</v>
      </c>
      <c r="S195" s="1">
        <f t="shared" si="40"/>
        <v>0</v>
      </c>
      <c r="T195" s="1">
        <f t="shared" si="41"/>
        <v>0</v>
      </c>
      <c r="U195" s="126">
        <f t="shared" si="42"/>
        <v>0</v>
      </c>
    </row>
    <row r="196" spans="2:21" x14ac:dyDescent="0.3">
      <c r="B196" s="125">
        <v>181</v>
      </c>
      <c r="C196" s="32" t="str">
        <f>IF(OR('Data-Qtr8'!C194="",'Data-Qtr8'!R194),"",(COUNTIF('Data-Qtr8'!C194,"Yes")))</f>
        <v/>
      </c>
      <c r="D196" s="268" t="str">
        <f>IF('Data-Qtr8'!D194="","",IF(C196=1,'Data-Qtr8'!D194,""))</f>
        <v/>
      </c>
      <c r="E196" s="33" t="str">
        <f>IF(OR('Data-Qtr8'!E194="",'Data-Qtr8'!R194),"",COUNTIF('Data-Qtr8'!E194,"Yes"))</f>
        <v/>
      </c>
      <c r="F196" s="33" t="str">
        <f>IF(OR('Data-Qtr8'!F194="",'Data-Qtr8'!R194),"",COUNTIF('Data-Qtr8'!F194,"Yes"))</f>
        <v/>
      </c>
      <c r="G196" s="33"/>
      <c r="H196" s="269" t="str">
        <f>IF(OR('Data-Qtr8'!G194="",'Data-Qtr8'!R194),"",COUNTIF('Data-Qtr8'!G194,"Yes"))</f>
        <v/>
      </c>
      <c r="I196" s="54">
        <f>COUNTIF('Data-Qtr8'!C194:G194,"")</f>
        <v>5</v>
      </c>
      <c r="J196" s="125">
        <f>IF('Data-Qtr8'!R194,0,IF((COUNTBLANK(C196)+COUNTBLANK(E196)+COUNTBLANK(F196)+COUNTBLANK(H196))=4,0,1))</f>
        <v>0</v>
      </c>
      <c r="K196" s="125">
        <f t="shared" si="33"/>
        <v>0</v>
      </c>
      <c r="L196" s="125">
        <f t="shared" si="34"/>
        <v>0</v>
      </c>
      <c r="M196" s="1">
        <f t="shared" si="35"/>
        <v>0</v>
      </c>
      <c r="N196" s="125">
        <f t="shared" si="36"/>
        <v>0</v>
      </c>
      <c r="O196" s="126">
        <f t="shared" si="37"/>
        <v>0</v>
      </c>
      <c r="P196" s="125">
        <f t="shared" si="38"/>
        <v>0</v>
      </c>
      <c r="Q196" s="1">
        <f t="shared" si="39"/>
        <v>0</v>
      </c>
      <c r="R196" s="1">
        <f t="shared" si="32"/>
        <v>0</v>
      </c>
      <c r="S196" s="1">
        <f t="shared" si="40"/>
        <v>0</v>
      </c>
      <c r="T196" s="1">
        <f t="shared" si="41"/>
        <v>0</v>
      </c>
      <c r="U196" s="126">
        <f t="shared" si="42"/>
        <v>0</v>
      </c>
    </row>
    <row r="197" spans="2:21" x14ac:dyDescent="0.3">
      <c r="B197" s="125">
        <v>182</v>
      </c>
      <c r="C197" s="34" t="str">
        <f>IF(OR('Data-Qtr8'!C195="",'Data-Qtr8'!R195),"",(COUNTIF('Data-Qtr8'!C195,"Yes")))</f>
        <v/>
      </c>
      <c r="D197" s="267" t="str">
        <f>IF('Data-Qtr8'!D195="","",IF(C197=1,'Data-Qtr8'!D195,""))</f>
        <v/>
      </c>
      <c r="E197" s="53" t="str">
        <f>IF(OR('Data-Qtr8'!E195="",'Data-Qtr8'!R195),"",COUNTIF('Data-Qtr8'!E195,"Yes"))</f>
        <v/>
      </c>
      <c r="F197" s="53" t="str">
        <f>IF(OR('Data-Qtr8'!F195="",'Data-Qtr8'!R195),"",COUNTIF('Data-Qtr8'!F195,"Yes"))</f>
        <v/>
      </c>
      <c r="G197" s="53"/>
      <c r="H197" s="270" t="str">
        <f>IF(OR('Data-Qtr8'!G195="",'Data-Qtr8'!R195),"",COUNTIF('Data-Qtr8'!G195,"Yes"))</f>
        <v/>
      </c>
      <c r="I197" s="55">
        <f>COUNTIF('Data-Qtr8'!C195:G195,"")</f>
        <v>5</v>
      </c>
      <c r="J197" s="125">
        <f>IF('Data-Qtr8'!R195,0,IF((COUNTBLANK(C197)+COUNTBLANK(E197)+COUNTBLANK(F197)+COUNTBLANK(H197))=4,0,1))</f>
        <v>0</v>
      </c>
      <c r="K197" s="125">
        <f t="shared" si="33"/>
        <v>0</v>
      </c>
      <c r="L197" s="125">
        <f t="shared" si="34"/>
        <v>0</v>
      </c>
      <c r="M197" s="1">
        <f t="shared" si="35"/>
        <v>0</v>
      </c>
      <c r="N197" s="125">
        <f t="shared" si="36"/>
        <v>0</v>
      </c>
      <c r="O197" s="126">
        <f t="shared" si="37"/>
        <v>0</v>
      </c>
      <c r="P197" s="125">
        <f t="shared" si="38"/>
        <v>0</v>
      </c>
      <c r="Q197" s="1">
        <f t="shared" si="39"/>
        <v>0</v>
      </c>
      <c r="R197" s="1">
        <f t="shared" si="32"/>
        <v>0</v>
      </c>
      <c r="S197" s="1">
        <f t="shared" si="40"/>
        <v>0</v>
      </c>
      <c r="T197" s="1">
        <f t="shared" si="41"/>
        <v>0</v>
      </c>
      <c r="U197" s="126">
        <f t="shared" si="42"/>
        <v>0</v>
      </c>
    </row>
    <row r="198" spans="2:21" x14ac:dyDescent="0.3">
      <c r="B198" s="125">
        <v>183</v>
      </c>
      <c r="C198" s="34" t="str">
        <f>IF(OR('Data-Qtr8'!C196="",'Data-Qtr8'!R196),"",(COUNTIF('Data-Qtr8'!C196,"Yes")))</f>
        <v/>
      </c>
      <c r="D198" s="267" t="str">
        <f>IF('Data-Qtr8'!D196="","",IF(C198=1,'Data-Qtr8'!D196,""))</f>
        <v/>
      </c>
      <c r="E198" s="53" t="str">
        <f>IF(OR('Data-Qtr8'!E196="",'Data-Qtr8'!R196),"",COUNTIF('Data-Qtr8'!E196,"Yes"))</f>
        <v/>
      </c>
      <c r="F198" s="53" t="str">
        <f>IF(OR('Data-Qtr8'!F196="",'Data-Qtr8'!R196),"",COUNTIF('Data-Qtr8'!F196,"Yes"))</f>
        <v/>
      </c>
      <c r="G198" s="53"/>
      <c r="H198" s="270" t="str">
        <f>IF(OR('Data-Qtr8'!G196="",'Data-Qtr8'!R196),"",COUNTIF('Data-Qtr8'!G196,"Yes"))</f>
        <v/>
      </c>
      <c r="I198" s="55">
        <f>COUNTIF('Data-Qtr8'!C196:G196,"")</f>
        <v>5</v>
      </c>
      <c r="J198" s="125">
        <f>IF('Data-Qtr8'!R196,0,IF((COUNTBLANK(C198)+COUNTBLANK(E198)+COUNTBLANK(F198)+COUNTBLANK(H198))=4,0,1))</f>
        <v>0</v>
      </c>
      <c r="K198" s="125">
        <f t="shared" si="33"/>
        <v>0</v>
      </c>
      <c r="L198" s="125">
        <f t="shared" si="34"/>
        <v>0</v>
      </c>
      <c r="M198" s="1">
        <f t="shared" si="35"/>
        <v>0</v>
      </c>
      <c r="N198" s="125">
        <f t="shared" si="36"/>
        <v>0</v>
      </c>
      <c r="O198" s="126">
        <f t="shared" si="37"/>
        <v>0</v>
      </c>
      <c r="P198" s="125">
        <f t="shared" si="38"/>
        <v>0</v>
      </c>
      <c r="Q198" s="1">
        <f t="shared" si="39"/>
        <v>0</v>
      </c>
      <c r="R198" s="1">
        <f t="shared" si="32"/>
        <v>0</v>
      </c>
      <c r="S198" s="1">
        <f t="shared" si="40"/>
        <v>0</v>
      </c>
      <c r="T198" s="1">
        <f t="shared" si="41"/>
        <v>0</v>
      </c>
      <c r="U198" s="126">
        <f t="shared" si="42"/>
        <v>0</v>
      </c>
    </row>
    <row r="199" spans="2:21" x14ac:dyDescent="0.3">
      <c r="B199" s="125">
        <v>184</v>
      </c>
      <c r="C199" s="34" t="str">
        <f>IF(OR('Data-Qtr8'!C197="",'Data-Qtr8'!R197),"",(COUNTIF('Data-Qtr8'!C197,"Yes")))</f>
        <v/>
      </c>
      <c r="D199" s="267" t="str">
        <f>IF('Data-Qtr8'!D197="","",IF(C199=1,'Data-Qtr8'!D197,""))</f>
        <v/>
      </c>
      <c r="E199" s="53" t="str">
        <f>IF(OR('Data-Qtr8'!E197="",'Data-Qtr8'!R197),"",COUNTIF('Data-Qtr8'!E197,"Yes"))</f>
        <v/>
      </c>
      <c r="F199" s="53" t="str">
        <f>IF(OR('Data-Qtr8'!F197="",'Data-Qtr8'!R197),"",COUNTIF('Data-Qtr8'!F197,"Yes"))</f>
        <v/>
      </c>
      <c r="G199" s="53"/>
      <c r="H199" s="270" t="str">
        <f>IF(OR('Data-Qtr8'!G197="",'Data-Qtr8'!R197),"",COUNTIF('Data-Qtr8'!G197,"Yes"))</f>
        <v/>
      </c>
      <c r="I199" s="55">
        <f>COUNTIF('Data-Qtr8'!C197:G197,"")</f>
        <v>5</v>
      </c>
      <c r="J199" s="125">
        <f>IF('Data-Qtr8'!R197,0,IF((COUNTBLANK(C199)+COUNTBLANK(E199)+COUNTBLANK(F199)+COUNTBLANK(H199))=4,0,1))</f>
        <v>0</v>
      </c>
      <c r="K199" s="125">
        <f t="shared" si="33"/>
        <v>0</v>
      </c>
      <c r="L199" s="125">
        <f t="shared" si="34"/>
        <v>0</v>
      </c>
      <c r="M199" s="1">
        <f t="shared" si="35"/>
        <v>0</v>
      </c>
      <c r="N199" s="125">
        <f t="shared" si="36"/>
        <v>0</v>
      </c>
      <c r="O199" s="126">
        <f t="shared" si="37"/>
        <v>0</v>
      </c>
      <c r="P199" s="125">
        <f t="shared" si="38"/>
        <v>0</v>
      </c>
      <c r="Q199" s="1">
        <f t="shared" si="39"/>
        <v>0</v>
      </c>
      <c r="R199" s="1">
        <f t="shared" si="32"/>
        <v>0</v>
      </c>
      <c r="S199" s="1">
        <f t="shared" si="40"/>
        <v>0</v>
      </c>
      <c r="T199" s="1">
        <f t="shared" si="41"/>
        <v>0</v>
      </c>
      <c r="U199" s="126">
        <f t="shared" si="42"/>
        <v>0</v>
      </c>
    </row>
    <row r="200" spans="2:21" x14ac:dyDescent="0.3">
      <c r="B200" s="125">
        <v>185</v>
      </c>
      <c r="C200" s="34" t="str">
        <f>IF(OR('Data-Qtr8'!C198="",'Data-Qtr8'!R198),"",(COUNTIF('Data-Qtr8'!C198,"Yes")))</f>
        <v/>
      </c>
      <c r="D200" s="267" t="str">
        <f>IF('Data-Qtr8'!D198="","",IF(C200=1,'Data-Qtr8'!D198,""))</f>
        <v/>
      </c>
      <c r="E200" s="53" t="str">
        <f>IF(OR('Data-Qtr8'!E198="",'Data-Qtr8'!R198),"",COUNTIF('Data-Qtr8'!E198,"Yes"))</f>
        <v/>
      </c>
      <c r="F200" s="53" t="str">
        <f>IF(OR('Data-Qtr8'!F198="",'Data-Qtr8'!R198),"",COUNTIF('Data-Qtr8'!F198,"Yes"))</f>
        <v/>
      </c>
      <c r="G200" s="53"/>
      <c r="H200" s="270" t="str">
        <f>IF(OR('Data-Qtr8'!G198="",'Data-Qtr8'!R198),"",COUNTIF('Data-Qtr8'!G198,"Yes"))</f>
        <v/>
      </c>
      <c r="I200" s="55">
        <f>COUNTIF('Data-Qtr8'!C198:G198,"")</f>
        <v>5</v>
      </c>
      <c r="J200" s="125">
        <f>IF('Data-Qtr8'!R198,0,IF((COUNTBLANK(C200)+COUNTBLANK(E200)+COUNTBLANK(F200)+COUNTBLANK(H200))=4,0,1))</f>
        <v>0</v>
      </c>
      <c r="K200" s="125">
        <f t="shared" si="33"/>
        <v>0</v>
      </c>
      <c r="L200" s="125">
        <f t="shared" si="34"/>
        <v>0</v>
      </c>
      <c r="M200" s="1">
        <f t="shared" si="35"/>
        <v>0</v>
      </c>
      <c r="N200" s="125">
        <f t="shared" si="36"/>
        <v>0</v>
      </c>
      <c r="O200" s="126">
        <f t="shared" si="37"/>
        <v>0</v>
      </c>
      <c r="P200" s="125">
        <f t="shared" si="38"/>
        <v>0</v>
      </c>
      <c r="Q200" s="1">
        <f t="shared" si="39"/>
        <v>0</v>
      </c>
      <c r="R200" s="1">
        <f t="shared" si="32"/>
        <v>0</v>
      </c>
      <c r="S200" s="1">
        <f t="shared" si="40"/>
        <v>0</v>
      </c>
      <c r="T200" s="1">
        <f t="shared" si="41"/>
        <v>0</v>
      </c>
      <c r="U200" s="126">
        <f t="shared" si="42"/>
        <v>0</v>
      </c>
    </row>
    <row r="201" spans="2:21" x14ac:dyDescent="0.3">
      <c r="B201" s="125">
        <v>186</v>
      </c>
      <c r="C201" s="34" t="str">
        <f>IF(OR('Data-Qtr8'!C199="",'Data-Qtr8'!R199),"",(COUNTIF('Data-Qtr8'!C199,"Yes")))</f>
        <v/>
      </c>
      <c r="D201" s="267" t="str">
        <f>IF('Data-Qtr8'!D199="","",IF(C201=1,'Data-Qtr8'!D199,""))</f>
        <v/>
      </c>
      <c r="E201" s="53" t="str">
        <f>IF(OR('Data-Qtr8'!E199="",'Data-Qtr8'!R199),"",COUNTIF('Data-Qtr8'!E199,"Yes"))</f>
        <v/>
      </c>
      <c r="F201" s="53" t="str">
        <f>IF(OR('Data-Qtr8'!F199="",'Data-Qtr8'!R199),"",COUNTIF('Data-Qtr8'!F199,"Yes"))</f>
        <v/>
      </c>
      <c r="G201" s="53"/>
      <c r="H201" s="270" t="str">
        <f>IF(OR('Data-Qtr8'!G199="",'Data-Qtr8'!R199),"",COUNTIF('Data-Qtr8'!G199,"Yes"))</f>
        <v/>
      </c>
      <c r="I201" s="55">
        <f>COUNTIF('Data-Qtr8'!C199:G199,"")</f>
        <v>5</v>
      </c>
      <c r="J201" s="125">
        <f>IF('Data-Qtr8'!R199,0,IF((COUNTBLANK(C201)+COUNTBLANK(E201)+COUNTBLANK(F201)+COUNTBLANK(H201))=4,0,1))</f>
        <v>0</v>
      </c>
      <c r="K201" s="125">
        <f t="shared" si="33"/>
        <v>0</v>
      </c>
      <c r="L201" s="125">
        <f t="shared" si="34"/>
        <v>0</v>
      </c>
      <c r="M201" s="1">
        <f t="shared" si="35"/>
        <v>0</v>
      </c>
      <c r="N201" s="125">
        <f t="shared" si="36"/>
        <v>0</v>
      </c>
      <c r="O201" s="126">
        <f t="shared" si="37"/>
        <v>0</v>
      </c>
      <c r="P201" s="125">
        <f t="shared" si="38"/>
        <v>0</v>
      </c>
      <c r="Q201" s="1">
        <f t="shared" si="39"/>
        <v>0</v>
      </c>
      <c r="R201" s="1">
        <f t="shared" si="32"/>
        <v>0</v>
      </c>
      <c r="S201" s="1">
        <f t="shared" si="40"/>
        <v>0</v>
      </c>
      <c r="T201" s="1">
        <f t="shared" si="41"/>
        <v>0</v>
      </c>
      <c r="U201" s="126">
        <f t="shared" si="42"/>
        <v>0</v>
      </c>
    </row>
    <row r="202" spans="2:21" x14ac:dyDescent="0.3">
      <c r="B202" s="125">
        <v>187</v>
      </c>
      <c r="C202" s="34" t="str">
        <f>IF(OR('Data-Qtr8'!C200="",'Data-Qtr8'!R200),"",(COUNTIF('Data-Qtr8'!C200,"Yes")))</f>
        <v/>
      </c>
      <c r="D202" s="267" t="str">
        <f>IF('Data-Qtr8'!D200="","",IF(C202=1,'Data-Qtr8'!D200,""))</f>
        <v/>
      </c>
      <c r="E202" s="53" t="str">
        <f>IF(OR('Data-Qtr8'!E200="",'Data-Qtr8'!R200),"",COUNTIF('Data-Qtr8'!E200,"Yes"))</f>
        <v/>
      </c>
      <c r="F202" s="53" t="str">
        <f>IF(OR('Data-Qtr8'!F200="",'Data-Qtr8'!R200),"",COUNTIF('Data-Qtr8'!F200,"Yes"))</f>
        <v/>
      </c>
      <c r="G202" s="53"/>
      <c r="H202" s="270" t="str">
        <f>IF(OR('Data-Qtr8'!G200="",'Data-Qtr8'!R200),"",COUNTIF('Data-Qtr8'!G200,"Yes"))</f>
        <v/>
      </c>
      <c r="I202" s="55">
        <f>COUNTIF('Data-Qtr8'!C200:G200,"")</f>
        <v>5</v>
      </c>
      <c r="J202" s="125">
        <f>IF('Data-Qtr8'!R200,0,IF((COUNTBLANK(C202)+COUNTBLANK(E202)+COUNTBLANK(F202)+COUNTBLANK(H202))=4,0,1))</f>
        <v>0</v>
      </c>
      <c r="K202" s="125">
        <f t="shared" si="33"/>
        <v>0</v>
      </c>
      <c r="L202" s="125">
        <f t="shared" si="34"/>
        <v>0</v>
      </c>
      <c r="M202" s="1">
        <f t="shared" si="35"/>
        <v>0</v>
      </c>
      <c r="N202" s="125">
        <f t="shared" si="36"/>
        <v>0</v>
      </c>
      <c r="O202" s="126">
        <f t="shared" si="37"/>
        <v>0</v>
      </c>
      <c r="P202" s="125">
        <f t="shared" si="38"/>
        <v>0</v>
      </c>
      <c r="Q202" s="1">
        <f t="shared" si="39"/>
        <v>0</v>
      </c>
      <c r="R202" s="1">
        <f t="shared" si="32"/>
        <v>0</v>
      </c>
      <c r="S202" s="1">
        <f t="shared" si="40"/>
        <v>0</v>
      </c>
      <c r="T202" s="1">
        <f t="shared" si="41"/>
        <v>0</v>
      </c>
      <c r="U202" s="126">
        <f t="shared" si="42"/>
        <v>0</v>
      </c>
    </row>
    <row r="203" spans="2:21" x14ac:dyDescent="0.3">
      <c r="B203" s="125">
        <v>188</v>
      </c>
      <c r="C203" s="34" t="str">
        <f>IF(OR('Data-Qtr8'!C201="",'Data-Qtr8'!R201),"",(COUNTIF('Data-Qtr8'!C201,"Yes")))</f>
        <v/>
      </c>
      <c r="D203" s="267" t="str">
        <f>IF('Data-Qtr8'!D201="","",IF(C203=1,'Data-Qtr8'!D201,""))</f>
        <v/>
      </c>
      <c r="E203" s="53" t="str">
        <f>IF(OR('Data-Qtr8'!E201="",'Data-Qtr8'!R201),"",COUNTIF('Data-Qtr8'!E201,"Yes"))</f>
        <v/>
      </c>
      <c r="F203" s="53" t="str">
        <f>IF(OR('Data-Qtr8'!F201="",'Data-Qtr8'!R201),"",COUNTIF('Data-Qtr8'!F201,"Yes"))</f>
        <v/>
      </c>
      <c r="G203" s="53"/>
      <c r="H203" s="270" t="str">
        <f>IF(OR('Data-Qtr8'!G201="",'Data-Qtr8'!R201),"",COUNTIF('Data-Qtr8'!G201,"Yes"))</f>
        <v/>
      </c>
      <c r="I203" s="55">
        <f>COUNTIF('Data-Qtr8'!C201:G201,"")</f>
        <v>5</v>
      </c>
      <c r="J203" s="125">
        <f>IF('Data-Qtr8'!R201,0,IF((COUNTBLANK(C203)+COUNTBLANK(E203)+COUNTBLANK(F203)+COUNTBLANK(H203))=4,0,1))</f>
        <v>0</v>
      </c>
      <c r="K203" s="125">
        <f t="shared" si="33"/>
        <v>0</v>
      </c>
      <c r="L203" s="125">
        <f t="shared" si="34"/>
        <v>0</v>
      </c>
      <c r="M203" s="1">
        <f t="shared" si="35"/>
        <v>0</v>
      </c>
      <c r="N203" s="125">
        <f t="shared" si="36"/>
        <v>0</v>
      </c>
      <c r="O203" s="126">
        <f t="shared" si="37"/>
        <v>0</v>
      </c>
      <c r="P203" s="125">
        <f t="shared" si="38"/>
        <v>0</v>
      </c>
      <c r="Q203" s="1">
        <f t="shared" si="39"/>
        <v>0</v>
      </c>
      <c r="R203" s="1">
        <f t="shared" si="32"/>
        <v>0</v>
      </c>
      <c r="S203" s="1">
        <f t="shared" si="40"/>
        <v>0</v>
      </c>
      <c r="T203" s="1">
        <f t="shared" si="41"/>
        <v>0</v>
      </c>
      <c r="U203" s="126">
        <f t="shared" si="42"/>
        <v>0</v>
      </c>
    </row>
    <row r="204" spans="2:21" x14ac:dyDescent="0.3">
      <c r="B204" s="125">
        <v>189</v>
      </c>
      <c r="C204" s="34" t="str">
        <f>IF(OR('Data-Qtr8'!C202="",'Data-Qtr8'!R202),"",(COUNTIF('Data-Qtr8'!C202,"Yes")))</f>
        <v/>
      </c>
      <c r="D204" s="267" t="str">
        <f>IF('Data-Qtr8'!D202="","",IF(C204=1,'Data-Qtr8'!D202,""))</f>
        <v/>
      </c>
      <c r="E204" s="53" t="str">
        <f>IF(OR('Data-Qtr8'!E202="",'Data-Qtr8'!R202),"",COUNTIF('Data-Qtr8'!E202,"Yes"))</f>
        <v/>
      </c>
      <c r="F204" s="53" t="str">
        <f>IF(OR('Data-Qtr8'!F202="",'Data-Qtr8'!R202),"",COUNTIF('Data-Qtr8'!F202,"Yes"))</f>
        <v/>
      </c>
      <c r="G204" s="53"/>
      <c r="H204" s="270" t="str">
        <f>IF(OR('Data-Qtr8'!G202="",'Data-Qtr8'!R202),"",COUNTIF('Data-Qtr8'!G202,"Yes"))</f>
        <v/>
      </c>
      <c r="I204" s="55">
        <f>COUNTIF('Data-Qtr8'!C202:G202,"")</f>
        <v>5</v>
      </c>
      <c r="J204" s="125">
        <f>IF('Data-Qtr8'!R202,0,IF((COUNTBLANK(C204)+COUNTBLANK(E204)+COUNTBLANK(F204)+COUNTBLANK(H204))=4,0,1))</f>
        <v>0</v>
      </c>
      <c r="K204" s="125">
        <f t="shared" si="33"/>
        <v>0</v>
      </c>
      <c r="L204" s="125">
        <f t="shared" si="34"/>
        <v>0</v>
      </c>
      <c r="M204" s="1">
        <f t="shared" si="35"/>
        <v>0</v>
      </c>
      <c r="N204" s="125">
        <f t="shared" si="36"/>
        <v>0</v>
      </c>
      <c r="O204" s="126">
        <f t="shared" si="37"/>
        <v>0</v>
      </c>
      <c r="P204" s="125">
        <f t="shared" si="38"/>
        <v>0</v>
      </c>
      <c r="Q204" s="1">
        <f t="shared" si="39"/>
        <v>0</v>
      </c>
      <c r="R204" s="1">
        <f t="shared" si="32"/>
        <v>0</v>
      </c>
      <c r="S204" s="1">
        <f t="shared" si="40"/>
        <v>0</v>
      </c>
      <c r="T204" s="1">
        <f t="shared" si="41"/>
        <v>0</v>
      </c>
      <c r="U204" s="126">
        <f t="shared" si="42"/>
        <v>0</v>
      </c>
    </row>
    <row r="205" spans="2:21" ht="15" thickBot="1" x14ac:dyDescent="0.35">
      <c r="B205" s="127">
        <v>190</v>
      </c>
      <c r="C205" s="35" t="str">
        <f>IF(OR('Data-Qtr8'!C203="",'Data-Qtr8'!R203),"",(COUNTIF('Data-Qtr8'!C203,"Yes")))</f>
        <v/>
      </c>
      <c r="D205" s="271" t="str">
        <f>IF('Data-Qtr8'!D203="","",IF(C205=1,'Data-Qtr8'!D203,""))</f>
        <v/>
      </c>
      <c r="E205" s="36" t="str">
        <f>IF(OR('Data-Qtr8'!E203="",'Data-Qtr8'!R203),"",COUNTIF('Data-Qtr8'!E203,"Yes"))</f>
        <v/>
      </c>
      <c r="F205" s="36" t="str">
        <f>IF(OR('Data-Qtr8'!F203="",'Data-Qtr8'!R203),"",COUNTIF('Data-Qtr8'!F203,"Yes"))</f>
        <v/>
      </c>
      <c r="G205" s="36"/>
      <c r="H205" s="272" t="str">
        <f>IF(OR('Data-Qtr8'!G203="",'Data-Qtr8'!R203),"",COUNTIF('Data-Qtr8'!G203,"Yes"))</f>
        <v/>
      </c>
      <c r="I205" s="56">
        <f>COUNTIF('Data-Qtr8'!C203:G203,"")</f>
        <v>5</v>
      </c>
      <c r="J205" s="125">
        <f>IF('Data-Qtr8'!R203,0,IF((COUNTBLANK(C205)+COUNTBLANK(E205)+COUNTBLANK(F205)+COUNTBLANK(H205))=4,0,1))</f>
        <v>0</v>
      </c>
      <c r="K205" s="125">
        <f t="shared" si="33"/>
        <v>0</v>
      </c>
      <c r="L205" s="125">
        <f t="shared" si="34"/>
        <v>0</v>
      </c>
      <c r="M205" s="1">
        <f t="shared" si="35"/>
        <v>0</v>
      </c>
      <c r="N205" s="125">
        <f t="shared" si="36"/>
        <v>0</v>
      </c>
      <c r="O205" s="126">
        <f t="shared" si="37"/>
        <v>0</v>
      </c>
      <c r="P205" s="125">
        <f t="shared" si="38"/>
        <v>0</v>
      </c>
      <c r="Q205" s="1">
        <f t="shared" si="39"/>
        <v>0</v>
      </c>
      <c r="R205" s="1">
        <f t="shared" si="32"/>
        <v>0</v>
      </c>
      <c r="S205" s="1">
        <f t="shared" si="40"/>
        <v>0</v>
      </c>
      <c r="T205" s="1">
        <f t="shared" si="41"/>
        <v>0</v>
      </c>
      <c r="U205" s="126">
        <f t="shared" si="42"/>
        <v>0</v>
      </c>
    </row>
    <row r="206" spans="2:21" x14ac:dyDescent="0.3">
      <c r="B206" s="125">
        <v>191</v>
      </c>
      <c r="C206" s="32" t="str">
        <f>IF(OR('Data-Qtr8'!C204="",'Data-Qtr8'!R204),"",(COUNTIF('Data-Qtr8'!C204,"Yes")))</f>
        <v/>
      </c>
      <c r="D206" s="268" t="str">
        <f>IF('Data-Qtr8'!D204="","",IF(C206=1,'Data-Qtr8'!D204,""))</f>
        <v/>
      </c>
      <c r="E206" s="33" t="str">
        <f>IF(OR('Data-Qtr8'!E204="",'Data-Qtr8'!R204),"",COUNTIF('Data-Qtr8'!E204,"Yes"))</f>
        <v/>
      </c>
      <c r="F206" s="33" t="str">
        <f>IF(OR('Data-Qtr8'!F204="",'Data-Qtr8'!R204),"",COUNTIF('Data-Qtr8'!F204,"Yes"))</f>
        <v/>
      </c>
      <c r="G206" s="33"/>
      <c r="H206" s="269" t="str">
        <f>IF(OR('Data-Qtr8'!G204="",'Data-Qtr8'!R204),"",COUNTIF('Data-Qtr8'!G204,"Yes"))</f>
        <v/>
      </c>
      <c r="I206" s="54">
        <f>COUNTIF('Data-Qtr8'!C204:G204,"")</f>
        <v>5</v>
      </c>
      <c r="J206" s="125">
        <f>IF('Data-Qtr8'!R204,0,IF((COUNTBLANK(C206)+COUNTBLANK(E206)+COUNTBLANK(F206)+COUNTBLANK(H206))=4,0,1))</f>
        <v>0</v>
      </c>
      <c r="K206" s="125">
        <f t="shared" si="33"/>
        <v>0</v>
      </c>
      <c r="L206" s="125">
        <f t="shared" si="34"/>
        <v>0</v>
      </c>
      <c r="M206" s="1">
        <f t="shared" si="35"/>
        <v>0</v>
      </c>
      <c r="N206" s="125">
        <f t="shared" si="36"/>
        <v>0</v>
      </c>
      <c r="O206" s="126">
        <f t="shared" si="37"/>
        <v>0</v>
      </c>
      <c r="P206" s="125">
        <f t="shared" si="38"/>
        <v>0</v>
      </c>
      <c r="Q206" s="1">
        <f t="shared" si="39"/>
        <v>0</v>
      </c>
      <c r="R206" s="1">
        <f t="shared" si="32"/>
        <v>0</v>
      </c>
      <c r="S206" s="1">
        <f t="shared" si="40"/>
        <v>0</v>
      </c>
      <c r="T206" s="1">
        <f t="shared" si="41"/>
        <v>0</v>
      </c>
      <c r="U206" s="126">
        <f t="shared" si="42"/>
        <v>0</v>
      </c>
    </row>
    <row r="207" spans="2:21" x14ac:dyDescent="0.3">
      <c r="B207" s="125">
        <v>192</v>
      </c>
      <c r="C207" s="34" t="str">
        <f>IF(OR('Data-Qtr8'!C205="",'Data-Qtr8'!R205),"",(COUNTIF('Data-Qtr8'!C205,"Yes")))</f>
        <v/>
      </c>
      <c r="D207" s="267" t="str">
        <f>IF('Data-Qtr8'!D205="","",IF(C207=1,'Data-Qtr8'!D205,""))</f>
        <v/>
      </c>
      <c r="E207" s="53" t="str">
        <f>IF(OR('Data-Qtr8'!E205="",'Data-Qtr8'!R205),"",COUNTIF('Data-Qtr8'!E205,"Yes"))</f>
        <v/>
      </c>
      <c r="F207" s="53" t="str">
        <f>IF(OR('Data-Qtr8'!F205="",'Data-Qtr8'!R205),"",COUNTIF('Data-Qtr8'!F205,"Yes"))</f>
        <v/>
      </c>
      <c r="G207" s="53"/>
      <c r="H207" s="270" t="str">
        <f>IF(OR('Data-Qtr8'!G205="",'Data-Qtr8'!R205),"",COUNTIF('Data-Qtr8'!G205,"Yes"))</f>
        <v/>
      </c>
      <c r="I207" s="55">
        <f>COUNTIF('Data-Qtr8'!C205:G205,"")</f>
        <v>5</v>
      </c>
      <c r="J207" s="125">
        <f>IF('Data-Qtr8'!R205,0,IF((COUNTBLANK(C207)+COUNTBLANK(E207)+COUNTBLANK(F207)+COUNTBLANK(H207))=4,0,1))</f>
        <v>0</v>
      </c>
      <c r="K207" s="125">
        <f t="shared" si="33"/>
        <v>0</v>
      </c>
      <c r="L207" s="125">
        <f t="shared" si="34"/>
        <v>0</v>
      </c>
      <c r="M207" s="1">
        <f t="shared" si="35"/>
        <v>0</v>
      </c>
      <c r="N207" s="125">
        <f t="shared" si="36"/>
        <v>0</v>
      </c>
      <c r="O207" s="126">
        <f t="shared" si="37"/>
        <v>0</v>
      </c>
      <c r="P207" s="125">
        <f t="shared" si="38"/>
        <v>0</v>
      </c>
      <c r="Q207" s="1">
        <f t="shared" si="39"/>
        <v>0</v>
      </c>
      <c r="R207" s="1">
        <f t="shared" si="32"/>
        <v>0</v>
      </c>
      <c r="S207" s="1">
        <f t="shared" si="40"/>
        <v>0</v>
      </c>
      <c r="T207" s="1">
        <f t="shared" si="41"/>
        <v>0</v>
      </c>
      <c r="U207" s="126">
        <f t="shared" si="42"/>
        <v>0</v>
      </c>
    </row>
    <row r="208" spans="2:21" x14ac:dyDescent="0.3">
      <c r="B208" s="125">
        <v>193</v>
      </c>
      <c r="C208" s="34" t="str">
        <f>IF(OR('Data-Qtr8'!C206="",'Data-Qtr8'!R206),"",(COUNTIF('Data-Qtr8'!C206,"Yes")))</f>
        <v/>
      </c>
      <c r="D208" s="267" t="str">
        <f>IF('Data-Qtr8'!D206="","",IF(C208=1,'Data-Qtr8'!D206,""))</f>
        <v/>
      </c>
      <c r="E208" s="53" t="str">
        <f>IF(OR('Data-Qtr8'!E206="",'Data-Qtr8'!R206),"",COUNTIF('Data-Qtr8'!E206,"Yes"))</f>
        <v/>
      </c>
      <c r="F208" s="53" t="str">
        <f>IF(OR('Data-Qtr8'!F206="",'Data-Qtr8'!R206),"",COUNTIF('Data-Qtr8'!F206,"Yes"))</f>
        <v/>
      </c>
      <c r="G208" s="53"/>
      <c r="H208" s="270" t="str">
        <f>IF(OR('Data-Qtr8'!G206="",'Data-Qtr8'!R206),"",COUNTIF('Data-Qtr8'!G206,"Yes"))</f>
        <v/>
      </c>
      <c r="I208" s="55">
        <f>COUNTIF('Data-Qtr8'!C206:G206,"")</f>
        <v>5</v>
      </c>
      <c r="J208" s="125">
        <f>IF('Data-Qtr8'!R206,0,IF((COUNTBLANK(C208)+COUNTBLANK(E208)+COUNTBLANK(F208)+COUNTBLANK(H208))=4,0,1))</f>
        <v>0</v>
      </c>
      <c r="K208" s="125">
        <f t="shared" si="33"/>
        <v>0</v>
      </c>
      <c r="L208" s="125">
        <f t="shared" si="34"/>
        <v>0</v>
      </c>
      <c r="M208" s="1">
        <f t="shared" si="35"/>
        <v>0</v>
      </c>
      <c r="N208" s="125">
        <f t="shared" si="36"/>
        <v>0</v>
      </c>
      <c r="O208" s="126">
        <f t="shared" si="37"/>
        <v>0</v>
      </c>
      <c r="P208" s="125">
        <f t="shared" si="38"/>
        <v>0</v>
      </c>
      <c r="Q208" s="1">
        <f t="shared" si="39"/>
        <v>0</v>
      </c>
      <c r="R208" s="1">
        <f t="shared" ref="R208:R271" si="43">IF(J208=1,IF(D208="","",IF(AND(D208&gt;=beg_date_qtr8,D208&lt;=end_date_qtr8),1,0)),0)</f>
        <v>0</v>
      </c>
      <c r="S208" s="1">
        <f t="shared" si="40"/>
        <v>0</v>
      </c>
      <c r="T208" s="1">
        <f t="shared" si="41"/>
        <v>0</v>
      </c>
      <c r="U208" s="126">
        <f t="shared" si="42"/>
        <v>0</v>
      </c>
    </row>
    <row r="209" spans="2:21" x14ac:dyDescent="0.3">
      <c r="B209" s="125">
        <v>194</v>
      </c>
      <c r="C209" s="34" t="str">
        <f>IF(OR('Data-Qtr8'!C207="",'Data-Qtr8'!R207),"",(COUNTIF('Data-Qtr8'!C207,"Yes")))</f>
        <v/>
      </c>
      <c r="D209" s="267" t="str">
        <f>IF('Data-Qtr8'!D207="","",IF(C209=1,'Data-Qtr8'!D207,""))</f>
        <v/>
      </c>
      <c r="E209" s="53" t="str">
        <f>IF(OR('Data-Qtr8'!E207="",'Data-Qtr8'!R207),"",COUNTIF('Data-Qtr8'!E207,"Yes"))</f>
        <v/>
      </c>
      <c r="F209" s="53" t="str">
        <f>IF(OR('Data-Qtr8'!F207="",'Data-Qtr8'!R207),"",COUNTIF('Data-Qtr8'!F207,"Yes"))</f>
        <v/>
      </c>
      <c r="G209" s="53"/>
      <c r="H209" s="270" t="str">
        <f>IF(OR('Data-Qtr8'!G207="",'Data-Qtr8'!R207),"",COUNTIF('Data-Qtr8'!G207,"Yes"))</f>
        <v/>
      </c>
      <c r="I209" s="55">
        <f>COUNTIF('Data-Qtr8'!C207:G207,"")</f>
        <v>5</v>
      </c>
      <c r="J209" s="125">
        <f>IF('Data-Qtr8'!R207,0,IF((COUNTBLANK(C209)+COUNTBLANK(E209)+COUNTBLANK(F209)+COUNTBLANK(H209))=4,0,1))</f>
        <v>0</v>
      </c>
      <c r="K209" s="125">
        <f t="shared" si="33"/>
        <v>0</v>
      </c>
      <c r="L209" s="125">
        <f t="shared" si="34"/>
        <v>0</v>
      </c>
      <c r="M209" s="1">
        <f t="shared" si="35"/>
        <v>0</v>
      </c>
      <c r="N209" s="125">
        <f t="shared" si="36"/>
        <v>0</v>
      </c>
      <c r="O209" s="126">
        <f t="shared" si="37"/>
        <v>0</v>
      </c>
      <c r="P209" s="125">
        <f t="shared" si="38"/>
        <v>0</v>
      </c>
      <c r="Q209" s="1">
        <f t="shared" si="39"/>
        <v>0</v>
      </c>
      <c r="R209" s="1">
        <f t="shared" si="43"/>
        <v>0</v>
      </c>
      <c r="S209" s="1">
        <f t="shared" si="40"/>
        <v>0</v>
      </c>
      <c r="T209" s="1">
        <f t="shared" si="41"/>
        <v>0</v>
      </c>
      <c r="U209" s="126">
        <f t="shared" si="42"/>
        <v>0</v>
      </c>
    </row>
    <row r="210" spans="2:21" x14ac:dyDescent="0.3">
      <c r="B210" s="125">
        <v>195</v>
      </c>
      <c r="C210" s="34" t="str">
        <f>IF(OR('Data-Qtr8'!C208="",'Data-Qtr8'!R208),"",(COUNTIF('Data-Qtr8'!C208,"Yes")))</f>
        <v/>
      </c>
      <c r="D210" s="267" t="str">
        <f>IF('Data-Qtr8'!D208="","",IF(C210=1,'Data-Qtr8'!D208,""))</f>
        <v/>
      </c>
      <c r="E210" s="53" t="str">
        <f>IF(OR('Data-Qtr8'!E208="",'Data-Qtr8'!R208),"",COUNTIF('Data-Qtr8'!E208,"Yes"))</f>
        <v/>
      </c>
      <c r="F210" s="53" t="str">
        <f>IF(OR('Data-Qtr8'!F208="",'Data-Qtr8'!R208),"",COUNTIF('Data-Qtr8'!F208,"Yes"))</f>
        <v/>
      </c>
      <c r="G210" s="53"/>
      <c r="H210" s="270" t="str">
        <f>IF(OR('Data-Qtr8'!G208="",'Data-Qtr8'!R208),"",COUNTIF('Data-Qtr8'!G208,"Yes"))</f>
        <v/>
      </c>
      <c r="I210" s="55">
        <f>COUNTIF('Data-Qtr8'!C208:G208,"")</f>
        <v>5</v>
      </c>
      <c r="J210" s="125">
        <f>IF('Data-Qtr8'!R208,0,IF((COUNTBLANK(C210)+COUNTBLANK(E210)+COUNTBLANK(F210)+COUNTBLANK(H210))=4,0,1))</f>
        <v>0</v>
      </c>
      <c r="K210" s="125">
        <f t="shared" si="33"/>
        <v>0</v>
      </c>
      <c r="L210" s="125">
        <f t="shared" si="34"/>
        <v>0</v>
      </c>
      <c r="M210" s="1">
        <f t="shared" si="35"/>
        <v>0</v>
      </c>
      <c r="N210" s="125">
        <f t="shared" si="36"/>
        <v>0</v>
      </c>
      <c r="O210" s="126">
        <f t="shared" si="37"/>
        <v>0</v>
      </c>
      <c r="P210" s="125">
        <f t="shared" si="38"/>
        <v>0</v>
      </c>
      <c r="Q210" s="1">
        <f t="shared" si="39"/>
        <v>0</v>
      </c>
      <c r="R210" s="1">
        <f t="shared" si="43"/>
        <v>0</v>
      </c>
      <c r="S210" s="1">
        <f t="shared" si="40"/>
        <v>0</v>
      </c>
      <c r="T210" s="1">
        <f t="shared" si="41"/>
        <v>0</v>
      </c>
      <c r="U210" s="126">
        <f t="shared" si="42"/>
        <v>0</v>
      </c>
    </row>
    <row r="211" spans="2:21" x14ac:dyDescent="0.3">
      <c r="B211" s="125">
        <v>196</v>
      </c>
      <c r="C211" s="34" t="str">
        <f>IF(OR('Data-Qtr8'!C209="",'Data-Qtr8'!R209),"",(COUNTIF('Data-Qtr8'!C209,"Yes")))</f>
        <v/>
      </c>
      <c r="D211" s="267" t="str">
        <f>IF('Data-Qtr8'!D209="","",IF(C211=1,'Data-Qtr8'!D209,""))</f>
        <v/>
      </c>
      <c r="E211" s="53" t="str">
        <f>IF(OR('Data-Qtr8'!E209="",'Data-Qtr8'!R209),"",COUNTIF('Data-Qtr8'!E209,"Yes"))</f>
        <v/>
      </c>
      <c r="F211" s="53" t="str">
        <f>IF(OR('Data-Qtr8'!F209="",'Data-Qtr8'!R209),"",COUNTIF('Data-Qtr8'!F209,"Yes"))</f>
        <v/>
      </c>
      <c r="G211" s="53"/>
      <c r="H211" s="270" t="str">
        <f>IF(OR('Data-Qtr8'!G209="",'Data-Qtr8'!R209),"",COUNTIF('Data-Qtr8'!G209,"Yes"))</f>
        <v/>
      </c>
      <c r="I211" s="55">
        <f>COUNTIF('Data-Qtr8'!C209:G209,"")</f>
        <v>5</v>
      </c>
      <c r="J211" s="125">
        <f>IF('Data-Qtr8'!R209,0,IF((COUNTBLANK(C211)+COUNTBLANK(E211)+COUNTBLANK(F211)+COUNTBLANK(H211))=4,0,1))</f>
        <v>0</v>
      </c>
      <c r="K211" s="125">
        <f t="shared" si="33"/>
        <v>0</v>
      </c>
      <c r="L211" s="125">
        <f t="shared" si="34"/>
        <v>0</v>
      </c>
      <c r="M211" s="1">
        <f t="shared" si="35"/>
        <v>0</v>
      </c>
      <c r="N211" s="125">
        <f t="shared" si="36"/>
        <v>0</v>
      </c>
      <c r="O211" s="126">
        <f t="shared" si="37"/>
        <v>0</v>
      </c>
      <c r="P211" s="125">
        <f t="shared" si="38"/>
        <v>0</v>
      </c>
      <c r="Q211" s="1">
        <f t="shared" si="39"/>
        <v>0</v>
      </c>
      <c r="R211" s="1">
        <f t="shared" si="43"/>
        <v>0</v>
      </c>
      <c r="S211" s="1">
        <f t="shared" si="40"/>
        <v>0</v>
      </c>
      <c r="T211" s="1">
        <f t="shared" si="41"/>
        <v>0</v>
      </c>
      <c r="U211" s="126">
        <f t="shared" si="42"/>
        <v>0</v>
      </c>
    </row>
    <row r="212" spans="2:21" x14ac:dyDescent="0.3">
      <c r="B212" s="125">
        <v>197</v>
      </c>
      <c r="C212" s="34" t="str">
        <f>IF(OR('Data-Qtr8'!C210="",'Data-Qtr8'!R210),"",(COUNTIF('Data-Qtr8'!C210,"Yes")))</f>
        <v/>
      </c>
      <c r="D212" s="267" t="str">
        <f>IF('Data-Qtr8'!D210="","",IF(C212=1,'Data-Qtr8'!D210,""))</f>
        <v/>
      </c>
      <c r="E212" s="53" t="str">
        <f>IF(OR('Data-Qtr8'!E210="",'Data-Qtr8'!R210),"",COUNTIF('Data-Qtr8'!E210,"Yes"))</f>
        <v/>
      </c>
      <c r="F212" s="53" t="str">
        <f>IF(OR('Data-Qtr8'!F210="",'Data-Qtr8'!R210),"",COUNTIF('Data-Qtr8'!F210,"Yes"))</f>
        <v/>
      </c>
      <c r="G212" s="53"/>
      <c r="H212" s="270" t="str">
        <f>IF(OR('Data-Qtr8'!G210="",'Data-Qtr8'!R210),"",COUNTIF('Data-Qtr8'!G210,"Yes"))</f>
        <v/>
      </c>
      <c r="I212" s="55">
        <f>COUNTIF('Data-Qtr8'!C210:G210,"")</f>
        <v>5</v>
      </c>
      <c r="J212" s="125">
        <f>IF('Data-Qtr8'!R210,0,IF((COUNTBLANK(C212)+COUNTBLANK(E212)+COUNTBLANK(F212)+COUNTBLANK(H212))=4,0,1))</f>
        <v>0</v>
      </c>
      <c r="K212" s="125">
        <f t="shared" si="33"/>
        <v>0</v>
      </c>
      <c r="L212" s="125">
        <f t="shared" si="34"/>
        <v>0</v>
      </c>
      <c r="M212" s="1">
        <f t="shared" si="35"/>
        <v>0</v>
      </c>
      <c r="N212" s="125">
        <f t="shared" si="36"/>
        <v>0</v>
      </c>
      <c r="O212" s="126">
        <f t="shared" si="37"/>
        <v>0</v>
      </c>
      <c r="P212" s="125">
        <f t="shared" si="38"/>
        <v>0</v>
      </c>
      <c r="Q212" s="1">
        <f t="shared" si="39"/>
        <v>0</v>
      </c>
      <c r="R212" s="1">
        <f t="shared" si="43"/>
        <v>0</v>
      </c>
      <c r="S212" s="1">
        <f t="shared" si="40"/>
        <v>0</v>
      </c>
      <c r="T212" s="1">
        <f t="shared" si="41"/>
        <v>0</v>
      </c>
      <c r="U212" s="126">
        <f t="shared" si="42"/>
        <v>0</v>
      </c>
    </row>
    <row r="213" spans="2:21" x14ac:dyDescent="0.3">
      <c r="B213" s="125">
        <v>198</v>
      </c>
      <c r="C213" s="34" t="str">
        <f>IF(OR('Data-Qtr8'!C211="",'Data-Qtr8'!R211),"",(COUNTIF('Data-Qtr8'!C211,"Yes")))</f>
        <v/>
      </c>
      <c r="D213" s="267" t="str">
        <f>IF('Data-Qtr8'!D211="","",IF(C213=1,'Data-Qtr8'!D211,""))</f>
        <v/>
      </c>
      <c r="E213" s="53" t="str">
        <f>IF(OR('Data-Qtr8'!E211="",'Data-Qtr8'!R211),"",COUNTIF('Data-Qtr8'!E211,"Yes"))</f>
        <v/>
      </c>
      <c r="F213" s="53" t="str">
        <f>IF(OR('Data-Qtr8'!F211="",'Data-Qtr8'!R211),"",COUNTIF('Data-Qtr8'!F211,"Yes"))</f>
        <v/>
      </c>
      <c r="G213" s="53"/>
      <c r="H213" s="270" t="str">
        <f>IF(OR('Data-Qtr8'!G211="",'Data-Qtr8'!R211),"",COUNTIF('Data-Qtr8'!G211,"Yes"))</f>
        <v/>
      </c>
      <c r="I213" s="55">
        <f>COUNTIF('Data-Qtr8'!C211:G211,"")</f>
        <v>5</v>
      </c>
      <c r="J213" s="125">
        <f>IF('Data-Qtr8'!R211,0,IF((COUNTBLANK(C213)+COUNTBLANK(E213)+COUNTBLANK(F213)+COUNTBLANK(H213))=4,0,1))</f>
        <v>0</v>
      </c>
      <c r="K213" s="125">
        <f t="shared" si="33"/>
        <v>0</v>
      </c>
      <c r="L213" s="125">
        <f t="shared" si="34"/>
        <v>0</v>
      </c>
      <c r="M213" s="1">
        <f t="shared" si="35"/>
        <v>0</v>
      </c>
      <c r="N213" s="125">
        <f t="shared" si="36"/>
        <v>0</v>
      </c>
      <c r="O213" s="126">
        <f t="shared" si="37"/>
        <v>0</v>
      </c>
      <c r="P213" s="125">
        <f t="shared" si="38"/>
        <v>0</v>
      </c>
      <c r="Q213" s="1">
        <f t="shared" si="39"/>
        <v>0</v>
      </c>
      <c r="R213" s="1">
        <f t="shared" si="43"/>
        <v>0</v>
      </c>
      <c r="S213" s="1">
        <f t="shared" si="40"/>
        <v>0</v>
      </c>
      <c r="T213" s="1">
        <f t="shared" si="41"/>
        <v>0</v>
      </c>
      <c r="U213" s="126">
        <f t="shared" si="42"/>
        <v>0</v>
      </c>
    </row>
    <row r="214" spans="2:21" x14ac:dyDescent="0.3">
      <c r="B214" s="125">
        <v>199</v>
      </c>
      <c r="C214" s="34" t="str">
        <f>IF(OR('Data-Qtr8'!C212="",'Data-Qtr8'!R212),"",(COUNTIF('Data-Qtr8'!C212,"Yes")))</f>
        <v/>
      </c>
      <c r="D214" s="267" t="str">
        <f>IF('Data-Qtr8'!D212="","",IF(C214=1,'Data-Qtr8'!D212,""))</f>
        <v/>
      </c>
      <c r="E214" s="53" t="str">
        <f>IF(OR('Data-Qtr8'!E212="",'Data-Qtr8'!R212),"",COUNTIF('Data-Qtr8'!E212,"Yes"))</f>
        <v/>
      </c>
      <c r="F214" s="53" t="str">
        <f>IF(OR('Data-Qtr8'!F212="",'Data-Qtr8'!R212),"",COUNTIF('Data-Qtr8'!F212,"Yes"))</f>
        <v/>
      </c>
      <c r="G214" s="53"/>
      <c r="H214" s="270" t="str">
        <f>IF(OR('Data-Qtr8'!G212="",'Data-Qtr8'!R212),"",COUNTIF('Data-Qtr8'!G212,"Yes"))</f>
        <v/>
      </c>
      <c r="I214" s="55">
        <f>COUNTIF('Data-Qtr8'!C212:G212,"")</f>
        <v>5</v>
      </c>
      <c r="J214" s="125">
        <f>IF('Data-Qtr8'!R212,0,IF((COUNTBLANK(C214)+COUNTBLANK(E214)+COUNTBLANK(F214)+COUNTBLANK(H214))=4,0,1))</f>
        <v>0</v>
      </c>
      <c r="K214" s="125">
        <f t="shared" si="33"/>
        <v>0</v>
      </c>
      <c r="L214" s="125">
        <f t="shared" si="34"/>
        <v>0</v>
      </c>
      <c r="M214" s="1">
        <f t="shared" si="35"/>
        <v>0</v>
      </c>
      <c r="N214" s="125">
        <f t="shared" si="36"/>
        <v>0</v>
      </c>
      <c r="O214" s="126">
        <f t="shared" si="37"/>
        <v>0</v>
      </c>
      <c r="P214" s="125">
        <f t="shared" si="38"/>
        <v>0</v>
      </c>
      <c r="Q214" s="1">
        <f t="shared" si="39"/>
        <v>0</v>
      </c>
      <c r="R214" s="1">
        <f t="shared" si="43"/>
        <v>0</v>
      </c>
      <c r="S214" s="1">
        <f t="shared" si="40"/>
        <v>0</v>
      </c>
      <c r="T214" s="1">
        <f t="shared" si="41"/>
        <v>0</v>
      </c>
      <c r="U214" s="126">
        <f t="shared" si="42"/>
        <v>0</v>
      </c>
    </row>
    <row r="215" spans="2:21" ht="15" thickBot="1" x14ac:dyDescent="0.35">
      <c r="B215" s="125">
        <v>200</v>
      </c>
      <c r="C215" s="35" t="str">
        <f>IF(OR('Data-Qtr8'!C213="",'Data-Qtr8'!R213),"",(COUNTIF('Data-Qtr8'!C213,"Yes")))</f>
        <v/>
      </c>
      <c r="D215" s="271" t="str">
        <f>IF('Data-Qtr8'!D213="","",IF(C215=1,'Data-Qtr8'!D213,""))</f>
        <v/>
      </c>
      <c r="E215" s="36" t="str">
        <f>IF(OR('Data-Qtr8'!E213="",'Data-Qtr8'!R213),"",COUNTIF('Data-Qtr8'!E213,"Yes"))</f>
        <v/>
      </c>
      <c r="F215" s="36" t="str">
        <f>IF(OR('Data-Qtr8'!F213="",'Data-Qtr8'!R213),"",COUNTIF('Data-Qtr8'!F213,"Yes"))</f>
        <v/>
      </c>
      <c r="G215" s="36"/>
      <c r="H215" s="272" t="str">
        <f>IF(OR('Data-Qtr8'!G213="",'Data-Qtr8'!R213),"",COUNTIF('Data-Qtr8'!G213,"Yes"))</f>
        <v/>
      </c>
      <c r="I215" s="55">
        <f>COUNTIF('Data-Qtr8'!C213:G213,"")</f>
        <v>5</v>
      </c>
      <c r="J215" s="125">
        <f>IF('Data-Qtr8'!R213,0,IF((COUNTBLANK(C215)+COUNTBLANK(E215)+COUNTBLANK(F215)+COUNTBLANK(H215))=4,0,1))</f>
        <v>0</v>
      </c>
      <c r="K215" s="125">
        <f t="shared" si="33"/>
        <v>0</v>
      </c>
      <c r="L215" s="125">
        <f t="shared" si="34"/>
        <v>0</v>
      </c>
      <c r="M215" s="1">
        <f t="shared" si="35"/>
        <v>0</v>
      </c>
      <c r="N215" s="125">
        <f t="shared" si="36"/>
        <v>0</v>
      </c>
      <c r="O215" s="126">
        <f t="shared" si="37"/>
        <v>0</v>
      </c>
      <c r="P215" s="125">
        <f t="shared" si="38"/>
        <v>0</v>
      </c>
      <c r="Q215" s="1">
        <f t="shared" si="39"/>
        <v>0</v>
      </c>
      <c r="R215" s="1">
        <f t="shared" si="43"/>
        <v>0</v>
      </c>
      <c r="S215" s="1">
        <f t="shared" si="40"/>
        <v>0</v>
      </c>
      <c r="T215" s="1">
        <f t="shared" si="41"/>
        <v>0</v>
      </c>
      <c r="U215" s="126">
        <f t="shared" si="42"/>
        <v>0</v>
      </c>
    </row>
    <row r="216" spans="2:21" x14ac:dyDescent="0.3">
      <c r="B216" s="125">
        <v>201</v>
      </c>
      <c r="C216" s="32" t="str">
        <f>IF(OR('Data-Qtr8'!C214="",'Data-Qtr8'!R214),"",(COUNTIF('Data-Qtr8'!C214,"Yes")))</f>
        <v/>
      </c>
      <c r="D216" s="268" t="str">
        <f>IF('Data-Qtr8'!D214="","",IF(C216=1,'Data-Qtr8'!D214,""))</f>
        <v/>
      </c>
      <c r="E216" s="33" t="str">
        <f>IF(OR('Data-Qtr8'!E214="",'Data-Qtr8'!R214),"",COUNTIF('Data-Qtr8'!E214,"Yes"))</f>
        <v/>
      </c>
      <c r="F216" s="33" t="str">
        <f>IF(OR('Data-Qtr8'!F214="",'Data-Qtr8'!R214),"",COUNTIF('Data-Qtr8'!F214,"Yes"))</f>
        <v/>
      </c>
      <c r="G216" s="33"/>
      <c r="H216" s="269" t="str">
        <f>IF(OR('Data-Qtr8'!G214="",'Data-Qtr8'!R214),"",COUNTIF('Data-Qtr8'!G214,"Yes"))</f>
        <v/>
      </c>
      <c r="I216" s="54">
        <f>COUNTIF('Data-Qtr8'!C214:G214,"")</f>
        <v>5</v>
      </c>
      <c r="J216" s="125">
        <f>IF('Data-Qtr8'!R214,0,IF((COUNTBLANK(C216)+COUNTBLANK(E216)+COUNTBLANK(F216)+COUNTBLANK(H216))=4,0,1))</f>
        <v>0</v>
      </c>
      <c r="K216" s="125">
        <f t="shared" ref="K216:K279" si="44">IF(J216=1,C216,0)</f>
        <v>0</v>
      </c>
      <c r="L216" s="125">
        <f t="shared" ref="L216:L279" si="45">IF(J216=1,IF((COUNTIF(C216,1)+COUNTIF(E216,1))=2,1,0),0)</f>
        <v>0</v>
      </c>
      <c r="M216" s="1">
        <f t="shared" ref="M216:M279" si="46">IF(J216=1,COUNTIF(E216,1),0)</f>
        <v>0</v>
      </c>
      <c r="N216" s="125">
        <f t="shared" ref="N216:N279" si="47">IF(J216=1,IF((COUNTIF(C216,1)+COUNTIF(F216,1))=2,1,0),0)</f>
        <v>0</v>
      </c>
      <c r="O216" s="126">
        <f t="shared" ref="O216:O279" si="48">IF(J216=1,COUNTIF(F216,1),0)</f>
        <v>0</v>
      </c>
      <c r="P216" s="125">
        <f t="shared" ref="P216:P279" si="49">IF(J216=1,IF((COUNTIF(C216,1)+COUNTIF(H216,1))=2,1,0),0)</f>
        <v>0</v>
      </c>
      <c r="Q216" s="1">
        <f t="shared" ref="Q216:Q279" si="50">IF(J216=1,COUNTIF(H216,1),0)</f>
        <v>0</v>
      </c>
      <c r="R216" s="1">
        <f t="shared" si="43"/>
        <v>0</v>
      </c>
      <c r="S216" s="1">
        <f t="shared" ref="S216:S279" si="51">IF(J216=1,COUNTIF(C216,1),0)</f>
        <v>0</v>
      </c>
      <c r="T216" s="1">
        <f t="shared" ref="T216:T279" si="52">IF(AND(C216=1,F216=1),1,0)</f>
        <v>0</v>
      </c>
      <c r="U216" s="126">
        <f t="shared" ref="U216:U279" si="53">IF(AND(C216=1,H216=1),1,0)</f>
        <v>0</v>
      </c>
    </row>
    <row r="217" spans="2:21" x14ac:dyDescent="0.3">
      <c r="B217" s="125">
        <v>202</v>
      </c>
      <c r="C217" s="34" t="str">
        <f>IF(OR('Data-Qtr8'!C215="",'Data-Qtr8'!R215),"",(COUNTIF('Data-Qtr8'!C215,"Yes")))</f>
        <v/>
      </c>
      <c r="D217" s="267" t="str">
        <f>IF('Data-Qtr8'!D215="","",IF(C217=1,'Data-Qtr8'!D215,""))</f>
        <v/>
      </c>
      <c r="E217" s="53" t="str">
        <f>IF(OR('Data-Qtr8'!E215="",'Data-Qtr8'!R215),"",COUNTIF('Data-Qtr8'!E215,"Yes"))</f>
        <v/>
      </c>
      <c r="F217" s="53" t="str">
        <f>IF(OR('Data-Qtr8'!F215="",'Data-Qtr8'!R215),"",COUNTIF('Data-Qtr8'!F215,"Yes"))</f>
        <v/>
      </c>
      <c r="G217" s="53"/>
      <c r="H217" s="270" t="str">
        <f>IF(OR('Data-Qtr8'!G215="",'Data-Qtr8'!R215),"",COUNTIF('Data-Qtr8'!G215,"Yes"))</f>
        <v/>
      </c>
      <c r="I217" s="55">
        <f>COUNTIF('Data-Qtr8'!C215:G215,"")</f>
        <v>5</v>
      </c>
      <c r="J217" s="125">
        <f>IF('Data-Qtr8'!R215,0,IF((COUNTBLANK(C217)+COUNTBLANK(E217)+COUNTBLANK(F217)+COUNTBLANK(H217))=4,0,1))</f>
        <v>0</v>
      </c>
      <c r="K217" s="125">
        <f t="shared" si="44"/>
        <v>0</v>
      </c>
      <c r="L217" s="125">
        <f t="shared" si="45"/>
        <v>0</v>
      </c>
      <c r="M217" s="1">
        <f t="shared" si="46"/>
        <v>0</v>
      </c>
      <c r="N217" s="125">
        <f t="shared" si="47"/>
        <v>0</v>
      </c>
      <c r="O217" s="126">
        <f t="shared" si="48"/>
        <v>0</v>
      </c>
      <c r="P217" s="125">
        <f t="shared" si="49"/>
        <v>0</v>
      </c>
      <c r="Q217" s="1">
        <f t="shared" si="50"/>
        <v>0</v>
      </c>
      <c r="R217" s="1">
        <f t="shared" si="43"/>
        <v>0</v>
      </c>
      <c r="S217" s="1">
        <f t="shared" si="51"/>
        <v>0</v>
      </c>
      <c r="T217" s="1">
        <f t="shared" si="52"/>
        <v>0</v>
      </c>
      <c r="U217" s="126">
        <f t="shared" si="53"/>
        <v>0</v>
      </c>
    </row>
    <row r="218" spans="2:21" x14ac:dyDescent="0.3">
      <c r="B218" s="125">
        <v>203</v>
      </c>
      <c r="C218" s="34" t="str">
        <f>IF(OR('Data-Qtr8'!C216="",'Data-Qtr8'!R216),"",(COUNTIF('Data-Qtr8'!C216,"Yes")))</f>
        <v/>
      </c>
      <c r="D218" s="267" t="str">
        <f>IF('Data-Qtr8'!D216="","",IF(C218=1,'Data-Qtr8'!D216,""))</f>
        <v/>
      </c>
      <c r="E218" s="53" t="str">
        <f>IF(OR('Data-Qtr8'!E216="",'Data-Qtr8'!R216),"",COUNTIF('Data-Qtr8'!E216,"Yes"))</f>
        <v/>
      </c>
      <c r="F218" s="53" t="str">
        <f>IF(OR('Data-Qtr8'!F216="",'Data-Qtr8'!R216),"",COUNTIF('Data-Qtr8'!F216,"Yes"))</f>
        <v/>
      </c>
      <c r="G218" s="53"/>
      <c r="H218" s="270" t="str">
        <f>IF(OR('Data-Qtr8'!G216="",'Data-Qtr8'!R216),"",COUNTIF('Data-Qtr8'!G216,"Yes"))</f>
        <v/>
      </c>
      <c r="I218" s="55">
        <f>COUNTIF('Data-Qtr8'!C216:G216,"")</f>
        <v>5</v>
      </c>
      <c r="J218" s="125">
        <f>IF('Data-Qtr8'!R216,0,IF((COUNTBLANK(C218)+COUNTBLANK(E218)+COUNTBLANK(F218)+COUNTBLANK(H218))=4,0,1))</f>
        <v>0</v>
      </c>
      <c r="K218" s="125">
        <f t="shared" si="44"/>
        <v>0</v>
      </c>
      <c r="L218" s="125">
        <f t="shared" si="45"/>
        <v>0</v>
      </c>
      <c r="M218" s="1">
        <f t="shared" si="46"/>
        <v>0</v>
      </c>
      <c r="N218" s="125">
        <f t="shared" si="47"/>
        <v>0</v>
      </c>
      <c r="O218" s="126">
        <f t="shared" si="48"/>
        <v>0</v>
      </c>
      <c r="P218" s="125">
        <f t="shared" si="49"/>
        <v>0</v>
      </c>
      <c r="Q218" s="1">
        <f t="shared" si="50"/>
        <v>0</v>
      </c>
      <c r="R218" s="1">
        <f t="shared" si="43"/>
        <v>0</v>
      </c>
      <c r="S218" s="1">
        <f t="shared" si="51"/>
        <v>0</v>
      </c>
      <c r="T218" s="1">
        <f t="shared" si="52"/>
        <v>0</v>
      </c>
      <c r="U218" s="126">
        <f t="shared" si="53"/>
        <v>0</v>
      </c>
    </row>
    <row r="219" spans="2:21" x14ac:dyDescent="0.3">
      <c r="B219" s="125">
        <v>204</v>
      </c>
      <c r="C219" s="34" t="str">
        <f>IF(OR('Data-Qtr8'!C217="",'Data-Qtr8'!R217),"",(COUNTIF('Data-Qtr8'!C217,"Yes")))</f>
        <v/>
      </c>
      <c r="D219" s="267" t="str">
        <f>IF('Data-Qtr8'!D217="","",IF(C219=1,'Data-Qtr8'!D217,""))</f>
        <v/>
      </c>
      <c r="E219" s="53" t="str">
        <f>IF(OR('Data-Qtr8'!E217="",'Data-Qtr8'!R217),"",COUNTIF('Data-Qtr8'!E217,"Yes"))</f>
        <v/>
      </c>
      <c r="F219" s="53" t="str">
        <f>IF(OR('Data-Qtr8'!F217="",'Data-Qtr8'!R217),"",COUNTIF('Data-Qtr8'!F217,"Yes"))</f>
        <v/>
      </c>
      <c r="G219" s="53"/>
      <c r="H219" s="270" t="str">
        <f>IF(OR('Data-Qtr8'!G217="",'Data-Qtr8'!R217),"",COUNTIF('Data-Qtr8'!G217,"Yes"))</f>
        <v/>
      </c>
      <c r="I219" s="55">
        <f>COUNTIF('Data-Qtr8'!C217:G217,"")</f>
        <v>5</v>
      </c>
      <c r="J219" s="125">
        <f>IF('Data-Qtr8'!R217,0,IF((COUNTBLANK(C219)+COUNTBLANK(E219)+COUNTBLANK(F219)+COUNTBLANK(H219))=4,0,1))</f>
        <v>0</v>
      </c>
      <c r="K219" s="125">
        <f t="shared" si="44"/>
        <v>0</v>
      </c>
      <c r="L219" s="125">
        <f t="shared" si="45"/>
        <v>0</v>
      </c>
      <c r="M219" s="1">
        <f t="shared" si="46"/>
        <v>0</v>
      </c>
      <c r="N219" s="125">
        <f t="shared" si="47"/>
        <v>0</v>
      </c>
      <c r="O219" s="126">
        <f t="shared" si="48"/>
        <v>0</v>
      </c>
      <c r="P219" s="125">
        <f t="shared" si="49"/>
        <v>0</v>
      </c>
      <c r="Q219" s="1">
        <f t="shared" si="50"/>
        <v>0</v>
      </c>
      <c r="R219" s="1">
        <f t="shared" si="43"/>
        <v>0</v>
      </c>
      <c r="S219" s="1">
        <f t="shared" si="51"/>
        <v>0</v>
      </c>
      <c r="T219" s="1">
        <f t="shared" si="52"/>
        <v>0</v>
      </c>
      <c r="U219" s="126">
        <f t="shared" si="53"/>
        <v>0</v>
      </c>
    </row>
    <row r="220" spans="2:21" x14ac:dyDescent="0.3">
      <c r="B220" s="125">
        <v>205</v>
      </c>
      <c r="C220" s="34" t="str">
        <f>IF(OR('Data-Qtr8'!C218="",'Data-Qtr8'!R218),"",(COUNTIF('Data-Qtr8'!C218,"Yes")))</f>
        <v/>
      </c>
      <c r="D220" s="267" t="str">
        <f>IF('Data-Qtr8'!D218="","",IF(C220=1,'Data-Qtr8'!D218,""))</f>
        <v/>
      </c>
      <c r="E220" s="53" t="str">
        <f>IF(OR('Data-Qtr8'!E218="",'Data-Qtr8'!R218),"",COUNTIF('Data-Qtr8'!E218,"Yes"))</f>
        <v/>
      </c>
      <c r="F220" s="53" t="str">
        <f>IF(OR('Data-Qtr8'!F218="",'Data-Qtr8'!R218),"",COUNTIF('Data-Qtr8'!F218,"Yes"))</f>
        <v/>
      </c>
      <c r="G220" s="53"/>
      <c r="H220" s="270" t="str">
        <f>IF(OR('Data-Qtr8'!G218="",'Data-Qtr8'!R218),"",COUNTIF('Data-Qtr8'!G218,"Yes"))</f>
        <v/>
      </c>
      <c r="I220" s="55">
        <f>COUNTIF('Data-Qtr8'!C218:G218,"")</f>
        <v>5</v>
      </c>
      <c r="J220" s="125">
        <f>IF('Data-Qtr8'!R218,0,IF((COUNTBLANK(C220)+COUNTBLANK(E220)+COUNTBLANK(F220)+COUNTBLANK(H220))=4,0,1))</f>
        <v>0</v>
      </c>
      <c r="K220" s="125">
        <f t="shared" si="44"/>
        <v>0</v>
      </c>
      <c r="L220" s="125">
        <f t="shared" si="45"/>
        <v>0</v>
      </c>
      <c r="M220" s="1">
        <f t="shared" si="46"/>
        <v>0</v>
      </c>
      <c r="N220" s="125">
        <f t="shared" si="47"/>
        <v>0</v>
      </c>
      <c r="O220" s="126">
        <f t="shared" si="48"/>
        <v>0</v>
      </c>
      <c r="P220" s="125">
        <f t="shared" si="49"/>
        <v>0</v>
      </c>
      <c r="Q220" s="1">
        <f t="shared" si="50"/>
        <v>0</v>
      </c>
      <c r="R220" s="1">
        <f t="shared" si="43"/>
        <v>0</v>
      </c>
      <c r="S220" s="1">
        <f t="shared" si="51"/>
        <v>0</v>
      </c>
      <c r="T220" s="1">
        <f t="shared" si="52"/>
        <v>0</v>
      </c>
      <c r="U220" s="126">
        <f t="shared" si="53"/>
        <v>0</v>
      </c>
    </row>
    <row r="221" spans="2:21" x14ac:dyDescent="0.3">
      <c r="B221" s="125">
        <v>206</v>
      </c>
      <c r="C221" s="34" t="str">
        <f>IF(OR('Data-Qtr8'!C219="",'Data-Qtr8'!R219),"",(COUNTIF('Data-Qtr8'!C219,"Yes")))</f>
        <v/>
      </c>
      <c r="D221" s="267" t="str">
        <f>IF('Data-Qtr8'!D219="","",IF(C221=1,'Data-Qtr8'!D219,""))</f>
        <v/>
      </c>
      <c r="E221" s="53" t="str">
        <f>IF(OR('Data-Qtr8'!E219="",'Data-Qtr8'!R219),"",COUNTIF('Data-Qtr8'!E219,"Yes"))</f>
        <v/>
      </c>
      <c r="F221" s="53" t="str">
        <f>IF(OR('Data-Qtr8'!F219="",'Data-Qtr8'!R219),"",COUNTIF('Data-Qtr8'!F219,"Yes"))</f>
        <v/>
      </c>
      <c r="G221" s="53"/>
      <c r="H221" s="270" t="str">
        <f>IF(OR('Data-Qtr8'!G219="",'Data-Qtr8'!R219),"",COUNTIF('Data-Qtr8'!G219,"Yes"))</f>
        <v/>
      </c>
      <c r="I221" s="55">
        <f>COUNTIF('Data-Qtr8'!C219:G219,"")</f>
        <v>5</v>
      </c>
      <c r="J221" s="125">
        <f>IF('Data-Qtr8'!R219,0,IF((COUNTBLANK(C221)+COUNTBLANK(E221)+COUNTBLANK(F221)+COUNTBLANK(H221))=4,0,1))</f>
        <v>0</v>
      </c>
      <c r="K221" s="125">
        <f t="shared" si="44"/>
        <v>0</v>
      </c>
      <c r="L221" s="125">
        <f t="shared" si="45"/>
        <v>0</v>
      </c>
      <c r="M221" s="1">
        <f t="shared" si="46"/>
        <v>0</v>
      </c>
      <c r="N221" s="125">
        <f t="shared" si="47"/>
        <v>0</v>
      </c>
      <c r="O221" s="126">
        <f t="shared" si="48"/>
        <v>0</v>
      </c>
      <c r="P221" s="125">
        <f t="shared" si="49"/>
        <v>0</v>
      </c>
      <c r="Q221" s="1">
        <f t="shared" si="50"/>
        <v>0</v>
      </c>
      <c r="R221" s="1">
        <f t="shared" si="43"/>
        <v>0</v>
      </c>
      <c r="S221" s="1">
        <f t="shared" si="51"/>
        <v>0</v>
      </c>
      <c r="T221" s="1">
        <f t="shared" si="52"/>
        <v>0</v>
      </c>
      <c r="U221" s="126">
        <f t="shared" si="53"/>
        <v>0</v>
      </c>
    </row>
    <row r="222" spans="2:21" x14ac:dyDescent="0.3">
      <c r="B222" s="125">
        <v>207</v>
      </c>
      <c r="C222" s="34" t="str">
        <f>IF(OR('Data-Qtr8'!C220="",'Data-Qtr8'!R220),"",(COUNTIF('Data-Qtr8'!C220,"Yes")))</f>
        <v/>
      </c>
      <c r="D222" s="267" t="str">
        <f>IF('Data-Qtr8'!D220="","",IF(C222=1,'Data-Qtr8'!D220,""))</f>
        <v/>
      </c>
      <c r="E222" s="53" t="str">
        <f>IF(OR('Data-Qtr8'!E220="",'Data-Qtr8'!R220),"",COUNTIF('Data-Qtr8'!E220,"Yes"))</f>
        <v/>
      </c>
      <c r="F222" s="53" t="str">
        <f>IF(OR('Data-Qtr8'!F220="",'Data-Qtr8'!R220),"",COUNTIF('Data-Qtr8'!F220,"Yes"))</f>
        <v/>
      </c>
      <c r="G222" s="53"/>
      <c r="H222" s="270" t="str">
        <f>IF(OR('Data-Qtr8'!G220="",'Data-Qtr8'!R220),"",COUNTIF('Data-Qtr8'!G220,"Yes"))</f>
        <v/>
      </c>
      <c r="I222" s="55">
        <f>COUNTIF('Data-Qtr8'!C220:G220,"")</f>
        <v>5</v>
      </c>
      <c r="J222" s="125">
        <f>IF('Data-Qtr8'!R220,0,IF((COUNTBLANK(C222)+COUNTBLANK(E222)+COUNTBLANK(F222)+COUNTBLANK(H222))=4,0,1))</f>
        <v>0</v>
      </c>
      <c r="K222" s="125">
        <f t="shared" si="44"/>
        <v>0</v>
      </c>
      <c r="L222" s="125">
        <f t="shared" si="45"/>
        <v>0</v>
      </c>
      <c r="M222" s="1">
        <f t="shared" si="46"/>
        <v>0</v>
      </c>
      <c r="N222" s="125">
        <f t="shared" si="47"/>
        <v>0</v>
      </c>
      <c r="O222" s="126">
        <f t="shared" si="48"/>
        <v>0</v>
      </c>
      <c r="P222" s="125">
        <f t="shared" si="49"/>
        <v>0</v>
      </c>
      <c r="Q222" s="1">
        <f t="shared" si="50"/>
        <v>0</v>
      </c>
      <c r="R222" s="1">
        <f t="shared" si="43"/>
        <v>0</v>
      </c>
      <c r="S222" s="1">
        <f t="shared" si="51"/>
        <v>0</v>
      </c>
      <c r="T222" s="1">
        <f t="shared" si="52"/>
        <v>0</v>
      </c>
      <c r="U222" s="126">
        <f t="shared" si="53"/>
        <v>0</v>
      </c>
    </row>
    <row r="223" spans="2:21" x14ac:dyDescent="0.3">
      <c r="B223" s="125">
        <v>208</v>
      </c>
      <c r="C223" s="34" t="str">
        <f>IF(OR('Data-Qtr8'!C221="",'Data-Qtr8'!R221),"",(COUNTIF('Data-Qtr8'!C221,"Yes")))</f>
        <v/>
      </c>
      <c r="D223" s="267" t="str">
        <f>IF('Data-Qtr8'!D221="","",IF(C223=1,'Data-Qtr8'!D221,""))</f>
        <v/>
      </c>
      <c r="E223" s="53" t="str">
        <f>IF(OR('Data-Qtr8'!E221="",'Data-Qtr8'!R221),"",COUNTIF('Data-Qtr8'!E221,"Yes"))</f>
        <v/>
      </c>
      <c r="F223" s="53" t="str">
        <f>IF(OR('Data-Qtr8'!F221="",'Data-Qtr8'!R221),"",COUNTIF('Data-Qtr8'!F221,"Yes"))</f>
        <v/>
      </c>
      <c r="G223" s="53"/>
      <c r="H223" s="270" t="str">
        <f>IF(OR('Data-Qtr8'!G221="",'Data-Qtr8'!R221),"",COUNTIF('Data-Qtr8'!G221,"Yes"))</f>
        <v/>
      </c>
      <c r="I223" s="55">
        <f>COUNTIF('Data-Qtr8'!C221:G221,"")</f>
        <v>5</v>
      </c>
      <c r="J223" s="125">
        <f>IF('Data-Qtr8'!R221,0,IF((COUNTBLANK(C223)+COUNTBLANK(E223)+COUNTBLANK(F223)+COUNTBLANK(H223))=4,0,1))</f>
        <v>0</v>
      </c>
      <c r="K223" s="125">
        <f t="shared" si="44"/>
        <v>0</v>
      </c>
      <c r="L223" s="125">
        <f t="shared" si="45"/>
        <v>0</v>
      </c>
      <c r="M223" s="1">
        <f t="shared" si="46"/>
        <v>0</v>
      </c>
      <c r="N223" s="125">
        <f t="shared" si="47"/>
        <v>0</v>
      </c>
      <c r="O223" s="126">
        <f t="shared" si="48"/>
        <v>0</v>
      </c>
      <c r="P223" s="125">
        <f t="shared" si="49"/>
        <v>0</v>
      </c>
      <c r="Q223" s="1">
        <f t="shared" si="50"/>
        <v>0</v>
      </c>
      <c r="R223" s="1">
        <f t="shared" si="43"/>
        <v>0</v>
      </c>
      <c r="S223" s="1">
        <f t="shared" si="51"/>
        <v>0</v>
      </c>
      <c r="T223" s="1">
        <f t="shared" si="52"/>
        <v>0</v>
      </c>
      <c r="U223" s="126">
        <f t="shared" si="53"/>
        <v>0</v>
      </c>
    </row>
    <row r="224" spans="2:21" x14ac:dyDescent="0.3">
      <c r="B224" s="125">
        <v>209</v>
      </c>
      <c r="C224" s="34" t="str">
        <f>IF(OR('Data-Qtr8'!C222="",'Data-Qtr8'!R222),"",(COUNTIF('Data-Qtr8'!C222,"Yes")))</f>
        <v/>
      </c>
      <c r="D224" s="267" t="str">
        <f>IF('Data-Qtr8'!D222="","",IF(C224=1,'Data-Qtr8'!D222,""))</f>
        <v/>
      </c>
      <c r="E224" s="53" t="str">
        <f>IF(OR('Data-Qtr8'!E222="",'Data-Qtr8'!R222),"",COUNTIF('Data-Qtr8'!E222,"Yes"))</f>
        <v/>
      </c>
      <c r="F224" s="53" t="str">
        <f>IF(OR('Data-Qtr8'!F222="",'Data-Qtr8'!R222),"",COUNTIF('Data-Qtr8'!F222,"Yes"))</f>
        <v/>
      </c>
      <c r="G224" s="53"/>
      <c r="H224" s="270" t="str">
        <f>IF(OR('Data-Qtr8'!G222="",'Data-Qtr8'!R222),"",COUNTIF('Data-Qtr8'!G222,"Yes"))</f>
        <v/>
      </c>
      <c r="I224" s="55">
        <f>COUNTIF('Data-Qtr8'!C222:G222,"")</f>
        <v>5</v>
      </c>
      <c r="J224" s="125">
        <f>IF('Data-Qtr8'!R222,0,IF((COUNTBLANK(C224)+COUNTBLANK(E224)+COUNTBLANK(F224)+COUNTBLANK(H224))=4,0,1))</f>
        <v>0</v>
      </c>
      <c r="K224" s="125">
        <f t="shared" si="44"/>
        <v>0</v>
      </c>
      <c r="L224" s="125">
        <f t="shared" si="45"/>
        <v>0</v>
      </c>
      <c r="M224" s="1">
        <f t="shared" si="46"/>
        <v>0</v>
      </c>
      <c r="N224" s="125">
        <f t="shared" si="47"/>
        <v>0</v>
      </c>
      <c r="O224" s="126">
        <f t="shared" si="48"/>
        <v>0</v>
      </c>
      <c r="P224" s="125">
        <f t="shared" si="49"/>
        <v>0</v>
      </c>
      <c r="Q224" s="1">
        <f t="shared" si="50"/>
        <v>0</v>
      </c>
      <c r="R224" s="1">
        <f t="shared" si="43"/>
        <v>0</v>
      </c>
      <c r="S224" s="1">
        <f t="shared" si="51"/>
        <v>0</v>
      </c>
      <c r="T224" s="1">
        <f t="shared" si="52"/>
        <v>0</v>
      </c>
      <c r="U224" s="126">
        <f t="shared" si="53"/>
        <v>0</v>
      </c>
    </row>
    <row r="225" spans="2:21" ht="15" thickBot="1" x14ac:dyDescent="0.35">
      <c r="B225" s="127">
        <v>210</v>
      </c>
      <c r="C225" s="35" t="str">
        <f>IF(OR('Data-Qtr8'!C223="",'Data-Qtr8'!R223),"",(COUNTIF('Data-Qtr8'!C223,"Yes")))</f>
        <v/>
      </c>
      <c r="D225" s="271" t="str">
        <f>IF('Data-Qtr8'!D223="","",IF(C225=1,'Data-Qtr8'!D223,""))</f>
        <v/>
      </c>
      <c r="E225" s="36" t="str">
        <f>IF(OR('Data-Qtr8'!E223="",'Data-Qtr8'!R223),"",COUNTIF('Data-Qtr8'!E223,"Yes"))</f>
        <v/>
      </c>
      <c r="F225" s="36" t="str">
        <f>IF(OR('Data-Qtr8'!F223="",'Data-Qtr8'!R223),"",COUNTIF('Data-Qtr8'!F223,"Yes"))</f>
        <v/>
      </c>
      <c r="G225" s="36"/>
      <c r="H225" s="272" t="str">
        <f>IF(OR('Data-Qtr8'!G223="",'Data-Qtr8'!R223),"",COUNTIF('Data-Qtr8'!G223,"Yes"))</f>
        <v/>
      </c>
      <c r="I225" s="56">
        <f>COUNTIF('Data-Qtr8'!C223:G223,"")</f>
        <v>5</v>
      </c>
      <c r="J225" s="125">
        <f>IF('Data-Qtr8'!R223,0,IF((COUNTBLANK(C225)+COUNTBLANK(E225)+COUNTBLANK(F225)+COUNTBLANK(H225))=4,0,1))</f>
        <v>0</v>
      </c>
      <c r="K225" s="125">
        <f t="shared" si="44"/>
        <v>0</v>
      </c>
      <c r="L225" s="125">
        <f t="shared" si="45"/>
        <v>0</v>
      </c>
      <c r="M225" s="1">
        <f t="shared" si="46"/>
        <v>0</v>
      </c>
      <c r="N225" s="125">
        <f t="shared" si="47"/>
        <v>0</v>
      </c>
      <c r="O225" s="126">
        <f t="shared" si="48"/>
        <v>0</v>
      </c>
      <c r="P225" s="125">
        <f t="shared" si="49"/>
        <v>0</v>
      </c>
      <c r="Q225" s="1">
        <f t="shared" si="50"/>
        <v>0</v>
      </c>
      <c r="R225" s="1">
        <f t="shared" si="43"/>
        <v>0</v>
      </c>
      <c r="S225" s="1">
        <f t="shared" si="51"/>
        <v>0</v>
      </c>
      <c r="T225" s="1">
        <f t="shared" si="52"/>
        <v>0</v>
      </c>
      <c r="U225" s="126">
        <f t="shared" si="53"/>
        <v>0</v>
      </c>
    </row>
    <row r="226" spans="2:21" x14ac:dyDescent="0.3">
      <c r="B226" s="125">
        <v>211</v>
      </c>
      <c r="C226" s="32" t="str">
        <f>IF(OR('Data-Qtr8'!C224="",'Data-Qtr8'!R224),"",(COUNTIF('Data-Qtr8'!C224,"Yes")))</f>
        <v/>
      </c>
      <c r="D226" s="268" t="str">
        <f>IF('Data-Qtr8'!D224="","",IF(C226=1,'Data-Qtr8'!D224,""))</f>
        <v/>
      </c>
      <c r="E226" s="33" t="str">
        <f>IF(OR('Data-Qtr8'!E224="",'Data-Qtr8'!R224),"",COUNTIF('Data-Qtr8'!E224,"Yes"))</f>
        <v/>
      </c>
      <c r="F226" s="33" t="str">
        <f>IF(OR('Data-Qtr8'!F224="",'Data-Qtr8'!R224),"",COUNTIF('Data-Qtr8'!F224,"Yes"))</f>
        <v/>
      </c>
      <c r="G226" s="33"/>
      <c r="H226" s="269" t="str">
        <f>IF(OR('Data-Qtr8'!G224="",'Data-Qtr8'!R224),"",COUNTIF('Data-Qtr8'!G224,"Yes"))</f>
        <v/>
      </c>
      <c r="I226" s="54">
        <f>COUNTIF('Data-Qtr8'!C224:G224,"")</f>
        <v>5</v>
      </c>
      <c r="J226" s="125">
        <f>IF('Data-Qtr8'!R224,0,IF((COUNTBLANK(C226)+COUNTBLANK(E226)+COUNTBLANK(F226)+COUNTBLANK(H226))=4,0,1))</f>
        <v>0</v>
      </c>
      <c r="K226" s="125">
        <f t="shared" si="44"/>
        <v>0</v>
      </c>
      <c r="L226" s="125">
        <f t="shared" si="45"/>
        <v>0</v>
      </c>
      <c r="M226" s="1">
        <f t="shared" si="46"/>
        <v>0</v>
      </c>
      <c r="N226" s="125">
        <f t="shared" si="47"/>
        <v>0</v>
      </c>
      <c r="O226" s="126">
        <f t="shared" si="48"/>
        <v>0</v>
      </c>
      <c r="P226" s="125">
        <f t="shared" si="49"/>
        <v>0</v>
      </c>
      <c r="Q226" s="1">
        <f t="shared" si="50"/>
        <v>0</v>
      </c>
      <c r="R226" s="1">
        <f t="shared" si="43"/>
        <v>0</v>
      </c>
      <c r="S226" s="1">
        <f t="shared" si="51"/>
        <v>0</v>
      </c>
      <c r="T226" s="1">
        <f t="shared" si="52"/>
        <v>0</v>
      </c>
      <c r="U226" s="126">
        <f t="shared" si="53"/>
        <v>0</v>
      </c>
    </row>
    <row r="227" spans="2:21" x14ac:dyDescent="0.3">
      <c r="B227" s="125">
        <v>212</v>
      </c>
      <c r="C227" s="34" t="str">
        <f>IF(OR('Data-Qtr8'!C225="",'Data-Qtr8'!R225),"",(COUNTIF('Data-Qtr8'!C225,"Yes")))</f>
        <v/>
      </c>
      <c r="D227" s="267" t="str">
        <f>IF('Data-Qtr8'!D225="","",IF(C227=1,'Data-Qtr8'!D225,""))</f>
        <v/>
      </c>
      <c r="E227" s="53" t="str">
        <f>IF(OR('Data-Qtr8'!E225="",'Data-Qtr8'!R225),"",COUNTIF('Data-Qtr8'!E225,"Yes"))</f>
        <v/>
      </c>
      <c r="F227" s="53" t="str">
        <f>IF(OR('Data-Qtr8'!F225="",'Data-Qtr8'!R225),"",COUNTIF('Data-Qtr8'!F225,"Yes"))</f>
        <v/>
      </c>
      <c r="G227" s="53"/>
      <c r="H227" s="270" t="str">
        <f>IF(OR('Data-Qtr8'!G225="",'Data-Qtr8'!R225),"",COUNTIF('Data-Qtr8'!G225,"Yes"))</f>
        <v/>
      </c>
      <c r="I227" s="55">
        <f>COUNTIF('Data-Qtr8'!C225:G225,"")</f>
        <v>5</v>
      </c>
      <c r="J227" s="125">
        <f>IF('Data-Qtr8'!R225,0,IF((COUNTBLANK(C227)+COUNTBLANK(E227)+COUNTBLANK(F227)+COUNTBLANK(H227))=4,0,1))</f>
        <v>0</v>
      </c>
      <c r="K227" s="125">
        <f t="shared" si="44"/>
        <v>0</v>
      </c>
      <c r="L227" s="125">
        <f t="shared" si="45"/>
        <v>0</v>
      </c>
      <c r="M227" s="1">
        <f t="shared" si="46"/>
        <v>0</v>
      </c>
      <c r="N227" s="125">
        <f t="shared" si="47"/>
        <v>0</v>
      </c>
      <c r="O227" s="126">
        <f t="shared" si="48"/>
        <v>0</v>
      </c>
      <c r="P227" s="125">
        <f t="shared" si="49"/>
        <v>0</v>
      </c>
      <c r="Q227" s="1">
        <f t="shared" si="50"/>
        <v>0</v>
      </c>
      <c r="R227" s="1">
        <f t="shared" si="43"/>
        <v>0</v>
      </c>
      <c r="S227" s="1">
        <f t="shared" si="51"/>
        <v>0</v>
      </c>
      <c r="T227" s="1">
        <f t="shared" si="52"/>
        <v>0</v>
      </c>
      <c r="U227" s="126">
        <f t="shared" si="53"/>
        <v>0</v>
      </c>
    </row>
    <row r="228" spans="2:21" x14ac:dyDescent="0.3">
      <c r="B228" s="125">
        <v>213</v>
      </c>
      <c r="C228" s="34" t="str">
        <f>IF(OR('Data-Qtr8'!C226="",'Data-Qtr8'!R226),"",(COUNTIF('Data-Qtr8'!C226,"Yes")))</f>
        <v/>
      </c>
      <c r="D228" s="267" t="str">
        <f>IF('Data-Qtr8'!D226="","",IF(C228=1,'Data-Qtr8'!D226,""))</f>
        <v/>
      </c>
      <c r="E228" s="53" t="str">
        <f>IF(OR('Data-Qtr8'!E226="",'Data-Qtr8'!R226),"",COUNTIF('Data-Qtr8'!E226,"Yes"))</f>
        <v/>
      </c>
      <c r="F228" s="53" t="str">
        <f>IF(OR('Data-Qtr8'!F226="",'Data-Qtr8'!R226),"",COUNTIF('Data-Qtr8'!F226,"Yes"))</f>
        <v/>
      </c>
      <c r="G228" s="53"/>
      <c r="H228" s="270" t="str">
        <f>IF(OR('Data-Qtr8'!G226="",'Data-Qtr8'!R226),"",COUNTIF('Data-Qtr8'!G226,"Yes"))</f>
        <v/>
      </c>
      <c r="I228" s="55">
        <f>COUNTIF('Data-Qtr8'!C226:G226,"")</f>
        <v>5</v>
      </c>
      <c r="J228" s="125">
        <f>IF('Data-Qtr8'!R226,0,IF((COUNTBLANK(C228)+COUNTBLANK(E228)+COUNTBLANK(F228)+COUNTBLANK(H228))=4,0,1))</f>
        <v>0</v>
      </c>
      <c r="K228" s="125">
        <f t="shared" si="44"/>
        <v>0</v>
      </c>
      <c r="L228" s="125">
        <f t="shared" si="45"/>
        <v>0</v>
      </c>
      <c r="M228" s="1">
        <f t="shared" si="46"/>
        <v>0</v>
      </c>
      <c r="N228" s="125">
        <f t="shared" si="47"/>
        <v>0</v>
      </c>
      <c r="O228" s="126">
        <f t="shared" si="48"/>
        <v>0</v>
      </c>
      <c r="P228" s="125">
        <f t="shared" si="49"/>
        <v>0</v>
      </c>
      <c r="Q228" s="1">
        <f t="shared" si="50"/>
        <v>0</v>
      </c>
      <c r="R228" s="1">
        <f t="shared" si="43"/>
        <v>0</v>
      </c>
      <c r="S228" s="1">
        <f t="shared" si="51"/>
        <v>0</v>
      </c>
      <c r="T228" s="1">
        <f t="shared" si="52"/>
        <v>0</v>
      </c>
      <c r="U228" s="126">
        <f t="shared" si="53"/>
        <v>0</v>
      </c>
    </row>
    <row r="229" spans="2:21" x14ac:dyDescent="0.3">
      <c r="B229" s="125">
        <v>214</v>
      </c>
      <c r="C229" s="34" t="str">
        <f>IF(OR('Data-Qtr8'!C227="",'Data-Qtr8'!R227),"",(COUNTIF('Data-Qtr8'!C227,"Yes")))</f>
        <v/>
      </c>
      <c r="D229" s="267" t="str">
        <f>IF('Data-Qtr8'!D227="","",IF(C229=1,'Data-Qtr8'!D227,""))</f>
        <v/>
      </c>
      <c r="E229" s="53" t="str">
        <f>IF(OR('Data-Qtr8'!E227="",'Data-Qtr8'!R227),"",COUNTIF('Data-Qtr8'!E227,"Yes"))</f>
        <v/>
      </c>
      <c r="F229" s="53" t="str">
        <f>IF(OR('Data-Qtr8'!F227="",'Data-Qtr8'!R227),"",COUNTIF('Data-Qtr8'!F227,"Yes"))</f>
        <v/>
      </c>
      <c r="G229" s="53"/>
      <c r="H229" s="270" t="str">
        <f>IF(OR('Data-Qtr8'!G227="",'Data-Qtr8'!R227),"",COUNTIF('Data-Qtr8'!G227,"Yes"))</f>
        <v/>
      </c>
      <c r="I229" s="55">
        <f>COUNTIF('Data-Qtr8'!C227:G227,"")</f>
        <v>5</v>
      </c>
      <c r="J229" s="125">
        <f>IF('Data-Qtr8'!R227,0,IF((COUNTBLANK(C229)+COUNTBLANK(E229)+COUNTBLANK(F229)+COUNTBLANK(H229))=4,0,1))</f>
        <v>0</v>
      </c>
      <c r="K229" s="125">
        <f t="shared" si="44"/>
        <v>0</v>
      </c>
      <c r="L229" s="125">
        <f t="shared" si="45"/>
        <v>0</v>
      </c>
      <c r="M229" s="1">
        <f t="shared" si="46"/>
        <v>0</v>
      </c>
      <c r="N229" s="125">
        <f t="shared" si="47"/>
        <v>0</v>
      </c>
      <c r="O229" s="126">
        <f t="shared" si="48"/>
        <v>0</v>
      </c>
      <c r="P229" s="125">
        <f t="shared" si="49"/>
        <v>0</v>
      </c>
      <c r="Q229" s="1">
        <f t="shared" si="50"/>
        <v>0</v>
      </c>
      <c r="R229" s="1">
        <f t="shared" si="43"/>
        <v>0</v>
      </c>
      <c r="S229" s="1">
        <f t="shared" si="51"/>
        <v>0</v>
      </c>
      <c r="T229" s="1">
        <f t="shared" si="52"/>
        <v>0</v>
      </c>
      <c r="U229" s="126">
        <f t="shared" si="53"/>
        <v>0</v>
      </c>
    </row>
    <row r="230" spans="2:21" x14ac:dyDescent="0.3">
      <c r="B230" s="125">
        <v>215</v>
      </c>
      <c r="C230" s="34" t="str">
        <f>IF(OR('Data-Qtr8'!C228="",'Data-Qtr8'!R228),"",(COUNTIF('Data-Qtr8'!C228,"Yes")))</f>
        <v/>
      </c>
      <c r="D230" s="267" t="str">
        <f>IF('Data-Qtr8'!D228="","",IF(C230=1,'Data-Qtr8'!D228,""))</f>
        <v/>
      </c>
      <c r="E230" s="53" t="str">
        <f>IF(OR('Data-Qtr8'!E228="",'Data-Qtr8'!R228),"",COUNTIF('Data-Qtr8'!E228,"Yes"))</f>
        <v/>
      </c>
      <c r="F230" s="53" t="str">
        <f>IF(OR('Data-Qtr8'!F228="",'Data-Qtr8'!R228),"",COUNTIF('Data-Qtr8'!F228,"Yes"))</f>
        <v/>
      </c>
      <c r="G230" s="53"/>
      <c r="H230" s="270" t="str">
        <f>IF(OR('Data-Qtr8'!G228="",'Data-Qtr8'!R228),"",COUNTIF('Data-Qtr8'!G228,"Yes"))</f>
        <v/>
      </c>
      <c r="I230" s="55">
        <f>COUNTIF('Data-Qtr8'!C228:G228,"")</f>
        <v>5</v>
      </c>
      <c r="J230" s="125">
        <f>IF('Data-Qtr8'!R228,0,IF((COUNTBLANK(C230)+COUNTBLANK(E230)+COUNTBLANK(F230)+COUNTBLANK(H230))=4,0,1))</f>
        <v>0</v>
      </c>
      <c r="K230" s="125">
        <f t="shared" si="44"/>
        <v>0</v>
      </c>
      <c r="L230" s="125">
        <f t="shared" si="45"/>
        <v>0</v>
      </c>
      <c r="M230" s="1">
        <f t="shared" si="46"/>
        <v>0</v>
      </c>
      <c r="N230" s="125">
        <f t="shared" si="47"/>
        <v>0</v>
      </c>
      <c r="O230" s="126">
        <f t="shared" si="48"/>
        <v>0</v>
      </c>
      <c r="P230" s="125">
        <f t="shared" si="49"/>
        <v>0</v>
      </c>
      <c r="Q230" s="1">
        <f t="shared" si="50"/>
        <v>0</v>
      </c>
      <c r="R230" s="1">
        <f t="shared" si="43"/>
        <v>0</v>
      </c>
      <c r="S230" s="1">
        <f t="shared" si="51"/>
        <v>0</v>
      </c>
      <c r="T230" s="1">
        <f t="shared" si="52"/>
        <v>0</v>
      </c>
      <c r="U230" s="126">
        <f t="shared" si="53"/>
        <v>0</v>
      </c>
    </row>
    <row r="231" spans="2:21" x14ac:dyDescent="0.3">
      <c r="B231" s="125">
        <v>216</v>
      </c>
      <c r="C231" s="34" t="str">
        <f>IF(OR('Data-Qtr8'!C229="",'Data-Qtr8'!R229),"",(COUNTIF('Data-Qtr8'!C229,"Yes")))</f>
        <v/>
      </c>
      <c r="D231" s="267" t="str">
        <f>IF('Data-Qtr8'!D229="","",IF(C231=1,'Data-Qtr8'!D229,""))</f>
        <v/>
      </c>
      <c r="E231" s="53" t="str">
        <f>IF(OR('Data-Qtr8'!E229="",'Data-Qtr8'!R229),"",COUNTIF('Data-Qtr8'!E229,"Yes"))</f>
        <v/>
      </c>
      <c r="F231" s="53" t="str">
        <f>IF(OR('Data-Qtr8'!F229="",'Data-Qtr8'!R229),"",COUNTIF('Data-Qtr8'!F229,"Yes"))</f>
        <v/>
      </c>
      <c r="G231" s="53"/>
      <c r="H231" s="270" t="str">
        <f>IF(OR('Data-Qtr8'!G229="",'Data-Qtr8'!R229),"",COUNTIF('Data-Qtr8'!G229,"Yes"))</f>
        <v/>
      </c>
      <c r="I231" s="55">
        <f>COUNTIF('Data-Qtr8'!C229:G229,"")</f>
        <v>5</v>
      </c>
      <c r="J231" s="125">
        <f>IF('Data-Qtr8'!R229,0,IF((COUNTBLANK(C231)+COUNTBLANK(E231)+COUNTBLANK(F231)+COUNTBLANK(H231))=4,0,1))</f>
        <v>0</v>
      </c>
      <c r="K231" s="125">
        <f t="shared" si="44"/>
        <v>0</v>
      </c>
      <c r="L231" s="125">
        <f t="shared" si="45"/>
        <v>0</v>
      </c>
      <c r="M231" s="1">
        <f t="shared" si="46"/>
        <v>0</v>
      </c>
      <c r="N231" s="125">
        <f t="shared" si="47"/>
        <v>0</v>
      </c>
      <c r="O231" s="126">
        <f t="shared" si="48"/>
        <v>0</v>
      </c>
      <c r="P231" s="125">
        <f t="shared" si="49"/>
        <v>0</v>
      </c>
      <c r="Q231" s="1">
        <f t="shared" si="50"/>
        <v>0</v>
      </c>
      <c r="R231" s="1">
        <f t="shared" si="43"/>
        <v>0</v>
      </c>
      <c r="S231" s="1">
        <f t="shared" si="51"/>
        <v>0</v>
      </c>
      <c r="T231" s="1">
        <f t="shared" si="52"/>
        <v>0</v>
      </c>
      <c r="U231" s="126">
        <f t="shared" si="53"/>
        <v>0</v>
      </c>
    </row>
    <row r="232" spans="2:21" x14ac:dyDescent="0.3">
      <c r="B232" s="125">
        <v>217</v>
      </c>
      <c r="C232" s="34" t="str">
        <f>IF(OR('Data-Qtr8'!C230="",'Data-Qtr8'!R230),"",(COUNTIF('Data-Qtr8'!C230,"Yes")))</f>
        <v/>
      </c>
      <c r="D232" s="267" t="str">
        <f>IF('Data-Qtr8'!D230="","",IF(C232=1,'Data-Qtr8'!D230,""))</f>
        <v/>
      </c>
      <c r="E232" s="53" t="str">
        <f>IF(OR('Data-Qtr8'!E230="",'Data-Qtr8'!R230),"",COUNTIF('Data-Qtr8'!E230,"Yes"))</f>
        <v/>
      </c>
      <c r="F232" s="53" t="str">
        <f>IF(OR('Data-Qtr8'!F230="",'Data-Qtr8'!R230),"",COUNTIF('Data-Qtr8'!F230,"Yes"))</f>
        <v/>
      </c>
      <c r="G232" s="53"/>
      <c r="H232" s="270" t="str">
        <f>IF(OR('Data-Qtr8'!G230="",'Data-Qtr8'!R230),"",COUNTIF('Data-Qtr8'!G230,"Yes"))</f>
        <v/>
      </c>
      <c r="I232" s="55">
        <f>COUNTIF('Data-Qtr8'!C230:G230,"")</f>
        <v>5</v>
      </c>
      <c r="J232" s="125">
        <f>IF('Data-Qtr8'!R230,0,IF((COUNTBLANK(C232)+COUNTBLANK(E232)+COUNTBLANK(F232)+COUNTBLANK(H232))=4,0,1))</f>
        <v>0</v>
      </c>
      <c r="K232" s="125">
        <f t="shared" si="44"/>
        <v>0</v>
      </c>
      <c r="L232" s="125">
        <f t="shared" si="45"/>
        <v>0</v>
      </c>
      <c r="M232" s="1">
        <f t="shared" si="46"/>
        <v>0</v>
      </c>
      <c r="N232" s="125">
        <f t="shared" si="47"/>
        <v>0</v>
      </c>
      <c r="O232" s="126">
        <f t="shared" si="48"/>
        <v>0</v>
      </c>
      <c r="P232" s="125">
        <f t="shared" si="49"/>
        <v>0</v>
      </c>
      <c r="Q232" s="1">
        <f t="shared" si="50"/>
        <v>0</v>
      </c>
      <c r="R232" s="1">
        <f t="shared" si="43"/>
        <v>0</v>
      </c>
      <c r="S232" s="1">
        <f t="shared" si="51"/>
        <v>0</v>
      </c>
      <c r="T232" s="1">
        <f t="shared" si="52"/>
        <v>0</v>
      </c>
      <c r="U232" s="126">
        <f t="shared" si="53"/>
        <v>0</v>
      </c>
    </row>
    <row r="233" spans="2:21" x14ac:dyDescent="0.3">
      <c r="B233" s="125">
        <v>218</v>
      </c>
      <c r="C233" s="34" t="str">
        <f>IF(OR('Data-Qtr8'!C231="",'Data-Qtr8'!R231),"",(COUNTIF('Data-Qtr8'!C231,"Yes")))</f>
        <v/>
      </c>
      <c r="D233" s="267" t="str">
        <f>IF('Data-Qtr8'!D231="","",IF(C233=1,'Data-Qtr8'!D231,""))</f>
        <v/>
      </c>
      <c r="E233" s="53" t="str">
        <f>IF(OR('Data-Qtr8'!E231="",'Data-Qtr8'!R231),"",COUNTIF('Data-Qtr8'!E231,"Yes"))</f>
        <v/>
      </c>
      <c r="F233" s="53" t="str">
        <f>IF(OR('Data-Qtr8'!F231="",'Data-Qtr8'!R231),"",COUNTIF('Data-Qtr8'!F231,"Yes"))</f>
        <v/>
      </c>
      <c r="G233" s="53"/>
      <c r="H233" s="270" t="str">
        <f>IF(OR('Data-Qtr8'!G231="",'Data-Qtr8'!R231),"",COUNTIF('Data-Qtr8'!G231,"Yes"))</f>
        <v/>
      </c>
      <c r="I233" s="55">
        <f>COUNTIF('Data-Qtr8'!C231:G231,"")</f>
        <v>5</v>
      </c>
      <c r="J233" s="125">
        <f>IF('Data-Qtr8'!R231,0,IF((COUNTBLANK(C233)+COUNTBLANK(E233)+COUNTBLANK(F233)+COUNTBLANK(H233))=4,0,1))</f>
        <v>0</v>
      </c>
      <c r="K233" s="125">
        <f t="shared" si="44"/>
        <v>0</v>
      </c>
      <c r="L233" s="125">
        <f t="shared" si="45"/>
        <v>0</v>
      </c>
      <c r="M233" s="1">
        <f t="shared" si="46"/>
        <v>0</v>
      </c>
      <c r="N233" s="125">
        <f t="shared" si="47"/>
        <v>0</v>
      </c>
      <c r="O233" s="126">
        <f t="shared" si="48"/>
        <v>0</v>
      </c>
      <c r="P233" s="125">
        <f t="shared" si="49"/>
        <v>0</v>
      </c>
      <c r="Q233" s="1">
        <f t="shared" si="50"/>
        <v>0</v>
      </c>
      <c r="R233" s="1">
        <f t="shared" si="43"/>
        <v>0</v>
      </c>
      <c r="S233" s="1">
        <f t="shared" si="51"/>
        <v>0</v>
      </c>
      <c r="T233" s="1">
        <f t="shared" si="52"/>
        <v>0</v>
      </c>
      <c r="U233" s="126">
        <f t="shared" si="53"/>
        <v>0</v>
      </c>
    </row>
    <row r="234" spans="2:21" x14ac:dyDescent="0.3">
      <c r="B234" s="125">
        <v>219</v>
      </c>
      <c r="C234" s="34" t="str">
        <f>IF(OR('Data-Qtr8'!C232="",'Data-Qtr8'!R232),"",(COUNTIF('Data-Qtr8'!C232,"Yes")))</f>
        <v/>
      </c>
      <c r="D234" s="267" t="str">
        <f>IF('Data-Qtr8'!D232="","",IF(C234=1,'Data-Qtr8'!D232,""))</f>
        <v/>
      </c>
      <c r="E234" s="53" t="str">
        <f>IF(OR('Data-Qtr8'!E232="",'Data-Qtr8'!R232),"",COUNTIF('Data-Qtr8'!E232,"Yes"))</f>
        <v/>
      </c>
      <c r="F234" s="53" t="str">
        <f>IF(OR('Data-Qtr8'!F232="",'Data-Qtr8'!R232),"",COUNTIF('Data-Qtr8'!F232,"Yes"))</f>
        <v/>
      </c>
      <c r="G234" s="53"/>
      <c r="H234" s="270" t="str">
        <f>IF(OR('Data-Qtr8'!G232="",'Data-Qtr8'!R232),"",COUNTIF('Data-Qtr8'!G232,"Yes"))</f>
        <v/>
      </c>
      <c r="I234" s="55">
        <f>COUNTIF('Data-Qtr8'!C232:G232,"")</f>
        <v>5</v>
      </c>
      <c r="J234" s="125">
        <f>IF('Data-Qtr8'!R232,0,IF((COUNTBLANK(C234)+COUNTBLANK(E234)+COUNTBLANK(F234)+COUNTBLANK(H234))=4,0,1))</f>
        <v>0</v>
      </c>
      <c r="K234" s="125">
        <f t="shared" si="44"/>
        <v>0</v>
      </c>
      <c r="L234" s="125">
        <f t="shared" si="45"/>
        <v>0</v>
      </c>
      <c r="M234" s="1">
        <f t="shared" si="46"/>
        <v>0</v>
      </c>
      <c r="N234" s="125">
        <f t="shared" si="47"/>
        <v>0</v>
      </c>
      <c r="O234" s="126">
        <f t="shared" si="48"/>
        <v>0</v>
      </c>
      <c r="P234" s="125">
        <f t="shared" si="49"/>
        <v>0</v>
      </c>
      <c r="Q234" s="1">
        <f t="shared" si="50"/>
        <v>0</v>
      </c>
      <c r="R234" s="1">
        <f t="shared" si="43"/>
        <v>0</v>
      </c>
      <c r="S234" s="1">
        <f t="shared" si="51"/>
        <v>0</v>
      </c>
      <c r="T234" s="1">
        <f t="shared" si="52"/>
        <v>0</v>
      </c>
      <c r="U234" s="126">
        <f t="shared" si="53"/>
        <v>0</v>
      </c>
    </row>
    <row r="235" spans="2:21" ht="15" thickBot="1" x14ac:dyDescent="0.35">
      <c r="B235" s="125">
        <v>220</v>
      </c>
      <c r="C235" s="35" t="str">
        <f>IF(OR('Data-Qtr8'!C233="",'Data-Qtr8'!R233),"",(COUNTIF('Data-Qtr8'!C233,"Yes")))</f>
        <v/>
      </c>
      <c r="D235" s="271" t="str">
        <f>IF('Data-Qtr8'!D233="","",IF(C235=1,'Data-Qtr8'!D233,""))</f>
        <v/>
      </c>
      <c r="E235" s="36" t="str">
        <f>IF(OR('Data-Qtr8'!E233="",'Data-Qtr8'!R233),"",COUNTIF('Data-Qtr8'!E233,"Yes"))</f>
        <v/>
      </c>
      <c r="F235" s="36" t="str">
        <f>IF(OR('Data-Qtr8'!F233="",'Data-Qtr8'!R233),"",COUNTIF('Data-Qtr8'!F233,"Yes"))</f>
        <v/>
      </c>
      <c r="G235" s="36"/>
      <c r="H235" s="272" t="str">
        <f>IF(OR('Data-Qtr8'!G233="",'Data-Qtr8'!R233),"",COUNTIF('Data-Qtr8'!G233,"Yes"))</f>
        <v/>
      </c>
      <c r="I235" s="55">
        <f>COUNTIF('Data-Qtr8'!C233:G233,"")</f>
        <v>5</v>
      </c>
      <c r="J235" s="125">
        <f>IF('Data-Qtr8'!R233,0,IF((COUNTBLANK(C235)+COUNTBLANK(E235)+COUNTBLANK(F235)+COUNTBLANK(H235))=4,0,1))</f>
        <v>0</v>
      </c>
      <c r="K235" s="125">
        <f t="shared" si="44"/>
        <v>0</v>
      </c>
      <c r="L235" s="125">
        <f t="shared" si="45"/>
        <v>0</v>
      </c>
      <c r="M235" s="1">
        <f t="shared" si="46"/>
        <v>0</v>
      </c>
      <c r="N235" s="125">
        <f t="shared" si="47"/>
        <v>0</v>
      </c>
      <c r="O235" s="126">
        <f t="shared" si="48"/>
        <v>0</v>
      </c>
      <c r="P235" s="125">
        <f t="shared" si="49"/>
        <v>0</v>
      </c>
      <c r="Q235" s="1">
        <f t="shared" si="50"/>
        <v>0</v>
      </c>
      <c r="R235" s="1">
        <f t="shared" si="43"/>
        <v>0</v>
      </c>
      <c r="S235" s="1">
        <f t="shared" si="51"/>
        <v>0</v>
      </c>
      <c r="T235" s="1">
        <f t="shared" si="52"/>
        <v>0</v>
      </c>
      <c r="U235" s="126">
        <f t="shared" si="53"/>
        <v>0</v>
      </c>
    </row>
    <row r="236" spans="2:21" x14ac:dyDescent="0.3">
      <c r="B236" s="125">
        <v>221</v>
      </c>
      <c r="C236" s="32" t="str">
        <f>IF(OR('Data-Qtr8'!C234="",'Data-Qtr8'!R234),"",(COUNTIF('Data-Qtr8'!C234,"Yes")))</f>
        <v/>
      </c>
      <c r="D236" s="268" t="str">
        <f>IF('Data-Qtr8'!D234="","",IF(C236=1,'Data-Qtr8'!D234,""))</f>
        <v/>
      </c>
      <c r="E236" s="33" t="str">
        <f>IF(OR('Data-Qtr8'!E234="",'Data-Qtr8'!R234),"",COUNTIF('Data-Qtr8'!E234,"Yes"))</f>
        <v/>
      </c>
      <c r="F236" s="33" t="str">
        <f>IF(OR('Data-Qtr8'!F234="",'Data-Qtr8'!R234),"",COUNTIF('Data-Qtr8'!F234,"Yes"))</f>
        <v/>
      </c>
      <c r="G236" s="33"/>
      <c r="H236" s="269" t="str">
        <f>IF(OR('Data-Qtr8'!G234="",'Data-Qtr8'!R234),"",COUNTIF('Data-Qtr8'!G234,"Yes"))</f>
        <v/>
      </c>
      <c r="I236" s="54">
        <f>COUNTIF('Data-Qtr8'!C234:G234,"")</f>
        <v>5</v>
      </c>
      <c r="J236" s="125">
        <f>IF('Data-Qtr8'!R234,0,IF((COUNTBLANK(C236)+COUNTBLANK(E236)+COUNTBLANK(F236)+COUNTBLANK(H236))=4,0,1))</f>
        <v>0</v>
      </c>
      <c r="K236" s="125">
        <f t="shared" si="44"/>
        <v>0</v>
      </c>
      <c r="L236" s="125">
        <f t="shared" si="45"/>
        <v>0</v>
      </c>
      <c r="M236" s="1">
        <f t="shared" si="46"/>
        <v>0</v>
      </c>
      <c r="N236" s="125">
        <f t="shared" si="47"/>
        <v>0</v>
      </c>
      <c r="O236" s="126">
        <f t="shared" si="48"/>
        <v>0</v>
      </c>
      <c r="P236" s="125">
        <f t="shared" si="49"/>
        <v>0</v>
      </c>
      <c r="Q236" s="1">
        <f t="shared" si="50"/>
        <v>0</v>
      </c>
      <c r="R236" s="1">
        <f t="shared" si="43"/>
        <v>0</v>
      </c>
      <c r="S236" s="1">
        <f t="shared" si="51"/>
        <v>0</v>
      </c>
      <c r="T236" s="1">
        <f t="shared" si="52"/>
        <v>0</v>
      </c>
      <c r="U236" s="126">
        <f t="shared" si="53"/>
        <v>0</v>
      </c>
    </row>
    <row r="237" spans="2:21" x14ac:dyDescent="0.3">
      <c r="B237" s="125">
        <v>222</v>
      </c>
      <c r="C237" s="34" t="str">
        <f>IF(OR('Data-Qtr8'!C235="",'Data-Qtr8'!R235),"",(COUNTIF('Data-Qtr8'!C235,"Yes")))</f>
        <v/>
      </c>
      <c r="D237" s="267" t="str">
        <f>IF('Data-Qtr8'!D235="","",IF(C237=1,'Data-Qtr8'!D235,""))</f>
        <v/>
      </c>
      <c r="E237" s="53" t="str">
        <f>IF(OR('Data-Qtr8'!E235="",'Data-Qtr8'!R235),"",COUNTIF('Data-Qtr8'!E235,"Yes"))</f>
        <v/>
      </c>
      <c r="F237" s="53" t="str">
        <f>IF(OR('Data-Qtr8'!F235="",'Data-Qtr8'!R235),"",COUNTIF('Data-Qtr8'!F235,"Yes"))</f>
        <v/>
      </c>
      <c r="G237" s="53"/>
      <c r="H237" s="270" t="str">
        <f>IF(OR('Data-Qtr8'!G235="",'Data-Qtr8'!R235),"",COUNTIF('Data-Qtr8'!G235,"Yes"))</f>
        <v/>
      </c>
      <c r="I237" s="55">
        <f>COUNTIF('Data-Qtr8'!C235:G235,"")</f>
        <v>5</v>
      </c>
      <c r="J237" s="125">
        <f>IF('Data-Qtr8'!R235,0,IF((COUNTBLANK(C237)+COUNTBLANK(E237)+COUNTBLANK(F237)+COUNTBLANK(H237))=4,0,1))</f>
        <v>0</v>
      </c>
      <c r="K237" s="125">
        <f t="shared" si="44"/>
        <v>0</v>
      </c>
      <c r="L237" s="125">
        <f t="shared" si="45"/>
        <v>0</v>
      </c>
      <c r="M237" s="1">
        <f t="shared" si="46"/>
        <v>0</v>
      </c>
      <c r="N237" s="125">
        <f t="shared" si="47"/>
        <v>0</v>
      </c>
      <c r="O237" s="126">
        <f t="shared" si="48"/>
        <v>0</v>
      </c>
      <c r="P237" s="125">
        <f t="shared" si="49"/>
        <v>0</v>
      </c>
      <c r="Q237" s="1">
        <f t="shared" si="50"/>
        <v>0</v>
      </c>
      <c r="R237" s="1">
        <f t="shared" si="43"/>
        <v>0</v>
      </c>
      <c r="S237" s="1">
        <f t="shared" si="51"/>
        <v>0</v>
      </c>
      <c r="T237" s="1">
        <f t="shared" si="52"/>
        <v>0</v>
      </c>
      <c r="U237" s="126">
        <f t="shared" si="53"/>
        <v>0</v>
      </c>
    </row>
    <row r="238" spans="2:21" x14ac:dyDescent="0.3">
      <c r="B238" s="125">
        <v>223</v>
      </c>
      <c r="C238" s="34" t="str">
        <f>IF(OR('Data-Qtr8'!C236="",'Data-Qtr8'!R236),"",(COUNTIF('Data-Qtr8'!C236,"Yes")))</f>
        <v/>
      </c>
      <c r="D238" s="267" t="str">
        <f>IF('Data-Qtr8'!D236="","",IF(C238=1,'Data-Qtr8'!D236,""))</f>
        <v/>
      </c>
      <c r="E238" s="53" t="str">
        <f>IF(OR('Data-Qtr8'!E236="",'Data-Qtr8'!R236),"",COUNTIF('Data-Qtr8'!E236,"Yes"))</f>
        <v/>
      </c>
      <c r="F238" s="53" t="str">
        <f>IF(OR('Data-Qtr8'!F236="",'Data-Qtr8'!R236),"",COUNTIF('Data-Qtr8'!F236,"Yes"))</f>
        <v/>
      </c>
      <c r="G238" s="53"/>
      <c r="H238" s="270" t="str">
        <f>IF(OR('Data-Qtr8'!G236="",'Data-Qtr8'!R236),"",COUNTIF('Data-Qtr8'!G236,"Yes"))</f>
        <v/>
      </c>
      <c r="I238" s="55">
        <f>COUNTIF('Data-Qtr8'!C236:G236,"")</f>
        <v>5</v>
      </c>
      <c r="J238" s="125">
        <f>IF('Data-Qtr8'!R236,0,IF((COUNTBLANK(C238)+COUNTBLANK(E238)+COUNTBLANK(F238)+COUNTBLANK(H238))=4,0,1))</f>
        <v>0</v>
      </c>
      <c r="K238" s="125">
        <f t="shared" si="44"/>
        <v>0</v>
      </c>
      <c r="L238" s="125">
        <f t="shared" si="45"/>
        <v>0</v>
      </c>
      <c r="M238" s="1">
        <f t="shared" si="46"/>
        <v>0</v>
      </c>
      <c r="N238" s="125">
        <f t="shared" si="47"/>
        <v>0</v>
      </c>
      <c r="O238" s="126">
        <f t="shared" si="48"/>
        <v>0</v>
      </c>
      <c r="P238" s="125">
        <f t="shared" si="49"/>
        <v>0</v>
      </c>
      <c r="Q238" s="1">
        <f t="shared" si="50"/>
        <v>0</v>
      </c>
      <c r="R238" s="1">
        <f t="shared" si="43"/>
        <v>0</v>
      </c>
      <c r="S238" s="1">
        <f t="shared" si="51"/>
        <v>0</v>
      </c>
      <c r="T238" s="1">
        <f t="shared" si="52"/>
        <v>0</v>
      </c>
      <c r="U238" s="126">
        <f t="shared" si="53"/>
        <v>0</v>
      </c>
    </row>
    <row r="239" spans="2:21" x14ac:dyDescent="0.3">
      <c r="B239" s="125">
        <v>224</v>
      </c>
      <c r="C239" s="34" t="str">
        <f>IF(OR('Data-Qtr8'!C237="",'Data-Qtr8'!R237),"",(COUNTIF('Data-Qtr8'!C237,"Yes")))</f>
        <v/>
      </c>
      <c r="D239" s="267" t="str">
        <f>IF('Data-Qtr8'!D237="","",IF(C239=1,'Data-Qtr8'!D237,""))</f>
        <v/>
      </c>
      <c r="E239" s="53" t="str">
        <f>IF(OR('Data-Qtr8'!E237="",'Data-Qtr8'!R237),"",COUNTIF('Data-Qtr8'!E237,"Yes"))</f>
        <v/>
      </c>
      <c r="F239" s="53" t="str">
        <f>IF(OR('Data-Qtr8'!F237="",'Data-Qtr8'!R237),"",COUNTIF('Data-Qtr8'!F237,"Yes"))</f>
        <v/>
      </c>
      <c r="G239" s="53"/>
      <c r="H239" s="270" t="str">
        <f>IF(OR('Data-Qtr8'!G237="",'Data-Qtr8'!R237),"",COUNTIF('Data-Qtr8'!G237,"Yes"))</f>
        <v/>
      </c>
      <c r="I239" s="55">
        <f>COUNTIF('Data-Qtr8'!C237:G237,"")</f>
        <v>5</v>
      </c>
      <c r="J239" s="125">
        <f>IF('Data-Qtr8'!R237,0,IF((COUNTBLANK(C239)+COUNTBLANK(E239)+COUNTBLANK(F239)+COUNTBLANK(H239))=4,0,1))</f>
        <v>0</v>
      </c>
      <c r="K239" s="125">
        <f t="shared" si="44"/>
        <v>0</v>
      </c>
      <c r="L239" s="125">
        <f t="shared" si="45"/>
        <v>0</v>
      </c>
      <c r="M239" s="1">
        <f t="shared" si="46"/>
        <v>0</v>
      </c>
      <c r="N239" s="125">
        <f t="shared" si="47"/>
        <v>0</v>
      </c>
      <c r="O239" s="126">
        <f t="shared" si="48"/>
        <v>0</v>
      </c>
      <c r="P239" s="125">
        <f t="shared" si="49"/>
        <v>0</v>
      </c>
      <c r="Q239" s="1">
        <f t="shared" si="50"/>
        <v>0</v>
      </c>
      <c r="R239" s="1">
        <f t="shared" si="43"/>
        <v>0</v>
      </c>
      <c r="S239" s="1">
        <f t="shared" si="51"/>
        <v>0</v>
      </c>
      <c r="T239" s="1">
        <f t="shared" si="52"/>
        <v>0</v>
      </c>
      <c r="U239" s="126">
        <f t="shared" si="53"/>
        <v>0</v>
      </c>
    </row>
    <row r="240" spans="2:21" x14ac:dyDescent="0.3">
      <c r="B240" s="125">
        <v>225</v>
      </c>
      <c r="C240" s="34" t="str">
        <f>IF(OR('Data-Qtr8'!C238="",'Data-Qtr8'!R238),"",(COUNTIF('Data-Qtr8'!C238,"Yes")))</f>
        <v/>
      </c>
      <c r="D240" s="267" t="str">
        <f>IF('Data-Qtr8'!D238="","",IF(C240=1,'Data-Qtr8'!D238,""))</f>
        <v/>
      </c>
      <c r="E240" s="53" t="str">
        <f>IF(OR('Data-Qtr8'!E238="",'Data-Qtr8'!R238),"",COUNTIF('Data-Qtr8'!E238,"Yes"))</f>
        <v/>
      </c>
      <c r="F240" s="53" t="str">
        <f>IF(OR('Data-Qtr8'!F238="",'Data-Qtr8'!R238),"",COUNTIF('Data-Qtr8'!F238,"Yes"))</f>
        <v/>
      </c>
      <c r="G240" s="53"/>
      <c r="H240" s="270" t="str">
        <f>IF(OR('Data-Qtr8'!G238="",'Data-Qtr8'!R238),"",COUNTIF('Data-Qtr8'!G238,"Yes"))</f>
        <v/>
      </c>
      <c r="I240" s="55">
        <f>COUNTIF('Data-Qtr8'!C238:G238,"")</f>
        <v>5</v>
      </c>
      <c r="J240" s="125">
        <f>IF('Data-Qtr8'!R238,0,IF((COUNTBLANK(C240)+COUNTBLANK(E240)+COUNTBLANK(F240)+COUNTBLANK(H240))=4,0,1))</f>
        <v>0</v>
      </c>
      <c r="K240" s="125">
        <f t="shared" si="44"/>
        <v>0</v>
      </c>
      <c r="L240" s="125">
        <f t="shared" si="45"/>
        <v>0</v>
      </c>
      <c r="M240" s="1">
        <f t="shared" si="46"/>
        <v>0</v>
      </c>
      <c r="N240" s="125">
        <f t="shared" si="47"/>
        <v>0</v>
      </c>
      <c r="O240" s="126">
        <f t="shared" si="48"/>
        <v>0</v>
      </c>
      <c r="P240" s="125">
        <f t="shared" si="49"/>
        <v>0</v>
      </c>
      <c r="Q240" s="1">
        <f t="shared" si="50"/>
        <v>0</v>
      </c>
      <c r="R240" s="1">
        <f t="shared" si="43"/>
        <v>0</v>
      </c>
      <c r="S240" s="1">
        <f t="shared" si="51"/>
        <v>0</v>
      </c>
      <c r="T240" s="1">
        <f t="shared" si="52"/>
        <v>0</v>
      </c>
      <c r="U240" s="126">
        <f t="shared" si="53"/>
        <v>0</v>
      </c>
    </row>
    <row r="241" spans="2:21" x14ac:dyDescent="0.3">
      <c r="B241" s="125">
        <v>226</v>
      </c>
      <c r="C241" s="34" t="str">
        <f>IF(OR('Data-Qtr8'!C239="",'Data-Qtr8'!R239),"",(COUNTIF('Data-Qtr8'!C239,"Yes")))</f>
        <v/>
      </c>
      <c r="D241" s="267" t="str">
        <f>IF('Data-Qtr8'!D239="","",IF(C241=1,'Data-Qtr8'!D239,""))</f>
        <v/>
      </c>
      <c r="E241" s="53" t="str">
        <f>IF(OR('Data-Qtr8'!E239="",'Data-Qtr8'!R239),"",COUNTIF('Data-Qtr8'!E239,"Yes"))</f>
        <v/>
      </c>
      <c r="F241" s="53" t="str">
        <f>IF(OR('Data-Qtr8'!F239="",'Data-Qtr8'!R239),"",COUNTIF('Data-Qtr8'!F239,"Yes"))</f>
        <v/>
      </c>
      <c r="G241" s="53"/>
      <c r="H241" s="270" t="str">
        <f>IF(OR('Data-Qtr8'!G239="",'Data-Qtr8'!R239),"",COUNTIF('Data-Qtr8'!G239,"Yes"))</f>
        <v/>
      </c>
      <c r="I241" s="55">
        <f>COUNTIF('Data-Qtr8'!C239:G239,"")</f>
        <v>5</v>
      </c>
      <c r="J241" s="125">
        <f>IF('Data-Qtr8'!R239,0,IF((COUNTBLANK(C241)+COUNTBLANK(E241)+COUNTBLANK(F241)+COUNTBLANK(H241))=4,0,1))</f>
        <v>0</v>
      </c>
      <c r="K241" s="125">
        <f t="shared" si="44"/>
        <v>0</v>
      </c>
      <c r="L241" s="125">
        <f t="shared" si="45"/>
        <v>0</v>
      </c>
      <c r="M241" s="1">
        <f t="shared" si="46"/>
        <v>0</v>
      </c>
      <c r="N241" s="125">
        <f t="shared" si="47"/>
        <v>0</v>
      </c>
      <c r="O241" s="126">
        <f t="shared" si="48"/>
        <v>0</v>
      </c>
      <c r="P241" s="125">
        <f t="shared" si="49"/>
        <v>0</v>
      </c>
      <c r="Q241" s="1">
        <f t="shared" si="50"/>
        <v>0</v>
      </c>
      <c r="R241" s="1">
        <f t="shared" si="43"/>
        <v>0</v>
      </c>
      <c r="S241" s="1">
        <f t="shared" si="51"/>
        <v>0</v>
      </c>
      <c r="T241" s="1">
        <f t="shared" si="52"/>
        <v>0</v>
      </c>
      <c r="U241" s="126">
        <f t="shared" si="53"/>
        <v>0</v>
      </c>
    </row>
    <row r="242" spans="2:21" x14ac:dyDescent="0.3">
      <c r="B242" s="125">
        <v>227</v>
      </c>
      <c r="C242" s="34" t="str">
        <f>IF(OR('Data-Qtr8'!C240="",'Data-Qtr8'!R240),"",(COUNTIF('Data-Qtr8'!C240,"Yes")))</f>
        <v/>
      </c>
      <c r="D242" s="267" t="str">
        <f>IF('Data-Qtr8'!D240="","",IF(C242=1,'Data-Qtr8'!D240,""))</f>
        <v/>
      </c>
      <c r="E242" s="53" t="str">
        <f>IF(OR('Data-Qtr8'!E240="",'Data-Qtr8'!R240),"",COUNTIF('Data-Qtr8'!E240,"Yes"))</f>
        <v/>
      </c>
      <c r="F242" s="53" t="str">
        <f>IF(OR('Data-Qtr8'!F240="",'Data-Qtr8'!R240),"",COUNTIF('Data-Qtr8'!F240,"Yes"))</f>
        <v/>
      </c>
      <c r="G242" s="53"/>
      <c r="H242" s="270" t="str">
        <f>IF(OR('Data-Qtr8'!G240="",'Data-Qtr8'!R240),"",COUNTIF('Data-Qtr8'!G240,"Yes"))</f>
        <v/>
      </c>
      <c r="I242" s="55">
        <f>COUNTIF('Data-Qtr8'!C240:G240,"")</f>
        <v>5</v>
      </c>
      <c r="J242" s="125">
        <f>IF('Data-Qtr8'!R240,0,IF((COUNTBLANK(C242)+COUNTBLANK(E242)+COUNTBLANK(F242)+COUNTBLANK(H242))=4,0,1))</f>
        <v>0</v>
      </c>
      <c r="K242" s="125">
        <f t="shared" si="44"/>
        <v>0</v>
      </c>
      <c r="L242" s="125">
        <f t="shared" si="45"/>
        <v>0</v>
      </c>
      <c r="M242" s="1">
        <f t="shared" si="46"/>
        <v>0</v>
      </c>
      <c r="N242" s="125">
        <f t="shared" si="47"/>
        <v>0</v>
      </c>
      <c r="O242" s="126">
        <f t="shared" si="48"/>
        <v>0</v>
      </c>
      <c r="P242" s="125">
        <f t="shared" si="49"/>
        <v>0</v>
      </c>
      <c r="Q242" s="1">
        <f t="shared" si="50"/>
        <v>0</v>
      </c>
      <c r="R242" s="1">
        <f t="shared" si="43"/>
        <v>0</v>
      </c>
      <c r="S242" s="1">
        <f t="shared" si="51"/>
        <v>0</v>
      </c>
      <c r="T242" s="1">
        <f t="shared" si="52"/>
        <v>0</v>
      </c>
      <c r="U242" s="126">
        <f t="shared" si="53"/>
        <v>0</v>
      </c>
    </row>
    <row r="243" spans="2:21" x14ac:dyDescent="0.3">
      <c r="B243" s="125">
        <v>228</v>
      </c>
      <c r="C243" s="34" t="str">
        <f>IF(OR('Data-Qtr8'!C241="",'Data-Qtr8'!R241),"",(COUNTIF('Data-Qtr8'!C241,"Yes")))</f>
        <v/>
      </c>
      <c r="D243" s="267" t="str">
        <f>IF('Data-Qtr8'!D241="","",IF(C243=1,'Data-Qtr8'!D241,""))</f>
        <v/>
      </c>
      <c r="E243" s="53" t="str">
        <f>IF(OR('Data-Qtr8'!E241="",'Data-Qtr8'!R241),"",COUNTIF('Data-Qtr8'!E241,"Yes"))</f>
        <v/>
      </c>
      <c r="F243" s="53" t="str">
        <f>IF(OR('Data-Qtr8'!F241="",'Data-Qtr8'!R241),"",COUNTIF('Data-Qtr8'!F241,"Yes"))</f>
        <v/>
      </c>
      <c r="G243" s="53"/>
      <c r="H243" s="270" t="str">
        <f>IF(OR('Data-Qtr8'!G241="",'Data-Qtr8'!R241),"",COUNTIF('Data-Qtr8'!G241,"Yes"))</f>
        <v/>
      </c>
      <c r="I243" s="55">
        <f>COUNTIF('Data-Qtr8'!C241:G241,"")</f>
        <v>5</v>
      </c>
      <c r="J243" s="125">
        <f>IF('Data-Qtr8'!R241,0,IF((COUNTBLANK(C243)+COUNTBLANK(E243)+COUNTBLANK(F243)+COUNTBLANK(H243))=4,0,1))</f>
        <v>0</v>
      </c>
      <c r="K243" s="125">
        <f t="shared" si="44"/>
        <v>0</v>
      </c>
      <c r="L243" s="125">
        <f t="shared" si="45"/>
        <v>0</v>
      </c>
      <c r="M243" s="1">
        <f t="shared" si="46"/>
        <v>0</v>
      </c>
      <c r="N243" s="125">
        <f t="shared" si="47"/>
        <v>0</v>
      </c>
      <c r="O243" s="126">
        <f t="shared" si="48"/>
        <v>0</v>
      </c>
      <c r="P243" s="125">
        <f t="shared" si="49"/>
        <v>0</v>
      </c>
      <c r="Q243" s="1">
        <f t="shared" si="50"/>
        <v>0</v>
      </c>
      <c r="R243" s="1">
        <f t="shared" si="43"/>
        <v>0</v>
      </c>
      <c r="S243" s="1">
        <f t="shared" si="51"/>
        <v>0</v>
      </c>
      <c r="T243" s="1">
        <f t="shared" si="52"/>
        <v>0</v>
      </c>
      <c r="U243" s="126">
        <f t="shared" si="53"/>
        <v>0</v>
      </c>
    </row>
    <row r="244" spans="2:21" x14ac:dyDescent="0.3">
      <c r="B244" s="125">
        <v>229</v>
      </c>
      <c r="C244" s="34" t="str">
        <f>IF(OR('Data-Qtr8'!C242="",'Data-Qtr8'!R242),"",(COUNTIF('Data-Qtr8'!C242,"Yes")))</f>
        <v/>
      </c>
      <c r="D244" s="267" t="str">
        <f>IF('Data-Qtr8'!D242="","",IF(C244=1,'Data-Qtr8'!D242,""))</f>
        <v/>
      </c>
      <c r="E244" s="53" t="str">
        <f>IF(OR('Data-Qtr8'!E242="",'Data-Qtr8'!R242),"",COUNTIF('Data-Qtr8'!E242,"Yes"))</f>
        <v/>
      </c>
      <c r="F244" s="53" t="str">
        <f>IF(OR('Data-Qtr8'!F242="",'Data-Qtr8'!R242),"",COUNTIF('Data-Qtr8'!F242,"Yes"))</f>
        <v/>
      </c>
      <c r="G244" s="53"/>
      <c r="H244" s="270" t="str">
        <f>IF(OR('Data-Qtr8'!G242="",'Data-Qtr8'!R242),"",COUNTIF('Data-Qtr8'!G242,"Yes"))</f>
        <v/>
      </c>
      <c r="I244" s="55">
        <f>COUNTIF('Data-Qtr8'!C242:G242,"")</f>
        <v>5</v>
      </c>
      <c r="J244" s="125">
        <f>IF('Data-Qtr8'!R242,0,IF((COUNTBLANK(C244)+COUNTBLANK(E244)+COUNTBLANK(F244)+COUNTBLANK(H244))=4,0,1))</f>
        <v>0</v>
      </c>
      <c r="K244" s="125">
        <f t="shared" si="44"/>
        <v>0</v>
      </c>
      <c r="L244" s="125">
        <f t="shared" si="45"/>
        <v>0</v>
      </c>
      <c r="M244" s="1">
        <f t="shared" si="46"/>
        <v>0</v>
      </c>
      <c r="N244" s="125">
        <f t="shared" si="47"/>
        <v>0</v>
      </c>
      <c r="O244" s="126">
        <f t="shared" si="48"/>
        <v>0</v>
      </c>
      <c r="P244" s="125">
        <f t="shared" si="49"/>
        <v>0</v>
      </c>
      <c r="Q244" s="1">
        <f t="shared" si="50"/>
        <v>0</v>
      </c>
      <c r="R244" s="1">
        <f t="shared" si="43"/>
        <v>0</v>
      </c>
      <c r="S244" s="1">
        <f t="shared" si="51"/>
        <v>0</v>
      </c>
      <c r="T244" s="1">
        <f t="shared" si="52"/>
        <v>0</v>
      </c>
      <c r="U244" s="126">
        <f t="shared" si="53"/>
        <v>0</v>
      </c>
    </row>
    <row r="245" spans="2:21" ht="15" thickBot="1" x14ac:dyDescent="0.35">
      <c r="B245" s="127">
        <v>230</v>
      </c>
      <c r="C245" s="35" t="str">
        <f>IF(OR('Data-Qtr8'!C243="",'Data-Qtr8'!R243),"",(COUNTIF('Data-Qtr8'!C243,"Yes")))</f>
        <v/>
      </c>
      <c r="D245" s="271" t="str">
        <f>IF('Data-Qtr8'!D243="","",IF(C245=1,'Data-Qtr8'!D243,""))</f>
        <v/>
      </c>
      <c r="E245" s="36" t="str">
        <f>IF(OR('Data-Qtr8'!E243="",'Data-Qtr8'!R243),"",COUNTIF('Data-Qtr8'!E243,"Yes"))</f>
        <v/>
      </c>
      <c r="F245" s="36" t="str">
        <f>IF(OR('Data-Qtr8'!F243="",'Data-Qtr8'!R243),"",COUNTIF('Data-Qtr8'!F243,"Yes"))</f>
        <v/>
      </c>
      <c r="G245" s="36"/>
      <c r="H245" s="272" t="str">
        <f>IF(OR('Data-Qtr8'!G243="",'Data-Qtr8'!R243),"",COUNTIF('Data-Qtr8'!G243,"Yes"))</f>
        <v/>
      </c>
      <c r="I245" s="56">
        <f>COUNTIF('Data-Qtr8'!C243:G243,"")</f>
        <v>5</v>
      </c>
      <c r="J245" s="125">
        <f>IF('Data-Qtr8'!R243,0,IF((COUNTBLANK(C245)+COUNTBLANK(E245)+COUNTBLANK(F245)+COUNTBLANK(H245))=4,0,1))</f>
        <v>0</v>
      </c>
      <c r="K245" s="125">
        <f t="shared" si="44"/>
        <v>0</v>
      </c>
      <c r="L245" s="125">
        <f t="shared" si="45"/>
        <v>0</v>
      </c>
      <c r="M245" s="1">
        <f t="shared" si="46"/>
        <v>0</v>
      </c>
      <c r="N245" s="125">
        <f t="shared" si="47"/>
        <v>0</v>
      </c>
      <c r="O245" s="126">
        <f t="shared" si="48"/>
        <v>0</v>
      </c>
      <c r="P245" s="125">
        <f t="shared" si="49"/>
        <v>0</v>
      </c>
      <c r="Q245" s="1">
        <f t="shared" si="50"/>
        <v>0</v>
      </c>
      <c r="R245" s="1">
        <f t="shared" si="43"/>
        <v>0</v>
      </c>
      <c r="S245" s="1">
        <f t="shared" si="51"/>
        <v>0</v>
      </c>
      <c r="T245" s="1">
        <f t="shared" si="52"/>
        <v>0</v>
      </c>
      <c r="U245" s="126">
        <f t="shared" si="53"/>
        <v>0</v>
      </c>
    </row>
    <row r="246" spans="2:21" x14ac:dyDescent="0.3">
      <c r="B246" s="125">
        <v>231</v>
      </c>
      <c r="C246" s="32" t="str">
        <f>IF(OR('Data-Qtr8'!C244="",'Data-Qtr8'!R244),"",(COUNTIF('Data-Qtr8'!C244,"Yes")))</f>
        <v/>
      </c>
      <c r="D246" s="268" t="str">
        <f>IF('Data-Qtr8'!D244="","",IF(C246=1,'Data-Qtr8'!D244,""))</f>
        <v/>
      </c>
      <c r="E246" s="33" t="str">
        <f>IF(OR('Data-Qtr8'!E244="",'Data-Qtr8'!R244),"",COUNTIF('Data-Qtr8'!E244,"Yes"))</f>
        <v/>
      </c>
      <c r="F246" s="33" t="str">
        <f>IF(OR('Data-Qtr8'!F244="",'Data-Qtr8'!R244),"",COUNTIF('Data-Qtr8'!F244,"Yes"))</f>
        <v/>
      </c>
      <c r="G246" s="33"/>
      <c r="H246" s="269" t="str">
        <f>IF(OR('Data-Qtr8'!G244="",'Data-Qtr8'!R244),"",COUNTIF('Data-Qtr8'!G244,"Yes"))</f>
        <v/>
      </c>
      <c r="I246" s="54">
        <f>COUNTIF('Data-Qtr8'!C244:G244,"")</f>
        <v>5</v>
      </c>
      <c r="J246" s="125">
        <f>IF('Data-Qtr8'!R244,0,IF((COUNTBLANK(C246)+COUNTBLANK(E246)+COUNTBLANK(F246)+COUNTBLANK(H246))=4,0,1))</f>
        <v>0</v>
      </c>
      <c r="K246" s="125">
        <f t="shared" si="44"/>
        <v>0</v>
      </c>
      <c r="L246" s="125">
        <f t="shared" si="45"/>
        <v>0</v>
      </c>
      <c r="M246" s="1">
        <f t="shared" si="46"/>
        <v>0</v>
      </c>
      <c r="N246" s="125">
        <f t="shared" si="47"/>
        <v>0</v>
      </c>
      <c r="O246" s="126">
        <f t="shared" si="48"/>
        <v>0</v>
      </c>
      <c r="P246" s="125">
        <f t="shared" si="49"/>
        <v>0</v>
      </c>
      <c r="Q246" s="1">
        <f t="shared" si="50"/>
        <v>0</v>
      </c>
      <c r="R246" s="1">
        <f t="shared" si="43"/>
        <v>0</v>
      </c>
      <c r="S246" s="1">
        <f t="shared" si="51"/>
        <v>0</v>
      </c>
      <c r="T246" s="1">
        <f t="shared" si="52"/>
        <v>0</v>
      </c>
      <c r="U246" s="126">
        <f t="shared" si="53"/>
        <v>0</v>
      </c>
    </row>
    <row r="247" spans="2:21" x14ac:dyDescent="0.3">
      <c r="B247" s="125">
        <v>232</v>
      </c>
      <c r="C247" s="34" t="str">
        <f>IF(OR('Data-Qtr8'!C245="",'Data-Qtr8'!R245),"",(COUNTIF('Data-Qtr8'!C245,"Yes")))</f>
        <v/>
      </c>
      <c r="D247" s="267" t="str">
        <f>IF('Data-Qtr8'!D245="","",IF(C247=1,'Data-Qtr8'!D245,""))</f>
        <v/>
      </c>
      <c r="E247" s="53" t="str">
        <f>IF(OR('Data-Qtr8'!E245="",'Data-Qtr8'!R245),"",COUNTIF('Data-Qtr8'!E245,"Yes"))</f>
        <v/>
      </c>
      <c r="F247" s="53" t="str">
        <f>IF(OR('Data-Qtr8'!F245="",'Data-Qtr8'!R245),"",COUNTIF('Data-Qtr8'!F245,"Yes"))</f>
        <v/>
      </c>
      <c r="G247" s="53"/>
      <c r="H247" s="270" t="str">
        <f>IF(OR('Data-Qtr8'!G245="",'Data-Qtr8'!R245),"",COUNTIF('Data-Qtr8'!G245,"Yes"))</f>
        <v/>
      </c>
      <c r="I247" s="55">
        <f>COUNTIF('Data-Qtr8'!C245:G245,"")</f>
        <v>5</v>
      </c>
      <c r="J247" s="125">
        <f>IF('Data-Qtr8'!R245,0,IF((COUNTBLANK(C247)+COUNTBLANK(E247)+COUNTBLANK(F247)+COUNTBLANK(H247))=4,0,1))</f>
        <v>0</v>
      </c>
      <c r="K247" s="125">
        <f t="shared" si="44"/>
        <v>0</v>
      </c>
      <c r="L247" s="125">
        <f t="shared" si="45"/>
        <v>0</v>
      </c>
      <c r="M247" s="1">
        <f t="shared" si="46"/>
        <v>0</v>
      </c>
      <c r="N247" s="125">
        <f t="shared" si="47"/>
        <v>0</v>
      </c>
      <c r="O247" s="126">
        <f t="shared" si="48"/>
        <v>0</v>
      </c>
      <c r="P247" s="125">
        <f t="shared" si="49"/>
        <v>0</v>
      </c>
      <c r="Q247" s="1">
        <f t="shared" si="50"/>
        <v>0</v>
      </c>
      <c r="R247" s="1">
        <f t="shared" si="43"/>
        <v>0</v>
      </c>
      <c r="S247" s="1">
        <f t="shared" si="51"/>
        <v>0</v>
      </c>
      <c r="T247" s="1">
        <f t="shared" si="52"/>
        <v>0</v>
      </c>
      <c r="U247" s="126">
        <f t="shared" si="53"/>
        <v>0</v>
      </c>
    </row>
    <row r="248" spans="2:21" x14ac:dyDescent="0.3">
      <c r="B248" s="125">
        <v>233</v>
      </c>
      <c r="C248" s="34" t="str">
        <f>IF(OR('Data-Qtr8'!C246="",'Data-Qtr8'!R246),"",(COUNTIF('Data-Qtr8'!C246,"Yes")))</f>
        <v/>
      </c>
      <c r="D248" s="267" t="str">
        <f>IF('Data-Qtr8'!D246="","",IF(C248=1,'Data-Qtr8'!D246,""))</f>
        <v/>
      </c>
      <c r="E248" s="53" t="str">
        <f>IF(OR('Data-Qtr8'!E246="",'Data-Qtr8'!R246),"",COUNTIF('Data-Qtr8'!E246,"Yes"))</f>
        <v/>
      </c>
      <c r="F248" s="53" t="str">
        <f>IF(OR('Data-Qtr8'!F246="",'Data-Qtr8'!R246),"",COUNTIF('Data-Qtr8'!F246,"Yes"))</f>
        <v/>
      </c>
      <c r="G248" s="53"/>
      <c r="H248" s="270" t="str">
        <f>IF(OR('Data-Qtr8'!G246="",'Data-Qtr8'!R246),"",COUNTIF('Data-Qtr8'!G246,"Yes"))</f>
        <v/>
      </c>
      <c r="I248" s="55">
        <f>COUNTIF('Data-Qtr8'!C246:G246,"")</f>
        <v>5</v>
      </c>
      <c r="J248" s="125">
        <f>IF('Data-Qtr8'!R246,0,IF((COUNTBLANK(C248)+COUNTBLANK(E248)+COUNTBLANK(F248)+COUNTBLANK(H248))=4,0,1))</f>
        <v>0</v>
      </c>
      <c r="K248" s="125">
        <f t="shared" si="44"/>
        <v>0</v>
      </c>
      <c r="L248" s="125">
        <f t="shared" si="45"/>
        <v>0</v>
      </c>
      <c r="M248" s="1">
        <f t="shared" si="46"/>
        <v>0</v>
      </c>
      <c r="N248" s="125">
        <f t="shared" si="47"/>
        <v>0</v>
      </c>
      <c r="O248" s="126">
        <f t="shared" si="48"/>
        <v>0</v>
      </c>
      <c r="P248" s="125">
        <f t="shared" si="49"/>
        <v>0</v>
      </c>
      <c r="Q248" s="1">
        <f t="shared" si="50"/>
        <v>0</v>
      </c>
      <c r="R248" s="1">
        <f t="shared" si="43"/>
        <v>0</v>
      </c>
      <c r="S248" s="1">
        <f t="shared" si="51"/>
        <v>0</v>
      </c>
      <c r="T248" s="1">
        <f t="shared" si="52"/>
        <v>0</v>
      </c>
      <c r="U248" s="126">
        <f t="shared" si="53"/>
        <v>0</v>
      </c>
    </row>
    <row r="249" spans="2:21" x14ac:dyDescent="0.3">
      <c r="B249" s="125">
        <v>234</v>
      </c>
      <c r="C249" s="34" t="str">
        <f>IF(OR('Data-Qtr8'!C247="",'Data-Qtr8'!R247),"",(COUNTIF('Data-Qtr8'!C247,"Yes")))</f>
        <v/>
      </c>
      <c r="D249" s="267" t="str">
        <f>IF('Data-Qtr8'!D247="","",IF(C249=1,'Data-Qtr8'!D247,""))</f>
        <v/>
      </c>
      <c r="E249" s="53" t="str">
        <f>IF(OR('Data-Qtr8'!E247="",'Data-Qtr8'!R247),"",COUNTIF('Data-Qtr8'!E247,"Yes"))</f>
        <v/>
      </c>
      <c r="F249" s="53" t="str">
        <f>IF(OR('Data-Qtr8'!F247="",'Data-Qtr8'!R247),"",COUNTIF('Data-Qtr8'!F247,"Yes"))</f>
        <v/>
      </c>
      <c r="G249" s="53"/>
      <c r="H249" s="270" t="str">
        <f>IF(OR('Data-Qtr8'!G247="",'Data-Qtr8'!R247),"",COUNTIF('Data-Qtr8'!G247,"Yes"))</f>
        <v/>
      </c>
      <c r="I249" s="55">
        <f>COUNTIF('Data-Qtr8'!C247:G247,"")</f>
        <v>5</v>
      </c>
      <c r="J249" s="125">
        <f>IF('Data-Qtr8'!R247,0,IF((COUNTBLANK(C249)+COUNTBLANK(E249)+COUNTBLANK(F249)+COUNTBLANK(H249))=4,0,1))</f>
        <v>0</v>
      </c>
      <c r="K249" s="125">
        <f t="shared" si="44"/>
        <v>0</v>
      </c>
      <c r="L249" s="125">
        <f t="shared" si="45"/>
        <v>0</v>
      </c>
      <c r="M249" s="1">
        <f t="shared" si="46"/>
        <v>0</v>
      </c>
      <c r="N249" s="125">
        <f t="shared" si="47"/>
        <v>0</v>
      </c>
      <c r="O249" s="126">
        <f t="shared" si="48"/>
        <v>0</v>
      </c>
      <c r="P249" s="125">
        <f t="shared" si="49"/>
        <v>0</v>
      </c>
      <c r="Q249" s="1">
        <f t="shared" si="50"/>
        <v>0</v>
      </c>
      <c r="R249" s="1">
        <f t="shared" si="43"/>
        <v>0</v>
      </c>
      <c r="S249" s="1">
        <f t="shared" si="51"/>
        <v>0</v>
      </c>
      <c r="T249" s="1">
        <f t="shared" si="52"/>
        <v>0</v>
      </c>
      <c r="U249" s="126">
        <f t="shared" si="53"/>
        <v>0</v>
      </c>
    </row>
    <row r="250" spans="2:21" x14ac:dyDescent="0.3">
      <c r="B250" s="125">
        <v>235</v>
      </c>
      <c r="C250" s="34" t="str">
        <f>IF(OR('Data-Qtr8'!C248="",'Data-Qtr8'!R248),"",(COUNTIF('Data-Qtr8'!C248,"Yes")))</f>
        <v/>
      </c>
      <c r="D250" s="267" t="str">
        <f>IF('Data-Qtr8'!D248="","",IF(C250=1,'Data-Qtr8'!D248,""))</f>
        <v/>
      </c>
      <c r="E250" s="53" t="str">
        <f>IF(OR('Data-Qtr8'!E248="",'Data-Qtr8'!R248),"",COUNTIF('Data-Qtr8'!E248,"Yes"))</f>
        <v/>
      </c>
      <c r="F250" s="53" t="str">
        <f>IF(OR('Data-Qtr8'!F248="",'Data-Qtr8'!R248),"",COUNTIF('Data-Qtr8'!F248,"Yes"))</f>
        <v/>
      </c>
      <c r="G250" s="53"/>
      <c r="H250" s="270" t="str">
        <f>IF(OR('Data-Qtr8'!G248="",'Data-Qtr8'!R248),"",COUNTIF('Data-Qtr8'!G248,"Yes"))</f>
        <v/>
      </c>
      <c r="I250" s="55">
        <f>COUNTIF('Data-Qtr8'!C248:G248,"")</f>
        <v>5</v>
      </c>
      <c r="J250" s="125">
        <f>IF('Data-Qtr8'!R248,0,IF((COUNTBLANK(C250)+COUNTBLANK(E250)+COUNTBLANK(F250)+COUNTBLANK(H250))=4,0,1))</f>
        <v>0</v>
      </c>
      <c r="K250" s="125">
        <f t="shared" si="44"/>
        <v>0</v>
      </c>
      <c r="L250" s="125">
        <f t="shared" si="45"/>
        <v>0</v>
      </c>
      <c r="M250" s="1">
        <f t="shared" si="46"/>
        <v>0</v>
      </c>
      <c r="N250" s="125">
        <f t="shared" si="47"/>
        <v>0</v>
      </c>
      <c r="O250" s="126">
        <f t="shared" si="48"/>
        <v>0</v>
      </c>
      <c r="P250" s="125">
        <f t="shared" si="49"/>
        <v>0</v>
      </c>
      <c r="Q250" s="1">
        <f t="shared" si="50"/>
        <v>0</v>
      </c>
      <c r="R250" s="1">
        <f t="shared" si="43"/>
        <v>0</v>
      </c>
      <c r="S250" s="1">
        <f t="shared" si="51"/>
        <v>0</v>
      </c>
      <c r="T250" s="1">
        <f t="shared" si="52"/>
        <v>0</v>
      </c>
      <c r="U250" s="126">
        <f t="shared" si="53"/>
        <v>0</v>
      </c>
    </row>
    <row r="251" spans="2:21" x14ac:dyDescent="0.3">
      <c r="B251" s="125">
        <v>236</v>
      </c>
      <c r="C251" s="34" t="str">
        <f>IF(OR('Data-Qtr8'!C249="",'Data-Qtr8'!R249),"",(COUNTIF('Data-Qtr8'!C249,"Yes")))</f>
        <v/>
      </c>
      <c r="D251" s="267" t="str">
        <f>IF('Data-Qtr8'!D249="","",IF(C251=1,'Data-Qtr8'!D249,""))</f>
        <v/>
      </c>
      <c r="E251" s="53" t="str">
        <f>IF(OR('Data-Qtr8'!E249="",'Data-Qtr8'!R249),"",COUNTIF('Data-Qtr8'!E249,"Yes"))</f>
        <v/>
      </c>
      <c r="F251" s="53" t="str">
        <f>IF(OR('Data-Qtr8'!F249="",'Data-Qtr8'!R249),"",COUNTIF('Data-Qtr8'!F249,"Yes"))</f>
        <v/>
      </c>
      <c r="G251" s="53"/>
      <c r="H251" s="270" t="str">
        <f>IF(OR('Data-Qtr8'!G249="",'Data-Qtr8'!R249),"",COUNTIF('Data-Qtr8'!G249,"Yes"))</f>
        <v/>
      </c>
      <c r="I251" s="55">
        <f>COUNTIF('Data-Qtr8'!C249:G249,"")</f>
        <v>5</v>
      </c>
      <c r="J251" s="125">
        <f>IF('Data-Qtr8'!R249,0,IF((COUNTBLANK(C251)+COUNTBLANK(E251)+COUNTBLANK(F251)+COUNTBLANK(H251))=4,0,1))</f>
        <v>0</v>
      </c>
      <c r="K251" s="125">
        <f t="shared" si="44"/>
        <v>0</v>
      </c>
      <c r="L251" s="125">
        <f t="shared" si="45"/>
        <v>0</v>
      </c>
      <c r="M251" s="1">
        <f t="shared" si="46"/>
        <v>0</v>
      </c>
      <c r="N251" s="125">
        <f t="shared" si="47"/>
        <v>0</v>
      </c>
      <c r="O251" s="126">
        <f t="shared" si="48"/>
        <v>0</v>
      </c>
      <c r="P251" s="125">
        <f t="shared" si="49"/>
        <v>0</v>
      </c>
      <c r="Q251" s="1">
        <f t="shared" si="50"/>
        <v>0</v>
      </c>
      <c r="R251" s="1">
        <f t="shared" si="43"/>
        <v>0</v>
      </c>
      <c r="S251" s="1">
        <f t="shared" si="51"/>
        <v>0</v>
      </c>
      <c r="T251" s="1">
        <f t="shared" si="52"/>
        <v>0</v>
      </c>
      <c r="U251" s="126">
        <f t="shared" si="53"/>
        <v>0</v>
      </c>
    </row>
    <row r="252" spans="2:21" x14ac:dyDescent="0.3">
      <c r="B252" s="125">
        <v>237</v>
      </c>
      <c r="C252" s="34" t="str">
        <f>IF(OR('Data-Qtr8'!C250="",'Data-Qtr8'!R250),"",(COUNTIF('Data-Qtr8'!C250,"Yes")))</f>
        <v/>
      </c>
      <c r="D252" s="267" t="str">
        <f>IF('Data-Qtr8'!D250="","",IF(C252=1,'Data-Qtr8'!D250,""))</f>
        <v/>
      </c>
      <c r="E252" s="53" t="str">
        <f>IF(OR('Data-Qtr8'!E250="",'Data-Qtr8'!R250),"",COUNTIF('Data-Qtr8'!E250,"Yes"))</f>
        <v/>
      </c>
      <c r="F252" s="53" t="str">
        <f>IF(OR('Data-Qtr8'!F250="",'Data-Qtr8'!R250),"",COUNTIF('Data-Qtr8'!F250,"Yes"))</f>
        <v/>
      </c>
      <c r="G252" s="53"/>
      <c r="H252" s="270" t="str">
        <f>IF(OR('Data-Qtr8'!G250="",'Data-Qtr8'!R250),"",COUNTIF('Data-Qtr8'!G250,"Yes"))</f>
        <v/>
      </c>
      <c r="I252" s="55">
        <f>COUNTIF('Data-Qtr8'!C250:G250,"")</f>
        <v>5</v>
      </c>
      <c r="J252" s="125">
        <f>IF('Data-Qtr8'!R250,0,IF((COUNTBLANK(C252)+COUNTBLANK(E252)+COUNTBLANK(F252)+COUNTBLANK(H252))=4,0,1))</f>
        <v>0</v>
      </c>
      <c r="K252" s="125">
        <f t="shared" si="44"/>
        <v>0</v>
      </c>
      <c r="L252" s="125">
        <f t="shared" si="45"/>
        <v>0</v>
      </c>
      <c r="M252" s="1">
        <f t="shared" si="46"/>
        <v>0</v>
      </c>
      <c r="N252" s="125">
        <f t="shared" si="47"/>
        <v>0</v>
      </c>
      <c r="O252" s="126">
        <f t="shared" si="48"/>
        <v>0</v>
      </c>
      <c r="P252" s="125">
        <f t="shared" si="49"/>
        <v>0</v>
      </c>
      <c r="Q252" s="1">
        <f t="shared" si="50"/>
        <v>0</v>
      </c>
      <c r="R252" s="1">
        <f t="shared" si="43"/>
        <v>0</v>
      </c>
      <c r="S252" s="1">
        <f t="shared" si="51"/>
        <v>0</v>
      </c>
      <c r="T252" s="1">
        <f t="shared" si="52"/>
        <v>0</v>
      </c>
      <c r="U252" s="126">
        <f t="shared" si="53"/>
        <v>0</v>
      </c>
    </row>
    <row r="253" spans="2:21" x14ac:dyDescent="0.3">
      <c r="B253" s="125">
        <v>238</v>
      </c>
      <c r="C253" s="34" t="str">
        <f>IF(OR('Data-Qtr8'!C251="",'Data-Qtr8'!R251),"",(COUNTIF('Data-Qtr8'!C251,"Yes")))</f>
        <v/>
      </c>
      <c r="D253" s="267" t="str">
        <f>IF('Data-Qtr8'!D251="","",IF(C253=1,'Data-Qtr8'!D251,""))</f>
        <v/>
      </c>
      <c r="E253" s="53" t="str">
        <f>IF(OR('Data-Qtr8'!E251="",'Data-Qtr8'!R251),"",COUNTIF('Data-Qtr8'!E251,"Yes"))</f>
        <v/>
      </c>
      <c r="F253" s="53" t="str">
        <f>IF(OR('Data-Qtr8'!F251="",'Data-Qtr8'!R251),"",COUNTIF('Data-Qtr8'!F251,"Yes"))</f>
        <v/>
      </c>
      <c r="G253" s="53"/>
      <c r="H253" s="270" t="str">
        <f>IF(OR('Data-Qtr8'!G251="",'Data-Qtr8'!R251),"",COUNTIF('Data-Qtr8'!G251,"Yes"))</f>
        <v/>
      </c>
      <c r="I253" s="55">
        <f>COUNTIF('Data-Qtr8'!C251:G251,"")</f>
        <v>5</v>
      </c>
      <c r="J253" s="125">
        <f>IF('Data-Qtr8'!R251,0,IF((COUNTBLANK(C253)+COUNTBLANK(E253)+COUNTBLANK(F253)+COUNTBLANK(H253))=4,0,1))</f>
        <v>0</v>
      </c>
      <c r="K253" s="125">
        <f t="shared" si="44"/>
        <v>0</v>
      </c>
      <c r="L253" s="125">
        <f t="shared" si="45"/>
        <v>0</v>
      </c>
      <c r="M253" s="1">
        <f t="shared" si="46"/>
        <v>0</v>
      </c>
      <c r="N253" s="125">
        <f t="shared" si="47"/>
        <v>0</v>
      </c>
      <c r="O253" s="126">
        <f t="shared" si="48"/>
        <v>0</v>
      </c>
      <c r="P253" s="125">
        <f t="shared" si="49"/>
        <v>0</v>
      </c>
      <c r="Q253" s="1">
        <f t="shared" si="50"/>
        <v>0</v>
      </c>
      <c r="R253" s="1">
        <f t="shared" si="43"/>
        <v>0</v>
      </c>
      <c r="S253" s="1">
        <f t="shared" si="51"/>
        <v>0</v>
      </c>
      <c r="T253" s="1">
        <f t="shared" si="52"/>
        <v>0</v>
      </c>
      <c r="U253" s="126">
        <f t="shared" si="53"/>
        <v>0</v>
      </c>
    </row>
    <row r="254" spans="2:21" x14ac:dyDescent="0.3">
      <c r="B254" s="125">
        <v>239</v>
      </c>
      <c r="C254" s="34" t="str">
        <f>IF(OR('Data-Qtr8'!C252="",'Data-Qtr8'!R252),"",(COUNTIF('Data-Qtr8'!C252,"Yes")))</f>
        <v/>
      </c>
      <c r="D254" s="267" t="str">
        <f>IF('Data-Qtr8'!D252="","",IF(C254=1,'Data-Qtr8'!D252,""))</f>
        <v/>
      </c>
      <c r="E254" s="53" t="str">
        <f>IF(OR('Data-Qtr8'!E252="",'Data-Qtr8'!R252),"",COUNTIF('Data-Qtr8'!E252,"Yes"))</f>
        <v/>
      </c>
      <c r="F254" s="53" t="str">
        <f>IF(OR('Data-Qtr8'!F252="",'Data-Qtr8'!R252),"",COUNTIF('Data-Qtr8'!F252,"Yes"))</f>
        <v/>
      </c>
      <c r="G254" s="53"/>
      <c r="H254" s="270" t="str">
        <f>IF(OR('Data-Qtr8'!G252="",'Data-Qtr8'!R252),"",COUNTIF('Data-Qtr8'!G252,"Yes"))</f>
        <v/>
      </c>
      <c r="I254" s="55">
        <f>COUNTIF('Data-Qtr8'!C252:G252,"")</f>
        <v>5</v>
      </c>
      <c r="J254" s="125">
        <f>IF('Data-Qtr8'!R252,0,IF((COUNTBLANK(C254)+COUNTBLANK(E254)+COUNTBLANK(F254)+COUNTBLANK(H254))=4,0,1))</f>
        <v>0</v>
      </c>
      <c r="K254" s="125">
        <f t="shared" si="44"/>
        <v>0</v>
      </c>
      <c r="L254" s="125">
        <f t="shared" si="45"/>
        <v>0</v>
      </c>
      <c r="M254" s="1">
        <f t="shared" si="46"/>
        <v>0</v>
      </c>
      <c r="N254" s="125">
        <f t="shared" si="47"/>
        <v>0</v>
      </c>
      <c r="O254" s="126">
        <f t="shared" si="48"/>
        <v>0</v>
      </c>
      <c r="P254" s="125">
        <f t="shared" si="49"/>
        <v>0</v>
      </c>
      <c r="Q254" s="1">
        <f t="shared" si="50"/>
        <v>0</v>
      </c>
      <c r="R254" s="1">
        <f t="shared" si="43"/>
        <v>0</v>
      </c>
      <c r="S254" s="1">
        <f t="shared" si="51"/>
        <v>0</v>
      </c>
      <c r="T254" s="1">
        <f t="shared" si="52"/>
        <v>0</v>
      </c>
      <c r="U254" s="126">
        <f t="shared" si="53"/>
        <v>0</v>
      </c>
    </row>
    <row r="255" spans="2:21" ht="15" thickBot="1" x14ac:dyDescent="0.35">
      <c r="B255" s="125">
        <v>240</v>
      </c>
      <c r="C255" s="35" t="str">
        <f>IF(OR('Data-Qtr8'!C253="",'Data-Qtr8'!R253),"",(COUNTIF('Data-Qtr8'!C253,"Yes")))</f>
        <v/>
      </c>
      <c r="D255" s="271" t="str">
        <f>IF('Data-Qtr8'!D253="","",IF(C255=1,'Data-Qtr8'!D253,""))</f>
        <v/>
      </c>
      <c r="E255" s="36" t="str">
        <f>IF(OR('Data-Qtr8'!E253="",'Data-Qtr8'!R253),"",COUNTIF('Data-Qtr8'!E253,"Yes"))</f>
        <v/>
      </c>
      <c r="F255" s="36" t="str">
        <f>IF(OR('Data-Qtr8'!F253="",'Data-Qtr8'!R253),"",COUNTIF('Data-Qtr8'!F253,"Yes"))</f>
        <v/>
      </c>
      <c r="G255" s="36"/>
      <c r="H255" s="272" t="str">
        <f>IF(OR('Data-Qtr8'!G253="",'Data-Qtr8'!R253),"",COUNTIF('Data-Qtr8'!G253,"Yes"))</f>
        <v/>
      </c>
      <c r="I255" s="55">
        <f>COUNTIF('Data-Qtr8'!C253:G253,"")</f>
        <v>5</v>
      </c>
      <c r="J255" s="125">
        <f>IF('Data-Qtr8'!R253,0,IF((COUNTBLANK(C255)+COUNTBLANK(E255)+COUNTBLANK(F255)+COUNTBLANK(H255))=4,0,1))</f>
        <v>0</v>
      </c>
      <c r="K255" s="125">
        <f t="shared" si="44"/>
        <v>0</v>
      </c>
      <c r="L255" s="125">
        <f t="shared" si="45"/>
        <v>0</v>
      </c>
      <c r="M255" s="1">
        <f t="shared" si="46"/>
        <v>0</v>
      </c>
      <c r="N255" s="125">
        <f t="shared" si="47"/>
        <v>0</v>
      </c>
      <c r="O255" s="126">
        <f t="shared" si="48"/>
        <v>0</v>
      </c>
      <c r="P255" s="125">
        <f t="shared" si="49"/>
        <v>0</v>
      </c>
      <c r="Q255" s="1">
        <f t="shared" si="50"/>
        <v>0</v>
      </c>
      <c r="R255" s="1">
        <f t="shared" si="43"/>
        <v>0</v>
      </c>
      <c r="S255" s="1">
        <f t="shared" si="51"/>
        <v>0</v>
      </c>
      <c r="T255" s="1">
        <f t="shared" si="52"/>
        <v>0</v>
      </c>
      <c r="U255" s="126">
        <f t="shared" si="53"/>
        <v>0</v>
      </c>
    </row>
    <row r="256" spans="2:21" x14ac:dyDescent="0.3">
      <c r="B256" s="125">
        <v>241</v>
      </c>
      <c r="C256" s="32" t="str">
        <f>IF(OR('Data-Qtr8'!C254="",'Data-Qtr8'!R254),"",(COUNTIF('Data-Qtr8'!C254,"Yes")))</f>
        <v/>
      </c>
      <c r="D256" s="268" t="str">
        <f>IF('Data-Qtr8'!D254="","",IF(C256=1,'Data-Qtr8'!D254,""))</f>
        <v/>
      </c>
      <c r="E256" s="33" t="str">
        <f>IF(OR('Data-Qtr8'!E254="",'Data-Qtr8'!R254),"",COUNTIF('Data-Qtr8'!E254,"Yes"))</f>
        <v/>
      </c>
      <c r="F256" s="33" t="str">
        <f>IF(OR('Data-Qtr8'!F254="",'Data-Qtr8'!R254),"",COUNTIF('Data-Qtr8'!F254,"Yes"))</f>
        <v/>
      </c>
      <c r="G256" s="33"/>
      <c r="H256" s="269" t="str">
        <f>IF(OR('Data-Qtr8'!G254="",'Data-Qtr8'!R254),"",COUNTIF('Data-Qtr8'!G254,"Yes"))</f>
        <v/>
      </c>
      <c r="I256" s="54">
        <f>COUNTIF('Data-Qtr8'!C254:G254,"")</f>
        <v>5</v>
      </c>
      <c r="J256" s="125">
        <f>IF('Data-Qtr8'!R254,0,IF((COUNTBLANK(C256)+COUNTBLANK(E256)+COUNTBLANK(F256)+COUNTBLANK(H256))=4,0,1))</f>
        <v>0</v>
      </c>
      <c r="K256" s="125">
        <f t="shared" si="44"/>
        <v>0</v>
      </c>
      <c r="L256" s="125">
        <f t="shared" si="45"/>
        <v>0</v>
      </c>
      <c r="M256" s="1">
        <f t="shared" si="46"/>
        <v>0</v>
      </c>
      <c r="N256" s="125">
        <f t="shared" si="47"/>
        <v>0</v>
      </c>
      <c r="O256" s="126">
        <f t="shared" si="48"/>
        <v>0</v>
      </c>
      <c r="P256" s="125">
        <f t="shared" si="49"/>
        <v>0</v>
      </c>
      <c r="Q256" s="1">
        <f t="shared" si="50"/>
        <v>0</v>
      </c>
      <c r="R256" s="1">
        <f t="shared" si="43"/>
        <v>0</v>
      </c>
      <c r="S256" s="1">
        <f t="shared" si="51"/>
        <v>0</v>
      </c>
      <c r="T256" s="1">
        <f t="shared" si="52"/>
        <v>0</v>
      </c>
      <c r="U256" s="126">
        <f t="shared" si="53"/>
        <v>0</v>
      </c>
    </row>
    <row r="257" spans="2:21" x14ac:dyDescent="0.3">
      <c r="B257" s="125">
        <v>242</v>
      </c>
      <c r="C257" s="34" t="str">
        <f>IF(OR('Data-Qtr8'!C255="",'Data-Qtr8'!R255),"",(COUNTIF('Data-Qtr8'!C255,"Yes")))</f>
        <v/>
      </c>
      <c r="D257" s="267" t="str">
        <f>IF('Data-Qtr8'!D255="","",IF(C257=1,'Data-Qtr8'!D255,""))</f>
        <v/>
      </c>
      <c r="E257" s="53" t="str">
        <f>IF(OR('Data-Qtr8'!E255="",'Data-Qtr8'!R255),"",COUNTIF('Data-Qtr8'!E255,"Yes"))</f>
        <v/>
      </c>
      <c r="F257" s="53" t="str">
        <f>IF(OR('Data-Qtr8'!F255="",'Data-Qtr8'!R255),"",COUNTIF('Data-Qtr8'!F255,"Yes"))</f>
        <v/>
      </c>
      <c r="G257" s="53"/>
      <c r="H257" s="270" t="str">
        <f>IF(OR('Data-Qtr8'!G255="",'Data-Qtr8'!R255),"",COUNTIF('Data-Qtr8'!G255,"Yes"))</f>
        <v/>
      </c>
      <c r="I257" s="55">
        <f>COUNTIF('Data-Qtr8'!C255:G255,"")</f>
        <v>5</v>
      </c>
      <c r="J257" s="125">
        <f>IF('Data-Qtr8'!R255,0,IF((COUNTBLANK(C257)+COUNTBLANK(E257)+COUNTBLANK(F257)+COUNTBLANK(H257))=4,0,1))</f>
        <v>0</v>
      </c>
      <c r="K257" s="125">
        <f t="shared" si="44"/>
        <v>0</v>
      </c>
      <c r="L257" s="125">
        <f t="shared" si="45"/>
        <v>0</v>
      </c>
      <c r="M257" s="1">
        <f t="shared" si="46"/>
        <v>0</v>
      </c>
      <c r="N257" s="125">
        <f t="shared" si="47"/>
        <v>0</v>
      </c>
      <c r="O257" s="126">
        <f t="shared" si="48"/>
        <v>0</v>
      </c>
      <c r="P257" s="125">
        <f t="shared" si="49"/>
        <v>0</v>
      </c>
      <c r="Q257" s="1">
        <f t="shared" si="50"/>
        <v>0</v>
      </c>
      <c r="R257" s="1">
        <f t="shared" si="43"/>
        <v>0</v>
      </c>
      <c r="S257" s="1">
        <f t="shared" si="51"/>
        <v>0</v>
      </c>
      <c r="T257" s="1">
        <f t="shared" si="52"/>
        <v>0</v>
      </c>
      <c r="U257" s="126">
        <f t="shared" si="53"/>
        <v>0</v>
      </c>
    </row>
    <row r="258" spans="2:21" x14ac:dyDescent="0.3">
      <c r="B258" s="125">
        <v>243</v>
      </c>
      <c r="C258" s="34" t="str">
        <f>IF(OR('Data-Qtr8'!C256="",'Data-Qtr8'!R256),"",(COUNTIF('Data-Qtr8'!C256,"Yes")))</f>
        <v/>
      </c>
      <c r="D258" s="267" t="str">
        <f>IF('Data-Qtr8'!D256="","",IF(C258=1,'Data-Qtr8'!D256,""))</f>
        <v/>
      </c>
      <c r="E258" s="53" t="str">
        <f>IF(OR('Data-Qtr8'!E256="",'Data-Qtr8'!R256),"",COUNTIF('Data-Qtr8'!E256,"Yes"))</f>
        <v/>
      </c>
      <c r="F258" s="53" t="str">
        <f>IF(OR('Data-Qtr8'!F256="",'Data-Qtr8'!R256),"",COUNTIF('Data-Qtr8'!F256,"Yes"))</f>
        <v/>
      </c>
      <c r="G258" s="53"/>
      <c r="H258" s="270" t="str">
        <f>IF(OR('Data-Qtr8'!G256="",'Data-Qtr8'!R256),"",COUNTIF('Data-Qtr8'!G256,"Yes"))</f>
        <v/>
      </c>
      <c r="I258" s="55">
        <f>COUNTIF('Data-Qtr8'!C256:G256,"")</f>
        <v>5</v>
      </c>
      <c r="J258" s="125">
        <f>IF('Data-Qtr8'!R256,0,IF((COUNTBLANK(C258)+COUNTBLANK(E258)+COUNTBLANK(F258)+COUNTBLANK(H258))=4,0,1))</f>
        <v>0</v>
      </c>
      <c r="K258" s="125">
        <f t="shared" si="44"/>
        <v>0</v>
      </c>
      <c r="L258" s="125">
        <f t="shared" si="45"/>
        <v>0</v>
      </c>
      <c r="M258" s="1">
        <f t="shared" si="46"/>
        <v>0</v>
      </c>
      <c r="N258" s="125">
        <f t="shared" si="47"/>
        <v>0</v>
      </c>
      <c r="O258" s="126">
        <f t="shared" si="48"/>
        <v>0</v>
      </c>
      <c r="P258" s="125">
        <f t="shared" si="49"/>
        <v>0</v>
      </c>
      <c r="Q258" s="1">
        <f t="shared" si="50"/>
        <v>0</v>
      </c>
      <c r="R258" s="1">
        <f t="shared" si="43"/>
        <v>0</v>
      </c>
      <c r="S258" s="1">
        <f t="shared" si="51"/>
        <v>0</v>
      </c>
      <c r="T258" s="1">
        <f t="shared" si="52"/>
        <v>0</v>
      </c>
      <c r="U258" s="126">
        <f t="shared" si="53"/>
        <v>0</v>
      </c>
    </row>
    <row r="259" spans="2:21" x14ac:dyDescent="0.3">
      <c r="B259" s="125">
        <v>244</v>
      </c>
      <c r="C259" s="34" t="str">
        <f>IF(OR('Data-Qtr8'!C257="",'Data-Qtr8'!R257),"",(COUNTIF('Data-Qtr8'!C257,"Yes")))</f>
        <v/>
      </c>
      <c r="D259" s="267" t="str">
        <f>IF('Data-Qtr8'!D257="","",IF(C259=1,'Data-Qtr8'!D257,""))</f>
        <v/>
      </c>
      <c r="E259" s="53" t="str">
        <f>IF(OR('Data-Qtr8'!E257="",'Data-Qtr8'!R257),"",COUNTIF('Data-Qtr8'!E257,"Yes"))</f>
        <v/>
      </c>
      <c r="F259" s="53" t="str">
        <f>IF(OR('Data-Qtr8'!F257="",'Data-Qtr8'!R257),"",COUNTIF('Data-Qtr8'!F257,"Yes"))</f>
        <v/>
      </c>
      <c r="G259" s="53"/>
      <c r="H259" s="270" t="str">
        <f>IF(OR('Data-Qtr8'!G257="",'Data-Qtr8'!R257),"",COUNTIF('Data-Qtr8'!G257,"Yes"))</f>
        <v/>
      </c>
      <c r="I259" s="55">
        <f>COUNTIF('Data-Qtr8'!C257:G257,"")</f>
        <v>5</v>
      </c>
      <c r="J259" s="125">
        <f>IF('Data-Qtr8'!R257,0,IF((COUNTBLANK(C259)+COUNTBLANK(E259)+COUNTBLANK(F259)+COUNTBLANK(H259))=4,0,1))</f>
        <v>0</v>
      </c>
      <c r="K259" s="125">
        <f t="shared" si="44"/>
        <v>0</v>
      </c>
      <c r="L259" s="125">
        <f t="shared" si="45"/>
        <v>0</v>
      </c>
      <c r="M259" s="1">
        <f t="shared" si="46"/>
        <v>0</v>
      </c>
      <c r="N259" s="125">
        <f t="shared" si="47"/>
        <v>0</v>
      </c>
      <c r="O259" s="126">
        <f t="shared" si="48"/>
        <v>0</v>
      </c>
      <c r="P259" s="125">
        <f t="shared" si="49"/>
        <v>0</v>
      </c>
      <c r="Q259" s="1">
        <f t="shared" si="50"/>
        <v>0</v>
      </c>
      <c r="R259" s="1">
        <f t="shared" si="43"/>
        <v>0</v>
      </c>
      <c r="S259" s="1">
        <f t="shared" si="51"/>
        <v>0</v>
      </c>
      <c r="T259" s="1">
        <f t="shared" si="52"/>
        <v>0</v>
      </c>
      <c r="U259" s="126">
        <f t="shared" si="53"/>
        <v>0</v>
      </c>
    </row>
    <row r="260" spans="2:21" x14ac:dyDescent="0.3">
      <c r="B260" s="125">
        <v>245</v>
      </c>
      <c r="C260" s="34" t="str">
        <f>IF(OR('Data-Qtr8'!C258="",'Data-Qtr8'!R258),"",(COUNTIF('Data-Qtr8'!C258,"Yes")))</f>
        <v/>
      </c>
      <c r="D260" s="267" t="str">
        <f>IF('Data-Qtr8'!D258="","",IF(C260=1,'Data-Qtr8'!D258,""))</f>
        <v/>
      </c>
      <c r="E260" s="53" t="str">
        <f>IF(OR('Data-Qtr8'!E258="",'Data-Qtr8'!R258),"",COUNTIF('Data-Qtr8'!E258,"Yes"))</f>
        <v/>
      </c>
      <c r="F260" s="53" t="str">
        <f>IF(OR('Data-Qtr8'!F258="",'Data-Qtr8'!R258),"",COUNTIF('Data-Qtr8'!F258,"Yes"))</f>
        <v/>
      </c>
      <c r="G260" s="53"/>
      <c r="H260" s="270" t="str">
        <f>IF(OR('Data-Qtr8'!G258="",'Data-Qtr8'!R258),"",COUNTIF('Data-Qtr8'!G258,"Yes"))</f>
        <v/>
      </c>
      <c r="I260" s="55">
        <f>COUNTIF('Data-Qtr8'!C258:G258,"")</f>
        <v>5</v>
      </c>
      <c r="J260" s="125">
        <f>IF('Data-Qtr8'!R258,0,IF((COUNTBLANK(C260)+COUNTBLANK(E260)+COUNTBLANK(F260)+COUNTBLANK(H260))=4,0,1))</f>
        <v>0</v>
      </c>
      <c r="K260" s="125">
        <f t="shared" si="44"/>
        <v>0</v>
      </c>
      <c r="L260" s="125">
        <f t="shared" si="45"/>
        <v>0</v>
      </c>
      <c r="M260" s="1">
        <f t="shared" si="46"/>
        <v>0</v>
      </c>
      <c r="N260" s="125">
        <f t="shared" si="47"/>
        <v>0</v>
      </c>
      <c r="O260" s="126">
        <f t="shared" si="48"/>
        <v>0</v>
      </c>
      <c r="P260" s="125">
        <f t="shared" si="49"/>
        <v>0</v>
      </c>
      <c r="Q260" s="1">
        <f t="shared" si="50"/>
        <v>0</v>
      </c>
      <c r="R260" s="1">
        <f t="shared" si="43"/>
        <v>0</v>
      </c>
      <c r="S260" s="1">
        <f t="shared" si="51"/>
        <v>0</v>
      </c>
      <c r="T260" s="1">
        <f t="shared" si="52"/>
        <v>0</v>
      </c>
      <c r="U260" s="126">
        <f t="shared" si="53"/>
        <v>0</v>
      </c>
    </row>
    <row r="261" spans="2:21" x14ac:dyDescent="0.3">
      <c r="B261" s="125">
        <v>246</v>
      </c>
      <c r="C261" s="34" t="str">
        <f>IF(OR('Data-Qtr8'!C259="",'Data-Qtr8'!R259),"",(COUNTIF('Data-Qtr8'!C259,"Yes")))</f>
        <v/>
      </c>
      <c r="D261" s="267" t="str">
        <f>IF('Data-Qtr8'!D259="","",IF(C261=1,'Data-Qtr8'!D259,""))</f>
        <v/>
      </c>
      <c r="E261" s="53" t="str">
        <f>IF(OR('Data-Qtr8'!E259="",'Data-Qtr8'!R259),"",COUNTIF('Data-Qtr8'!E259,"Yes"))</f>
        <v/>
      </c>
      <c r="F261" s="53" t="str">
        <f>IF(OR('Data-Qtr8'!F259="",'Data-Qtr8'!R259),"",COUNTIF('Data-Qtr8'!F259,"Yes"))</f>
        <v/>
      </c>
      <c r="G261" s="53"/>
      <c r="H261" s="270" t="str">
        <f>IF(OR('Data-Qtr8'!G259="",'Data-Qtr8'!R259),"",COUNTIF('Data-Qtr8'!G259,"Yes"))</f>
        <v/>
      </c>
      <c r="I261" s="55">
        <f>COUNTIF('Data-Qtr8'!C259:G259,"")</f>
        <v>5</v>
      </c>
      <c r="J261" s="125">
        <f>IF('Data-Qtr8'!R259,0,IF((COUNTBLANK(C261)+COUNTBLANK(E261)+COUNTBLANK(F261)+COUNTBLANK(H261))=4,0,1))</f>
        <v>0</v>
      </c>
      <c r="K261" s="125">
        <f t="shared" si="44"/>
        <v>0</v>
      </c>
      <c r="L261" s="125">
        <f t="shared" si="45"/>
        <v>0</v>
      </c>
      <c r="M261" s="1">
        <f t="shared" si="46"/>
        <v>0</v>
      </c>
      <c r="N261" s="125">
        <f t="shared" si="47"/>
        <v>0</v>
      </c>
      <c r="O261" s="126">
        <f t="shared" si="48"/>
        <v>0</v>
      </c>
      <c r="P261" s="125">
        <f t="shared" si="49"/>
        <v>0</v>
      </c>
      <c r="Q261" s="1">
        <f t="shared" si="50"/>
        <v>0</v>
      </c>
      <c r="R261" s="1">
        <f t="shared" si="43"/>
        <v>0</v>
      </c>
      <c r="S261" s="1">
        <f t="shared" si="51"/>
        <v>0</v>
      </c>
      <c r="T261" s="1">
        <f t="shared" si="52"/>
        <v>0</v>
      </c>
      <c r="U261" s="126">
        <f t="shared" si="53"/>
        <v>0</v>
      </c>
    </row>
    <row r="262" spans="2:21" x14ac:dyDescent="0.3">
      <c r="B262" s="125">
        <v>247</v>
      </c>
      <c r="C262" s="34" t="str">
        <f>IF(OR('Data-Qtr8'!C260="",'Data-Qtr8'!R260),"",(COUNTIF('Data-Qtr8'!C260,"Yes")))</f>
        <v/>
      </c>
      <c r="D262" s="267" t="str">
        <f>IF('Data-Qtr8'!D260="","",IF(C262=1,'Data-Qtr8'!D260,""))</f>
        <v/>
      </c>
      <c r="E262" s="53" t="str">
        <f>IF(OR('Data-Qtr8'!E260="",'Data-Qtr8'!R260),"",COUNTIF('Data-Qtr8'!E260,"Yes"))</f>
        <v/>
      </c>
      <c r="F262" s="53" t="str">
        <f>IF(OR('Data-Qtr8'!F260="",'Data-Qtr8'!R260),"",COUNTIF('Data-Qtr8'!F260,"Yes"))</f>
        <v/>
      </c>
      <c r="G262" s="53"/>
      <c r="H262" s="270" t="str">
        <f>IF(OR('Data-Qtr8'!G260="",'Data-Qtr8'!R260),"",COUNTIF('Data-Qtr8'!G260,"Yes"))</f>
        <v/>
      </c>
      <c r="I262" s="55">
        <f>COUNTIF('Data-Qtr8'!C260:G260,"")</f>
        <v>5</v>
      </c>
      <c r="J262" s="125">
        <f>IF('Data-Qtr8'!R260,0,IF((COUNTBLANK(C262)+COUNTBLANK(E262)+COUNTBLANK(F262)+COUNTBLANK(H262))=4,0,1))</f>
        <v>0</v>
      </c>
      <c r="K262" s="125">
        <f t="shared" si="44"/>
        <v>0</v>
      </c>
      <c r="L262" s="125">
        <f t="shared" si="45"/>
        <v>0</v>
      </c>
      <c r="M262" s="1">
        <f t="shared" si="46"/>
        <v>0</v>
      </c>
      <c r="N262" s="125">
        <f t="shared" si="47"/>
        <v>0</v>
      </c>
      <c r="O262" s="126">
        <f t="shared" si="48"/>
        <v>0</v>
      </c>
      <c r="P262" s="125">
        <f t="shared" si="49"/>
        <v>0</v>
      </c>
      <c r="Q262" s="1">
        <f t="shared" si="50"/>
        <v>0</v>
      </c>
      <c r="R262" s="1">
        <f t="shared" si="43"/>
        <v>0</v>
      </c>
      <c r="S262" s="1">
        <f t="shared" si="51"/>
        <v>0</v>
      </c>
      <c r="T262" s="1">
        <f t="shared" si="52"/>
        <v>0</v>
      </c>
      <c r="U262" s="126">
        <f t="shared" si="53"/>
        <v>0</v>
      </c>
    </row>
    <row r="263" spans="2:21" x14ac:dyDescent="0.3">
      <c r="B263" s="125">
        <v>248</v>
      </c>
      <c r="C263" s="34" t="str">
        <f>IF(OR('Data-Qtr8'!C261="",'Data-Qtr8'!R261),"",(COUNTIF('Data-Qtr8'!C261,"Yes")))</f>
        <v/>
      </c>
      <c r="D263" s="267" t="str">
        <f>IF('Data-Qtr8'!D261="","",IF(C263=1,'Data-Qtr8'!D261,""))</f>
        <v/>
      </c>
      <c r="E263" s="53" t="str">
        <f>IF(OR('Data-Qtr8'!E261="",'Data-Qtr8'!R261),"",COUNTIF('Data-Qtr8'!E261,"Yes"))</f>
        <v/>
      </c>
      <c r="F263" s="53" t="str">
        <f>IF(OR('Data-Qtr8'!F261="",'Data-Qtr8'!R261),"",COUNTIF('Data-Qtr8'!F261,"Yes"))</f>
        <v/>
      </c>
      <c r="G263" s="53"/>
      <c r="H263" s="270" t="str">
        <f>IF(OR('Data-Qtr8'!G261="",'Data-Qtr8'!R261),"",COUNTIF('Data-Qtr8'!G261,"Yes"))</f>
        <v/>
      </c>
      <c r="I263" s="55">
        <f>COUNTIF('Data-Qtr8'!C261:G261,"")</f>
        <v>5</v>
      </c>
      <c r="J263" s="125">
        <f>IF('Data-Qtr8'!R261,0,IF((COUNTBLANK(C263)+COUNTBLANK(E263)+COUNTBLANK(F263)+COUNTBLANK(H263))=4,0,1))</f>
        <v>0</v>
      </c>
      <c r="K263" s="125">
        <f t="shared" si="44"/>
        <v>0</v>
      </c>
      <c r="L263" s="125">
        <f t="shared" si="45"/>
        <v>0</v>
      </c>
      <c r="M263" s="1">
        <f t="shared" si="46"/>
        <v>0</v>
      </c>
      <c r="N263" s="125">
        <f t="shared" si="47"/>
        <v>0</v>
      </c>
      <c r="O263" s="126">
        <f t="shared" si="48"/>
        <v>0</v>
      </c>
      <c r="P263" s="125">
        <f t="shared" si="49"/>
        <v>0</v>
      </c>
      <c r="Q263" s="1">
        <f t="shared" si="50"/>
        <v>0</v>
      </c>
      <c r="R263" s="1">
        <f t="shared" si="43"/>
        <v>0</v>
      </c>
      <c r="S263" s="1">
        <f t="shared" si="51"/>
        <v>0</v>
      </c>
      <c r="T263" s="1">
        <f t="shared" si="52"/>
        <v>0</v>
      </c>
      <c r="U263" s="126">
        <f t="shared" si="53"/>
        <v>0</v>
      </c>
    </row>
    <row r="264" spans="2:21" x14ac:dyDescent="0.3">
      <c r="B264" s="125">
        <v>249</v>
      </c>
      <c r="C264" s="34" t="str">
        <f>IF(OR('Data-Qtr8'!C262="",'Data-Qtr8'!R262),"",(COUNTIF('Data-Qtr8'!C262,"Yes")))</f>
        <v/>
      </c>
      <c r="D264" s="267" t="str">
        <f>IF('Data-Qtr8'!D262="","",IF(C264=1,'Data-Qtr8'!D262,""))</f>
        <v/>
      </c>
      <c r="E264" s="53" t="str">
        <f>IF(OR('Data-Qtr8'!E262="",'Data-Qtr8'!R262),"",COUNTIF('Data-Qtr8'!E262,"Yes"))</f>
        <v/>
      </c>
      <c r="F264" s="53" t="str">
        <f>IF(OR('Data-Qtr8'!F262="",'Data-Qtr8'!R262),"",COUNTIF('Data-Qtr8'!F262,"Yes"))</f>
        <v/>
      </c>
      <c r="G264" s="53"/>
      <c r="H264" s="270" t="str">
        <f>IF(OR('Data-Qtr8'!G262="",'Data-Qtr8'!R262),"",COUNTIF('Data-Qtr8'!G262,"Yes"))</f>
        <v/>
      </c>
      <c r="I264" s="55">
        <f>COUNTIF('Data-Qtr8'!C262:G262,"")</f>
        <v>5</v>
      </c>
      <c r="J264" s="125">
        <f>IF('Data-Qtr8'!R262,0,IF((COUNTBLANK(C264)+COUNTBLANK(E264)+COUNTBLANK(F264)+COUNTBLANK(H264))=4,0,1))</f>
        <v>0</v>
      </c>
      <c r="K264" s="125">
        <f t="shared" si="44"/>
        <v>0</v>
      </c>
      <c r="L264" s="125">
        <f t="shared" si="45"/>
        <v>0</v>
      </c>
      <c r="M264" s="1">
        <f t="shared" si="46"/>
        <v>0</v>
      </c>
      <c r="N264" s="125">
        <f t="shared" si="47"/>
        <v>0</v>
      </c>
      <c r="O264" s="126">
        <f t="shared" si="48"/>
        <v>0</v>
      </c>
      <c r="P264" s="125">
        <f t="shared" si="49"/>
        <v>0</v>
      </c>
      <c r="Q264" s="1">
        <f t="shared" si="50"/>
        <v>0</v>
      </c>
      <c r="R264" s="1">
        <f t="shared" si="43"/>
        <v>0</v>
      </c>
      <c r="S264" s="1">
        <f t="shared" si="51"/>
        <v>0</v>
      </c>
      <c r="T264" s="1">
        <f t="shared" si="52"/>
        <v>0</v>
      </c>
      <c r="U264" s="126">
        <f t="shared" si="53"/>
        <v>0</v>
      </c>
    </row>
    <row r="265" spans="2:21" ht="15" thickBot="1" x14ac:dyDescent="0.35">
      <c r="B265" s="127">
        <v>250</v>
      </c>
      <c r="C265" s="35" t="str">
        <f>IF(OR('Data-Qtr8'!C263="",'Data-Qtr8'!R263),"",(COUNTIF('Data-Qtr8'!C263,"Yes")))</f>
        <v/>
      </c>
      <c r="D265" s="271" t="str">
        <f>IF('Data-Qtr8'!D263="","",IF(C265=1,'Data-Qtr8'!D263,""))</f>
        <v/>
      </c>
      <c r="E265" s="36" t="str">
        <f>IF(OR('Data-Qtr8'!E263="",'Data-Qtr8'!R263),"",COUNTIF('Data-Qtr8'!E263,"Yes"))</f>
        <v/>
      </c>
      <c r="F265" s="36" t="str">
        <f>IF(OR('Data-Qtr8'!F263="",'Data-Qtr8'!R263),"",COUNTIF('Data-Qtr8'!F263,"Yes"))</f>
        <v/>
      </c>
      <c r="G265" s="36"/>
      <c r="H265" s="272" t="str">
        <f>IF(OR('Data-Qtr8'!G263="",'Data-Qtr8'!R263),"",COUNTIF('Data-Qtr8'!G263,"Yes"))</f>
        <v/>
      </c>
      <c r="I265" s="56">
        <f>COUNTIF('Data-Qtr8'!C263:G263,"")</f>
        <v>5</v>
      </c>
      <c r="J265" s="125">
        <f>IF('Data-Qtr8'!R263,0,IF((COUNTBLANK(C265)+COUNTBLANK(E265)+COUNTBLANK(F265)+COUNTBLANK(H265))=4,0,1))</f>
        <v>0</v>
      </c>
      <c r="K265" s="125">
        <f t="shared" si="44"/>
        <v>0</v>
      </c>
      <c r="L265" s="125">
        <f t="shared" si="45"/>
        <v>0</v>
      </c>
      <c r="M265" s="1">
        <f t="shared" si="46"/>
        <v>0</v>
      </c>
      <c r="N265" s="125">
        <f t="shared" si="47"/>
        <v>0</v>
      </c>
      <c r="O265" s="126">
        <f t="shared" si="48"/>
        <v>0</v>
      </c>
      <c r="P265" s="125">
        <f t="shared" si="49"/>
        <v>0</v>
      </c>
      <c r="Q265" s="1">
        <f t="shared" si="50"/>
        <v>0</v>
      </c>
      <c r="R265" s="1">
        <f t="shared" si="43"/>
        <v>0</v>
      </c>
      <c r="S265" s="1">
        <f t="shared" si="51"/>
        <v>0</v>
      </c>
      <c r="T265" s="1">
        <f t="shared" si="52"/>
        <v>0</v>
      </c>
      <c r="U265" s="126">
        <f t="shared" si="53"/>
        <v>0</v>
      </c>
    </row>
    <row r="266" spans="2:21" x14ac:dyDescent="0.3">
      <c r="B266" s="125">
        <v>251</v>
      </c>
      <c r="C266" s="32" t="str">
        <f>IF(OR('Data-Qtr8'!C264="",'Data-Qtr8'!R264),"",(COUNTIF('Data-Qtr8'!C264,"Yes")))</f>
        <v/>
      </c>
      <c r="D266" s="268" t="str">
        <f>IF('Data-Qtr8'!D264="","",IF(C266=1,'Data-Qtr8'!D264,""))</f>
        <v/>
      </c>
      <c r="E266" s="33" t="str">
        <f>IF(OR('Data-Qtr8'!E264="",'Data-Qtr8'!R264),"",COUNTIF('Data-Qtr8'!E264,"Yes"))</f>
        <v/>
      </c>
      <c r="F266" s="33" t="str">
        <f>IF(OR('Data-Qtr8'!F264="",'Data-Qtr8'!R264),"",COUNTIF('Data-Qtr8'!F264,"Yes"))</f>
        <v/>
      </c>
      <c r="G266" s="33"/>
      <c r="H266" s="269" t="str">
        <f>IF(OR('Data-Qtr8'!G264="",'Data-Qtr8'!R264),"",COUNTIF('Data-Qtr8'!G264,"Yes"))</f>
        <v/>
      </c>
      <c r="I266" s="54">
        <f>COUNTIF('Data-Qtr8'!C264:G264,"")</f>
        <v>5</v>
      </c>
      <c r="J266" s="125">
        <f>IF('Data-Qtr8'!R264,0,IF((COUNTBLANK(C266)+COUNTBLANK(E266)+COUNTBLANK(F266)+COUNTBLANK(H266))=4,0,1))</f>
        <v>0</v>
      </c>
      <c r="K266" s="125">
        <f t="shared" si="44"/>
        <v>0</v>
      </c>
      <c r="L266" s="125">
        <f t="shared" si="45"/>
        <v>0</v>
      </c>
      <c r="M266" s="1">
        <f t="shared" si="46"/>
        <v>0</v>
      </c>
      <c r="N266" s="125">
        <f t="shared" si="47"/>
        <v>0</v>
      </c>
      <c r="O266" s="126">
        <f t="shared" si="48"/>
        <v>0</v>
      </c>
      <c r="P266" s="125">
        <f t="shared" si="49"/>
        <v>0</v>
      </c>
      <c r="Q266" s="1">
        <f t="shared" si="50"/>
        <v>0</v>
      </c>
      <c r="R266" s="1">
        <f t="shared" si="43"/>
        <v>0</v>
      </c>
      <c r="S266" s="1">
        <f t="shared" si="51"/>
        <v>0</v>
      </c>
      <c r="T266" s="1">
        <f t="shared" si="52"/>
        <v>0</v>
      </c>
      <c r="U266" s="126">
        <f t="shared" si="53"/>
        <v>0</v>
      </c>
    </row>
    <row r="267" spans="2:21" x14ac:dyDescent="0.3">
      <c r="B267" s="125">
        <v>252</v>
      </c>
      <c r="C267" s="34" t="str">
        <f>IF(OR('Data-Qtr8'!C265="",'Data-Qtr8'!R265),"",(COUNTIF('Data-Qtr8'!C265,"Yes")))</f>
        <v/>
      </c>
      <c r="D267" s="267" t="str">
        <f>IF('Data-Qtr8'!D265="","",IF(C267=1,'Data-Qtr8'!D265,""))</f>
        <v/>
      </c>
      <c r="E267" s="53" t="str">
        <f>IF(OR('Data-Qtr8'!E265="",'Data-Qtr8'!R265),"",COUNTIF('Data-Qtr8'!E265,"Yes"))</f>
        <v/>
      </c>
      <c r="F267" s="53" t="str">
        <f>IF(OR('Data-Qtr8'!F265="",'Data-Qtr8'!R265),"",COUNTIF('Data-Qtr8'!F265,"Yes"))</f>
        <v/>
      </c>
      <c r="G267" s="53"/>
      <c r="H267" s="270" t="str">
        <f>IF(OR('Data-Qtr8'!G265="",'Data-Qtr8'!R265),"",COUNTIF('Data-Qtr8'!G265,"Yes"))</f>
        <v/>
      </c>
      <c r="I267" s="55">
        <f>COUNTIF('Data-Qtr8'!C265:G265,"")</f>
        <v>5</v>
      </c>
      <c r="J267" s="125">
        <f>IF('Data-Qtr8'!R265,0,IF((COUNTBLANK(C267)+COUNTBLANK(E267)+COUNTBLANK(F267)+COUNTBLANK(H267))=4,0,1))</f>
        <v>0</v>
      </c>
      <c r="K267" s="125">
        <f t="shared" si="44"/>
        <v>0</v>
      </c>
      <c r="L267" s="125">
        <f t="shared" si="45"/>
        <v>0</v>
      </c>
      <c r="M267" s="1">
        <f t="shared" si="46"/>
        <v>0</v>
      </c>
      <c r="N267" s="125">
        <f t="shared" si="47"/>
        <v>0</v>
      </c>
      <c r="O267" s="126">
        <f t="shared" si="48"/>
        <v>0</v>
      </c>
      <c r="P267" s="125">
        <f t="shared" si="49"/>
        <v>0</v>
      </c>
      <c r="Q267" s="1">
        <f t="shared" si="50"/>
        <v>0</v>
      </c>
      <c r="R267" s="1">
        <f t="shared" si="43"/>
        <v>0</v>
      </c>
      <c r="S267" s="1">
        <f t="shared" si="51"/>
        <v>0</v>
      </c>
      <c r="T267" s="1">
        <f t="shared" si="52"/>
        <v>0</v>
      </c>
      <c r="U267" s="126">
        <f t="shared" si="53"/>
        <v>0</v>
      </c>
    </row>
    <row r="268" spans="2:21" x14ac:dyDescent="0.3">
      <c r="B268" s="125">
        <v>253</v>
      </c>
      <c r="C268" s="34" t="str">
        <f>IF(OR('Data-Qtr8'!C266="",'Data-Qtr8'!R266),"",(COUNTIF('Data-Qtr8'!C266,"Yes")))</f>
        <v/>
      </c>
      <c r="D268" s="267" t="str">
        <f>IF('Data-Qtr8'!D266="","",IF(C268=1,'Data-Qtr8'!D266,""))</f>
        <v/>
      </c>
      <c r="E268" s="53" t="str">
        <f>IF(OR('Data-Qtr8'!E266="",'Data-Qtr8'!R266),"",COUNTIF('Data-Qtr8'!E266,"Yes"))</f>
        <v/>
      </c>
      <c r="F268" s="53" t="str">
        <f>IF(OR('Data-Qtr8'!F266="",'Data-Qtr8'!R266),"",COUNTIF('Data-Qtr8'!F266,"Yes"))</f>
        <v/>
      </c>
      <c r="G268" s="53"/>
      <c r="H268" s="270" t="str">
        <f>IF(OR('Data-Qtr8'!G266="",'Data-Qtr8'!R266),"",COUNTIF('Data-Qtr8'!G266,"Yes"))</f>
        <v/>
      </c>
      <c r="I268" s="55">
        <f>COUNTIF('Data-Qtr8'!C266:G266,"")</f>
        <v>5</v>
      </c>
      <c r="J268" s="125">
        <f>IF('Data-Qtr8'!R266,0,IF((COUNTBLANK(C268)+COUNTBLANK(E268)+COUNTBLANK(F268)+COUNTBLANK(H268))=4,0,1))</f>
        <v>0</v>
      </c>
      <c r="K268" s="125">
        <f t="shared" si="44"/>
        <v>0</v>
      </c>
      <c r="L268" s="125">
        <f t="shared" si="45"/>
        <v>0</v>
      </c>
      <c r="M268" s="1">
        <f t="shared" si="46"/>
        <v>0</v>
      </c>
      <c r="N268" s="125">
        <f t="shared" si="47"/>
        <v>0</v>
      </c>
      <c r="O268" s="126">
        <f t="shared" si="48"/>
        <v>0</v>
      </c>
      <c r="P268" s="125">
        <f t="shared" si="49"/>
        <v>0</v>
      </c>
      <c r="Q268" s="1">
        <f t="shared" si="50"/>
        <v>0</v>
      </c>
      <c r="R268" s="1">
        <f t="shared" si="43"/>
        <v>0</v>
      </c>
      <c r="S268" s="1">
        <f t="shared" si="51"/>
        <v>0</v>
      </c>
      <c r="T268" s="1">
        <f t="shared" si="52"/>
        <v>0</v>
      </c>
      <c r="U268" s="126">
        <f t="shared" si="53"/>
        <v>0</v>
      </c>
    </row>
    <row r="269" spans="2:21" x14ac:dyDescent="0.3">
      <c r="B269" s="125">
        <v>254</v>
      </c>
      <c r="C269" s="34" t="str">
        <f>IF(OR('Data-Qtr8'!C267="",'Data-Qtr8'!R267),"",(COUNTIF('Data-Qtr8'!C267,"Yes")))</f>
        <v/>
      </c>
      <c r="D269" s="267" t="str">
        <f>IF('Data-Qtr8'!D267="","",IF(C269=1,'Data-Qtr8'!D267,""))</f>
        <v/>
      </c>
      <c r="E269" s="53" t="str">
        <f>IF(OR('Data-Qtr8'!E267="",'Data-Qtr8'!R267),"",COUNTIF('Data-Qtr8'!E267,"Yes"))</f>
        <v/>
      </c>
      <c r="F269" s="53" t="str">
        <f>IF(OR('Data-Qtr8'!F267="",'Data-Qtr8'!R267),"",COUNTIF('Data-Qtr8'!F267,"Yes"))</f>
        <v/>
      </c>
      <c r="G269" s="53"/>
      <c r="H269" s="270" t="str">
        <f>IF(OR('Data-Qtr8'!G267="",'Data-Qtr8'!R267),"",COUNTIF('Data-Qtr8'!G267,"Yes"))</f>
        <v/>
      </c>
      <c r="I269" s="55">
        <f>COUNTIF('Data-Qtr8'!C267:G267,"")</f>
        <v>5</v>
      </c>
      <c r="J269" s="125">
        <f>IF('Data-Qtr8'!R267,0,IF((COUNTBLANK(C269)+COUNTBLANK(E269)+COUNTBLANK(F269)+COUNTBLANK(H269))=4,0,1))</f>
        <v>0</v>
      </c>
      <c r="K269" s="125">
        <f t="shared" si="44"/>
        <v>0</v>
      </c>
      <c r="L269" s="125">
        <f t="shared" si="45"/>
        <v>0</v>
      </c>
      <c r="M269" s="1">
        <f t="shared" si="46"/>
        <v>0</v>
      </c>
      <c r="N269" s="125">
        <f t="shared" si="47"/>
        <v>0</v>
      </c>
      <c r="O269" s="126">
        <f t="shared" si="48"/>
        <v>0</v>
      </c>
      <c r="P269" s="125">
        <f t="shared" si="49"/>
        <v>0</v>
      </c>
      <c r="Q269" s="1">
        <f t="shared" si="50"/>
        <v>0</v>
      </c>
      <c r="R269" s="1">
        <f t="shared" si="43"/>
        <v>0</v>
      </c>
      <c r="S269" s="1">
        <f t="shared" si="51"/>
        <v>0</v>
      </c>
      <c r="T269" s="1">
        <f t="shared" si="52"/>
        <v>0</v>
      </c>
      <c r="U269" s="126">
        <f t="shared" si="53"/>
        <v>0</v>
      </c>
    </row>
    <row r="270" spans="2:21" x14ac:dyDescent="0.3">
      <c r="B270" s="125">
        <v>255</v>
      </c>
      <c r="C270" s="34" t="str">
        <f>IF(OR('Data-Qtr8'!C268="",'Data-Qtr8'!R268),"",(COUNTIF('Data-Qtr8'!C268,"Yes")))</f>
        <v/>
      </c>
      <c r="D270" s="267" t="str">
        <f>IF('Data-Qtr8'!D268="","",IF(C270=1,'Data-Qtr8'!D268,""))</f>
        <v/>
      </c>
      <c r="E270" s="53" t="str">
        <f>IF(OR('Data-Qtr8'!E268="",'Data-Qtr8'!R268),"",COUNTIF('Data-Qtr8'!E268,"Yes"))</f>
        <v/>
      </c>
      <c r="F270" s="53" t="str">
        <f>IF(OR('Data-Qtr8'!F268="",'Data-Qtr8'!R268),"",COUNTIF('Data-Qtr8'!F268,"Yes"))</f>
        <v/>
      </c>
      <c r="G270" s="53"/>
      <c r="H270" s="270" t="str">
        <f>IF(OR('Data-Qtr8'!G268="",'Data-Qtr8'!R268),"",COUNTIF('Data-Qtr8'!G268,"Yes"))</f>
        <v/>
      </c>
      <c r="I270" s="55">
        <f>COUNTIF('Data-Qtr8'!C268:G268,"")</f>
        <v>5</v>
      </c>
      <c r="J270" s="125">
        <f>IF('Data-Qtr8'!R268,0,IF((COUNTBLANK(C270)+COUNTBLANK(E270)+COUNTBLANK(F270)+COUNTBLANK(H270))=4,0,1))</f>
        <v>0</v>
      </c>
      <c r="K270" s="125">
        <f t="shared" si="44"/>
        <v>0</v>
      </c>
      <c r="L270" s="125">
        <f t="shared" si="45"/>
        <v>0</v>
      </c>
      <c r="M270" s="1">
        <f t="shared" si="46"/>
        <v>0</v>
      </c>
      <c r="N270" s="125">
        <f t="shared" si="47"/>
        <v>0</v>
      </c>
      <c r="O270" s="126">
        <f t="shared" si="48"/>
        <v>0</v>
      </c>
      <c r="P270" s="125">
        <f t="shared" si="49"/>
        <v>0</v>
      </c>
      <c r="Q270" s="1">
        <f t="shared" si="50"/>
        <v>0</v>
      </c>
      <c r="R270" s="1">
        <f t="shared" si="43"/>
        <v>0</v>
      </c>
      <c r="S270" s="1">
        <f t="shared" si="51"/>
        <v>0</v>
      </c>
      <c r="T270" s="1">
        <f t="shared" si="52"/>
        <v>0</v>
      </c>
      <c r="U270" s="126">
        <f t="shared" si="53"/>
        <v>0</v>
      </c>
    </row>
    <row r="271" spans="2:21" x14ac:dyDescent="0.3">
      <c r="B271" s="125">
        <v>256</v>
      </c>
      <c r="C271" s="34" t="str">
        <f>IF(OR('Data-Qtr8'!C269="",'Data-Qtr8'!R269),"",(COUNTIF('Data-Qtr8'!C269,"Yes")))</f>
        <v/>
      </c>
      <c r="D271" s="267" t="str">
        <f>IF('Data-Qtr8'!D269="","",IF(C271=1,'Data-Qtr8'!D269,""))</f>
        <v/>
      </c>
      <c r="E271" s="53" t="str">
        <f>IF(OR('Data-Qtr8'!E269="",'Data-Qtr8'!R269),"",COUNTIF('Data-Qtr8'!E269,"Yes"))</f>
        <v/>
      </c>
      <c r="F271" s="53" t="str">
        <f>IF(OR('Data-Qtr8'!F269="",'Data-Qtr8'!R269),"",COUNTIF('Data-Qtr8'!F269,"Yes"))</f>
        <v/>
      </c>
      <c r="G271" s="53"/>
      <c r="H271" s="270" t="str">
        <f>IF(OR('Data-Qtr8'!G269="",'Data-Qtr8'!R269),"",COUNTIF('Data-Qtr8'!G269,"Yes"))</f>
        <v/>
      </c>
      <c r="I271" s="55">
        <f>COUNTIF('Data-Qtr8'!C269:G269,"")</f>
        <v>5</v>
      </c>
      <c r="J271" s="125">
        <f>IF('Data-Qtr8'!R269,0,IF((COUNTBLANK(C271)+COUNTBLANK(E271)+COUNTBLANK(F271)+COUNTBLANK(H271))=4,0,1))</f>
        <v>0</v>
      </c>
      <c r="K271" s="125">
        <f t="shared" si="44"/>
        <v>0</v>
      </c>
      <c r="L271" s="125">
        <f t="shared" si="45"/>
        <v>0</v>
      </c>
      <c r="M271" s="1">
        <f t="shared" si="46"/>
        <v>0</v>
      </c>
      <c r="N271" s="125">
        <f t="shared" si="47"/>
        <v>0</v>
      </c>
      <c r="O271" s="126">
        <f t="shared" si="48"/>
        <v>0</v>
      </c>
      <c r="P271" s="125">
        <f t="shared" si="49"/>
        <v>0</v>
      </c>
      <c r="Q271" s="1">
        <f t="shared" si="50"/>
        <v>0</v>
      </c>
      <c r="R271" s="1">
        <f t="shared" si="43"/>
        <v>0</v>
      </c>
      <c r="S271" s="1">
        <f t="shared" si="51"/>
        <v>0</v>
      </c>
      <c r="T271" s="1">
        <f t="shared" si="52"/>
        <v>0</v>
      </c>
      <c r="U271" s="126">
        <f t="shared" si="53"/>
        <v>0</v>
      </c>
    </row>
    <row r="272" spans="2:21" x14ac:dyDescent="0.3">
      <c r="B272" s="125">
        <v>257</v>
      </c>
      <c r="C272" s="34" t="str">
        <f>IF(OR('Data-Qtr8'!C270="",'Data-Qtr8'!R270),"",(COUNTIF('Data-Qtr8'!C270,"Yes")))</f>
        <v/>
      </c>
      <c r="D272" s="267" t="str">
        <f>IF('Data-Qtr8'!D270="","",IF(C272=1,'Data-Qtr8'!D270,""))</f>
        <v/>
      </c>
      <c r="E272" s="53" t="str">
        <f>IF(OR('Data-Qtr8'!E270="",'Data-Qtr8'!R270),"",COUNTIF('Data-Qtr8'!E270,"Yes"))</f>
        <v/>
      </c>
      <c r="F272" s="53" t="str">
        <f>IF(OR('Data-Qtr8'!F270="",'Data-Qtr8'!R270),"",COUNTIF('Data-Qtr8'!F270,"Yes"))</f>
        <v/>
      </c>
      <c r="G272" s="53"/>
      <c r="H272" s="270" t="str">
        <f>IF(OR('Data-Qtr8'!G270="",'Data-Qtr8'!R270),"",COUNTIF('Data-Qtr8'!G270,"Yes"))</f>
        <v/>
      </c>
      <c r="I272" s="55">
        <f>COUNTIF('Data-Qtr8'!C270:G270,"")</f>
        <v>5</v>
      </c>
      <c r="J272" s="125">
        <f>IF('Data-Qtr8'!R270,0,IF((COUNTBLANK(C272)+COUNTBLANK(E272)+COUNTBLANK(F272)+COUNTBLANK(H272))=4,0,1))</f>
        <v>0</v>
      </c>
      <c r="K272" s="125">
        <f t="shared" si="44"/>
        <v>0</v>
      </c>
      <c r="L272" s="125">
        <f t="shared" si="45"/>
        <v>0</v>
      </c>
      <c r="M272" s="1">
        <f t="shared" si="46"/>
        <v>0</v>
      </c>
      <c r="N272" s="125">
        <f t="shared" si="47"/>
        <v>0</v>
      </c>
      <c r="O272" s="126">
        <f t="shared" si="48"/>
        <v>0</v>
      </c>
      <c r="P272" s="125">
        <f t="shared" si="49"/>
        <v>0</v>
      </c>
      <c r="Q272" s="1">
        <f t="shared" si="50"/>
        <v>0</v>
      </c>
      <c r="R272" s="1">
        <f t="shared" ref="R272:R315" si="54">IF(J272=1,IF(D272="","",IF(AND(D272&gt;=beg_date_qtr8,D272&lt;=end_date_qtr8),1,0)),0)</f>
        <v>0</v>
      </c>
      <c r="S272" s="1">
        <f t="shared" si="51"/>
        <v>0</v>
      </c>
      <c r="T272" s="1">
        <f t="shared" si="52"/>
        <v>0</v>
      </c>
      <c r="U272" s="126">
        <f t="shared" si="53"/>
        <v>0</v>
      </c>
    </row>
    <row r="273" spans="2:21" x14ac:dyDescent="0.3">
      <c r="B273" s="125">
        <v>258</v>
      </c>
      <c r="C273" s="34" t="str">
        <f>IF(OR('Data-Qtr8'!C271="",'Data-Qtr8'!R271),"",(COUNTIF('Data-Qtr8'!C271,"Yes")))</f>
        <v/>
      </c>
      <c r="D273" s="267" t="str">
        <f>IF('Data-Qtr8'!D271="","",IF(C273=1,'Data-Qtr8'!D271,""))</f>
        <v/>
      </c>
      <c r="E273" s="53" t="str">
        <f>IF(OR('Data-Qtr8'!E271="",'Data-Qtr8'!R271),"",COUNTIF('Data-Qtr8'!E271,"Yes"))</f>
        <v/>
      </c>
      <c r="F273" s="53" t="str">
        <f>IF(OR('Data-Qtr8'!F271="",'Data-Qtr8'!R271),"",COUNTIF('Data-Qtr8'!F271,"Yes"))</f>
        <v/>
      </c>
      <c r="G273" s="53"/>
      <c r="H273" s="270" t="str">
        <f>IF(OR('Data-Qtr8'!G271="",'Data-Qtr8'!R271),"",COUNTIF('Data-Qtr8'!G271,"Yes"))</f>
        <v/>
      </c>
      <c r="I273" s="55">
        <f>COUNTIF('Data-Qtr8'!C271:G271,"")</f>
        <v>5</v>
      </c>
      <c r="J273" s="125">
        <f>IF('Data-Qtr8'!R271,0,IF((COUNTBLANK(C273)+COUNTBLANK(E273)+COUNTBLANK(F273)+COUNTBLANK(H273))=4,0,1))</f>
        <v>0</v>
      </c>
      <c r="K273" s="125">
        <f t="shared" si="44"/>
        <v>0</v>
      </c>
      <c r="L273" s="125">
        <f t="shared" si="45"/>
        <v>0</v>
      </c>
      <c r="M273" s="1">
        <f t="shared" si="46"/>
        <v>0</v>
      </c>
      <c r="N273" s="125">
        <f t="shared" si="47"/>
        <v>0</v>
      </c>
      <c r="O273" s="126">
        <f t="shared" si="48"/>
        <v>0</v>
      </c>
      <c r="P273" s="125">
        <f t="shared" si="49"/>
        <v>0</v>
      </c>
      <c r="Q273" s="1">
        <f t="shared" si="50"/>
        <v>0</v>
      </c>
      <c r="R273" s="1">
        <f t="shared" si="54"/>
        <v>0</v>
      </c>
      <c r="S273" s="1">
        <f t="shared" si="51"/>
        <v>0</v>
      </c>
      <c r="T273" s="1">
        <f t="shared" si="52"/>
        <v>0</v>
      </c>
      <c r="U273" s="126">
        <f t="shared" si="53"/>
        <v>0</v>
      </c>
    </row>
    <row r="274" spans="2:21" x14ac:dyDescent="0.3">
      <c r="B274" s="125">
        <v>259</v>
      </c>
      <c r="C274" s="34" t="str">
        <f>IF(OR('Data-Qtr8'!C272="",'Data-Qtr8'!R272),"",(COUNTIF('Data-Qtr8'!C272,"Yes")))</f>
        <v/>
      </c>
      <c r="D274" s="267" t="str">
        <f>IF('Data-Qtr8'!D272="","",IF(C274=1,'Data-Qtr8'!D272,""))</f>
        <v/>
      </c>
      <c r="E274" s="53" t="str">
        <f>IF(OR('Data-Qtr8'!E272="",'Data-Qtr8'!R272),"",COUNTIF('Data-Qtr8'!E272,"Yes"))</f>
        <v/>
      </c>
      <c r="F274" s="53" t="str">
        <f>IF(OR('Data-Qtr8'!F272="",'Data-Qtr8'!R272),"",COUNTIF('Data-Qtr8'!F272,"Yes"))</f>
        <v/>
      </c>
      <c r="G274" s="53"/>
      <c r="H274" s="270" t="str">
        <f>IF(OR('Data-Qtr8'!G272="",'Data-Qtr8'!R272),"",COUNTIF('Data-Qtr8'!G272,"Yes"))</f>
        <v/>
      </c>
      <c r="I274" s="55">
        <f>COUNTIF('Data-Qtr8'!C272:G272,"")</f>
        <v>5</v>
      </c>
      <c r="J274" s="125">
        <f>IF('Data-Qtr8'!R272,0,IF((COUNTBLANK(C274)+COUNTBLANK(E274)+COUNTBLANK(F274)+COUNTBLANK(H274))=4,0,1))</f>
        <v>0</v>
      </c>
      <c r="K274" s="125">
        <f t="shared" si="44"/>
        <v>0</v>
      </c>
      <c r="L274" s="125">
        <f t="shared" si="45"/>
        <v>0</v>
      </c>
      <c r="M274" s="1">
        <f t="shared" si="46"/>
        <v>0</v>
      </c>
      <c r="N274" s="125">
        <f t="shared" si="47"/>
        <v>0</v>
      </c>
      <c r="O274" s="126">
        <f t="shared" si="48"/>
        <v>0</v>
      </c>
      <c r="P274" s="125">
        <f t="shared" si="49"/>
        <v>0</v>
      </c>
      <c r="Q274" s="1">
        <f t="shared" si="50"/>
        <v>0</v>
      </c>
      <c r="R274" s="1">
        <f t="shared" si="54"/>
        <v>0</v>
      </c>
      <c r="S274" s="1">
        <f t="shared" si="51"/>
        <v>0</v>
      </c>
      <c r="T274" s="1">
        <f t="shared" si="52"/>
        <v>0</v>
      </c>
      <c r="U274" s="126">
        <f t="shared" si="53"/>
        <v>0</v>
      </c>
    </row>
    <row r="275" spans="2:21" ht="15" thickBot="1" x14ac:dyDescent="0.35">
      <c r="B275" s="125">
        <v>260</v>
      </c>
      <c r="C275" s="35" t="str">
        <f>IF(OR('Data-Qtr8'!C273="",'Data-Qtr8'!R273),"",(COUNTIF('Data-Qtr8'!C273,"Yes")))</f>
        <v/>
      </c>
      <c r="D275" s="271" t="str">
        <f>IF('Data-Qtr8'!D273="","",IF(C275=1,'Data-Qtr8'!D273,""))</f>
        <v/>
      </c>
      <c r="E275" s="36" t="str">
        <f>IF(OR('Data-Qtr8'!E273="",'Data-Qtr8'!R273),"",COUNTIF('Data-Qtr8'!E273,"Yes"))</f>
        <v/>
      </c>
      <c r="F275" s="36" t="str">
        <f>IF(OR('Data-Qtr8'!F273="",'Data-Qtr8'!R273),"",COUNTIF('Data-Qtr8'!F273,"Yes"))</f>
        <v/>
      </c>
      <c r="G275" s="36"/>
      <c r="H275" s="272" t="str">
        <f>IF(OR('Data-Qtr8'!G273="",'Data-Qtr8'!R273),"",COUNTIF('Data-Qtr8'!G273,"Yes"))</f>
        <v/>
      </c>
      <c r="I275" s="55">
        <f>COUNTIF('Data-Qtr8'!C273:G273,"")</f>
        <v>5</v>
      </c>
      <c r="J275" s="125">
        <f>IF('Data-Qtr8'!R273,0,IF((COUNTBLANK(C275)+COUNTBLANK(E275)+COUNTBLANK(F275)+COUNTBLANK(H275))=4,0,1))</f>
        <v>0</v>
      </c>
      <c r="K275" s="125">
        <f t="shared" si="44"/>
        <v>0</v>
      </c>
      <c r="L275" s="125">
        <f t="shared" si="45"/>
        <v>0</v>
      </c>
      <c r="M275" s="1">
        <f t="shared" si="46"/>
        <v>0</v>
      </c>
      <c r="N275" s="125">
        <f t="shared" si="47"/>
        <v>0</v>
      </c>
      <c r="O275" s="126">
        <f t="shared" si="48"/>
        <v>0</v>
      </c>
      <c r="P275" s="125">
        <f t="shared" si="49"/>
        <v>0</v>
      </c>
      <c r="Q275" s="1">
        <f t="shared" si="50"/>
        <v>0</v>
      </c>
      <c r="R275" s="1">
        <f t="shared" si="54"/>
        <v>0</v>
      </c>
      <c r="S275" s="1">
        <f t="shared" si="51"/>
        <v>0</v>
      </c>
      <c r="T275" s="1">
        <f t="shared" si="52"/>
        <v>0</v>
      </c>
      <c r="U275" s="126">
        <f t="shared" si="53"/>
        <v>0</v>
      </c>
    </row>
    <row r="276" spans="2:21" x14ac:dyDescent="0.3">
      <c r="B276" s="125">
        <v>261</v>
      </c>
      <c r="C276" s="32" t="str">
        <f>IF(OR('Data-Qtr8'!C274="",'Data-Qtr8'!R274),"",(COUNTIF('Data-Qtr8'!C274,"Yes")))</f>
        <v/>
      </c>
      <c r="D276" s="268" t="str">
        <f>IF('Data-Qtr8'!D274="","",IF(C276=1,'Data-Qtr8'!D274,""))</f>
        <v/>
      </c>
      <c r="E276" s="33" t="str">
        <f>IF(OR('Data-Qtr8'!E274="",'Data-Qtr8'!R274),"",COUNTIF('Data-Qtr8'!E274,"Yes"))</f>
        <v/>
      </c>
      <c r="F276" s="33" t="str">
        <f>IF(OR('Data-Qtr8'!F274="",'Data-Qtr8'!R274),"",COUNTIF('Data-Qtr8'!F274,"Yes"))</f>
        <v/>
      </c>
      <c r="G276" s="33"/>
      <c r="H276" s="269" t="str">
        <f>IF(OR('Data-Qtr8'!G274="",'Data-Qtr8'!R274),"",COUNTIF('Data-Qtr8'!G274,"Yes"))</f>
        <v/>
      </c>
      <c r="I276" s="54">
        <f>COUNTIF('Data-Qtr8'!C274:G274,"")</f>
        <v>5</v>
      </c>
      <c r="J276" s="125">
        <f>IF('Data-Qtr8'!R274,0,IF((COUNTBLANK(C276)+COUNTBLANK(E276)+COUNTBLANK(F276)+COUNTBLANK(H276))=4,0,1))</f>
        <v>0</v>
      </c>
      <c r="K276" s="125">
        <f t="shared" si="44"/>
        <v>0</v>
      </c>
      <c r="L276" s="125">
        <f t="shared" si="45"/>
        <v>0</v>
      </c>
      <c r="M276" s="1">
        <f t="shared" si="46"/>
        <v>0</v>
      </c>
      <c r="N276" s="125">
        <f t="shared" si="47"/>
        <v>0</v>
      </c>
      <c r="O276" s="126">
        <f t="shared" si="48"/>
        <v>0</v>
      </c>
      <c r="P276" s="125">
        <f t="shared" si="49"/>
        <v>0</v>
      </c>
      <c r="Q276" s="1">
        <f t="shared" si="50"/>
        <v>0</v>
      </c>
      <c r="R276" s="1">
        <f t="shared" si="54"/>
        <v>0</v>
      </c>
      <c r="S276" s="1">
        <f t="shared" si="51"/>
        <v>0</v>
      </c>
      <c r="T276" s="1">
        <f t="shared" si="52"/>
        <v>0</v>
      </c>
      <c r="U276" s="126">
        <f t="shared" si="53"/>
        <v>0</v>
      </c>
    </row>
    <row r="277" spans="2:21" x14ac:dyDescent="0.3">
      <c r="B277" s="125">
        <v>262</v>
      </c>
      <c r="C277" s="34" t="str">
        <f>IF(OR('Data-Qtr8'!C275="",'Data-Qtr8'!R275),"",(COUNTIF('Data-Qtr8'!C275,"Yes")))</f>
        <v/>
      </c>
      <c r="D277" s="267" t="str">
        <f>IF('Data-Qtr8'!D275="","",IF(C277=1,'Data-Qtr8'!D275,""))</f>
        <v/>
      </c>
      <c r="E277" s="53" t="str">
        <f>IF(OR('Data-Qtr8'!E275="",'Data-Qtr8'!R275),"",COUNTIF('Data-Qtr8'!E275,"Yes"))</f>
        <v/>
      </c>
      <c r="F277" s="53" t="str">
        <f>IF(OR('Data-Qtr8'!F275="",'Data-Qtr8'!R275),"",COUNTIF('Data-Qtr8'!F275,"Yes"))</f>
        <v/>
      </c>
      <c r="G277" s="53"/>
      <c r="H277" s="270" t="str">
        <f>IF(OR('Data-Qtr8'!G275="",'Data-Qtr8'!R275),"",COUNTIF('Data-Qtr8'!G275,"Yes"))</f>
        <v/>
      </c>
      <c r="I277" s="55">
        <f>COUNTIF('Data-Qtr8'!C275:G275,"")</f>
        <v>5</v>
      </c>
      <c r="J277" s="125">
        <f>IF('Data-Qtr8'!R275,0,IF((COUNTBLANK(C277)+COUNTBLANK(E277)+COUNTBLANK(F277)+COUNTBLANK(H277))=4,0,1))</f>
        <v>0</v>
      </c>
      <c r="K277" s="125">
        <f t="shared" si="44"/>
        <v>0</v>
      </c>
      <c r="L277" s="125">
        <f t="shared" si="45"/>
        <v>0</v>
      </c>
      <c r="M277" s="1">
        <f t="shared" si="46"/>
        <v>0</v>
      </c>
      <c r="N277" s="125">
        <f t="shared" si="47"/>
        <v>0</v>
      </c>
      <c r="O277" s="126">
        <f t="shared" si="48"/>
        <v>0</v>
      </c>
      <c r="P277" s="125">
        <f t="shared" si="49"/>
        <v>0</v>
      </c>
      <c r="Q277" s="1">
        <f t="shared" si="50"/>
        <v>0</v>
      </c>
      <c r="R277" s="1">
        <f t="shared" si="54"/>
        <v>0</v>
      </c>
      <c r="S277" s="1">
        <f t="shared" si="51"/>
        <v>0</v>
      </c>
      <c r="T277" s="1">
        <f t="shared" si="52"/>
        <v>0</v>
      </c>
      <c r="U277" s="126">
        <f t="shared" si="53"/>
        <v>0</v>
      </c>
    </row>
    <row r="278" spans="2:21" x14ac:dyDescent="0.3">
      <c r="B278" s="125">
        <v>263</v>
      </c>
      <c r="C278" s="34" t="str">
        <f>IF(OR('Data-Qtr8'!C276="",'Data-Qtr8'!R276),"",(COUNTIF('Data-Qtr8'!C276,"Yes")))</f>
        <v/>
      </c>
      <c r="D278" s="267" t="str">
        <f>IF('Data-Qtr8'!D276="","",IF(C278=1,'Data-Qtr8'!D276,""))</f>
        <v/>
      </c>
      <c r="E278" s="53" t="str">
        <f>IF(OR('Data-Qtr8'!E276="",'Data-Qtr8'!R276),"",COUNTIF('Data-Qtr8'!E276,"Yes"))</f>
        <v/>
      </c>
      <c r="F278" s="53" t="str">
        <f>IF(OR('Data-Qtr8'!F276="",'Data-Qtr8'!R276),"",COUNTIF('Data-Qtr8'!F276,"Yes"))</f>
        <v/>
      </c>
      <c r="G278" s="53"/>
      <c r="H278" s="270" t="str">
        <f>IF(OR('Data-Qtr8'!G276="",'Data-Qtr8'!R276),"",COUNTIF('Data-Qtr8'!G276,"Yes"))</f>
        <v/>
      </c>
      <c r="I278" s="55">
        <f>COUNTIF('Data-Qtr8'!C276:G276,"")</f>
        <v>5</v>
      </c>
      <c r="J278" s="125">
        <f>IF('Data-Qtr8'!R276,0,IF((COUNTBLANK(C278)+COUNTBLANK(E278)+COUNTBLANK(F278)+COUNTBLANK(H278))=4,0,1))</f>
        <v>0</v>
      </c>
      <c r="K278" s="125">
        <f t="shared" si="44"/>
        <v>0</v>
      </c>
      <c r="L278" s="125">
        <f t="shared" si="45"/>
        <v>0</v>
      </c>
      <c r="M278" s="1">
        <f t="shared" si="46"/>
        <v>0</v>
      </c>
      <c r="N278" s="125">
        <f t="shared" si="47"/>
        <v>0</v>
      </c>
      <c r="O278" s="126">
        <f t="shared" si="48"/>
        <v>0</v>
      </c>
      <c r="P278" s="125">
        <f t="shared" si="49"/>
        <v>0</v>
      </c>
      <c r="Q278" s="1">
        <f t="shared" si="50"/>
        <v>0</v>
      </c>
      <c r="R278" s="1">
        <f t="shared" si="54"/>
        <v>0</v>
      </c>
      <c r="S278" s="1">
        <f t="shared" si="51"/>
        <v>0</v>
      </c>
      <c r="T278" s="1">
        <f t="shared" si="52"/>
        <v>0</v>
      </c>
      <c r="U278" s="126">
        <f t="shared" si="53"/>
        <v>0</v>
      </c>
    </row>
    <row r="279" spans="2:21" x14ac:dyDescent="0.3">
      <c r="B279" s="125">
        <v>264</v>
      </c>
      <c r="C279" s="34" t="str">
        <f>IF(OR('Data-Qtr8'!C277="",'Data-Qtr8'!R277),"",(COUNTIF('Data-Qtr8'!C277,"Yes")))</f>
        <v/>
      </c>
      <c r="D279" s="267" t="str">
        <f>IF('Data-Qtr8'!D277="","",IF(C279=1,'Data-Qtr8'!D277,""))</f>
        <v/>
      </c>
      <c r="E279" s="53" t="str">
        <f>IF(OR('Data-Qtr8'!E277="",'Data-Qtr8'!R277),"",COUNTIF('Data-Qtr8'!E277,"Yes"))</f>
        <v/>
      </c>
      <c r="F279" s="53" t="str">
        <f>IF(OR('Data-Qtr8'!F277="",'Data-Qtr8'!R277),"",COUNTIF('Data-Qtr8'!F277,"Yes"))</f>
        <v/>
      </c>
      <c r="G279" s="53"/>
      <c r="H279" s="270" t="str">
        <f>IF(OR('Data-Qtr8'!G277="",'Data-Qtr8'!R277),"",COUNTIF('Data-Qtr8'!G277,"Yes"))</f>
        <v/>
      </c>
      <c r="I279" s="55">
        <f>COUNTIF('Data-Qtr8'!C277:G277,"")</f>
        <v>5</v>
      </c>
      <c r="J279" s="125">
        <f>IF('Data-Qtr8'!R277,0,IF((COUNTBLANK(C279)+COUNTBLANK(E279)+COUNTBLANK(F279)+COUNTBLANK(H279))=4,0,1))</f>
        <v>0</v>
      </c>
      <c r="K279" s="125">
        <f t="shared" si="44"/>
        <v>0</v>
      </c>
      <c r="L279" s="125">
        <f t="shared" si="45"/>
        <v>0</v>
      </c>
      <c r="M279" s="1">
        <f t="shared" si="46"/>
        <v>0</v>
      </c>
      <c r="N279" s="125">
        <f t="shared" si="47"/>
        <v>0</v>
      </c>
      <c r="O279" s="126">
        <f t="shared" si="48"/>
        <v>0</v>
      </c>
      <c r="P279" s="125">
        <f t="shared" si="49"/>
        <v>0</v>
      </c>
      <c r="Q279" s="1">
        <f t="shared" si="50"/>
        <v>0</v>
      </c>
      <c r="R279" s="1">
        <f t="shared" si="54"/>
        <v>0</v>
      </c>
      <c r="S279" s="1">
        <f t="shared" si="51"/>
        <v>0</v>
      </c>
      <c r="T279" s="1">
        <f t="shared" si="52"/>
        <v>0</v>
      </c>
      <c r="U279" s="126">
        <f t="shared" si="53"/>
        <v>0</v>
      </c>
    </row>
    <row r="280" spans="2:21" x14ac:dyDescent="0.3">
      <c r="B280" s="125">
        <v>265</v>
      </c>
      <c r="C280" s="34" t="str">
        <f>IF(OR('Data-Qtr8'!C278="",'Data-Qtr8'!R278),"",(COUNTIF('Data-Qtr8'!C278,"Yes")))</f>
        <v/>
      </c>
      <c r="D280" s="267" t="str">
        <f>IF('Data-Qtr8'!D278="","",IF(C280=1,'Data-Qtr8'!D278,""))</f>
        <v/>
      </c>
      <c r="E280" s="53" t="str">
        <f>IF(OR('Data-Qtr8'!E278="",'Data-Qtr8'!R278),"",COUNTIF('Data-Qtr8'!E278,"Yes"))</f>
        <v/>
      </c>
      <c r="F280" s="53" t="str">
        <f>IF(OR('Data-Qtr8'!F278="",'Data-Qtr8'!R278),"",COUNTIF('Data-Qtr8'!F278,"Yes"))</f>
        <v/>
      </c>
      <c r="G280" s="53"/>
      <c r="H280" s="270" t="str">
        <f>IF(OR('Data-Qtr8'!G278="",'Data-Qtr8'!R278),"",COUNTIF('Data-Qtr8'!G278,"Yes"))</f>
        <v/>
      </c>
      <c r="I280" s="55">
        <f>COUNTIF('Data-Qtr8'!C278:G278,"")</f>
        <v>5</v>
      </c>
      <c r="J280" s="125">
        <f>IF('Data-Qtr8'!R278,0,IF((COUNTBLANK(C280)+COUNTBLANK(E280)+COUNTBLANK(F280)+COUNTBLANK(H280))=4,0,1))</f>
        <v>0</v>
      </c>
      <c r="K280" s="125">
        <f t="shared" ref="K280:K315" si="55">IF(J280=1,C280,0)</f>
        <v>0</v>
      </c>
      <c r="L280" s="125">
        <f t="shared" ref="L280:L315" si="56">IF(J280=1,IF((COUNTIF(C280,1)+COUNTIF(E280,1))=2,1,0),0)</f>
        <v>0</v>
      </c>
      <c r="M280" s="1">
        <f t="shared" ref="M280:M315" si="57">IF(J280=1,COUNTIF(E280,1),0)</f>
        <v>0</v>
      </c>
      <c r="N280" s="125">
        <f t="shared" ref="N280:N315" si="58">IF(J280=1,IF((COUNTIF(C280,1)+COUNTIF(F280,1))=2,1,0),0)</f>
        <v>0</v>
      </c>
      <c r="O280" s="126">
        <f t="shared" ref="O280:O315" si="59">IF(J280=1,COUNTIF(F280,1),0)</f>
        <v>0</v>
      </c>
      <c r="P280" s="125">
        <f t="shared" ref="P280:P315" si="60">IF(J280=1,IF((COUNTIF(C280,1)+COUNTIF(H280,1))=2,1,0),0)</f>
        <v>0</v>
      </c>
      <c r="Q280" s="1">
        <f t="shared" ref="Q280:Q315" si="61">IF(J280=1,COUNTIF(H280,1),0)</f>
        <v>0</v>
      </c>
      <c r="R280" s="1">
        <f t="shared" si="54"/>
        <v>0</v>
      </c>
      <c r="S280" s="1">
        <f t="shared" ref="S280:S315" si="62">IF(J280=1,COUNTIF(C280,1),0)</f>
        <v>0</v>
      </c>
      <c r="T280" s="1">
        <f t="shared" ref="T280:T315" si="63">IF(AND(C280=1,F280=1),1,0)</f>
        <v>0</v>
      </c>
      <c r="U280" s="126">
        <f t="shared" ref="U280:U315" si="64">IF(AND(C280=1,H280=1),1,0)</f>
        <v>0</v>
      </c>
    </row>
    <row r="281" spans="2:21" x14ac:dyDescent="0.3">
      <c r="B281" s="125">
        <v>266</v>
      </c>
      <c r="C281" s="34" t="str">
        <f>IF(OR('Data-Qtr8'!C279="",'Data-Qtr8'!R279),"",(COUNTIF('Data-Qtr8'!C279,"Yes")))</f>
        <v/>
      </c>
      <c r="D281" s="267" t="str">
        <f>IF('Data-Qtr8'!D279="","",IF(C281=1,'Data-Qtr8'!D279,""))</f>
        <v/>
      </c>
      <c r="E281" s="53" t="str">
        <f>IF(OR('Data-Qtr8'!E279="",'Data-Qtr8'!R279),"",COUNTIF('Data-Qtr8'!E279,"Yes"))</f>
        <v/>
      </c>
      <c r="F281" s="53" t="str">
        <f>IF(OR('Data-Qtr8'!F279="",'Data-Qtr8'!R279),"",COUNTIF('Data-Qtr8'!F279,"Yes"))</f>
        <v/>
      </c>
      <c r="G281" s="53"/>
      <c r="H281" s="270" t="str">
        <f>IF(OR('Data-Qtr8'!G279="",'Data-Qtr8'!R279),"",COUNTIF('Data-Qtr8'!G279,"Yes"))</f>
        <v/>
      </c>
      <c r="I281" s="55">
        <f>COUNTIF('Data-Qtr8'!C279:G279,"")</f>
        <v>5</v>
      </c>
      <c r="J281" s="125">
        <f>IF('Data-Qtr8'!R279,0,IF((COUNTBLANK(C281)+COUNTBLANK(E281)+COUNTBLANK(F281)+COUNTBLANK(H281))=4,0,1))</f>
        <v>0</v>
      </c>
      <c r="K281" s="125">
        <f t="shared" si="55"/>
        <v>0</v>
      </c>
      <c r="L281" s="125">
        <f t="shared" si="56"/>
        <v>0</v>
      </c>
      <c r="M281" s="1">
        <f t="shared" si="57"/>
        <v>0</v>
      </c>
      <c r="N281" s="125">
        <f t="shared" si="58"/>
        <v>0</v>
      </c>
      <c r="O281" s="126">
        <f t="shared" si="59"/>
        <v>0</v>
      </c>
      <c r="P281" s="125">
        <f t="shared" si="60"/>
        <v>0</v>
      </c>
      <c r="Q281" s="1">
        <f t="shared" si="61"/>
        <v>0</v>
      </c>
      <c r="R281" s="1">
        <f t="shared" si="54"/>
        <v>0</v>
      </c>
      <c r="S281" s="1">
        <f t="shared" si="62"/>
        <v>0</v>
      </c>
      <c r="T281" s="1">
        <f t="shared" si="63"/>
        <v>0</v>
      </c>
      <c r="U281" s="126">
        <f t="shared" si="64"/>
        <v>0</v>
      </c>
    </row>
    <row r="282" spans="2:21" x14ac:dyDescent="0.3">
      <c r="B282" s="125">
        <v>267</v>
      </c>
      <c r="C282" s="34" t="str">
        <f>IF(OR('Data-Qtr8'!C280="",'Data-Qtr8'!R280),"",(COUNTIF('Data-Qtr8'!C280,"Yes")))</f>
        <v/>
      </c>
      <c r="D282" s="267" t="str">
        <f>IF('Data-Qtr8'!D280="","",IF(C282=1,'Data-Qtr8'!D280,""))</f>
        <v/>
      </c>
      <c r="E282" s="53" t="str">
        <f>IF(OR('Data-Qtr8'!E280="",'Data-Qtr8'!R280),"",COUNTIF('Data-Qtr8'!E280,"Yes"))</f>
        <v/>
      </c>
      <c r="F282" s="53" t="str">
        <f>IF(OR('Data-Qtr8'!F280="",'Data-Qtr8'!R280),"",COUNTIF('Data-Qtr8'!F280,"Yes"))</f>
        <v/>
      </c>
      <c r="G282" s="53"/>
      <c r="H282" s="270" t="str">
        <f>IF(OR('Data-Qtr8'!G280="",'Data-Qtr8'!R280),"",COUNTIF('Data-Qtr8'!G280,"Yes"))</f>
        <v/>
      </c>
      <c r="I282" s="55">
        <f>COUNTIF('Data-Qtr8'!C280:G280,"")</f>
        <v>5</v>
      </c>
      <c r="J282" s="125">
        <f>IF('Data-Qtr8'!R280,0,IF((COUNTBLANK(C282)+COUNTBLANK(E282)+COUNTBLANK(F282)+COUNTBLANK(H282))=4,0,1))</f>
        <v>0</v>
      </c>
      <c r="K282" s="125">
        <f t="shared" si="55"/>
        <v>0</v>
      </c>
      <c r="L282" s="125">
        <f t="shared" si="56"/>
        <v>0</v>
      </c>
      <c r="M282" s="1">
        <f t="shared" si="57"/>
        <v>0</v>
      </c>
      <c r="N282" s="125">
        <f t="shared" si="58"/>
        <v>0</v>
      </c>
      <c r="O282" s="126">
        <f t="shared" si="59"/>
        <v>0</v>
      </c>
      <c r="P282" s="125">
        <f t="shared" si="60"/>
        <v>0</v>
      </c>
      <c r="Q282" s="1">
        <f t="shared" si="61"/>
        <v>0</v>
      </c>
      <c r="R282" s="1">
        <f t="shared" si="54"/>
        <v>0</v>
      </c>
      <c r="S282" s="1">
        <f t="shared" si="62"/>
        <v>0</v>
      </c>
      <c r="T282" s="1">
        <f t="shared" si="63"/>
        <v>0</v>
      </c>
      <c r="U282" s="126">
        <f t="shared" si="64"/>
        <v>0</v>
      </c>
    </row>
    <row r="283" spans="2:21" x14ac:dyDescent="0.3">
      <c r="B283" s="125">
        <v>268</v>
      </c>
      <c r="C283" s="34" t="str">
        <f>IF(OR('Data-Qtr8'!C281="",'Data-Qtr8'!R281),"",(COUNTIF('Data-Qtr8'!C281,"Yes")))</f>
        <v/>
      </c>
      <c r="D283" s="267" t="str">
        <f>IF('Data-Qtr8'!D281="","",IF(C283=1,'Data-Qtr8'!D281,""))</f>
        <v/>
      </c>
      <c r="E283" s="53" t="str">
        <f>IF(OR('Data-Qtr8'!E281="",'Data-Qtr8'!R281),"",COUNTIF('Data-Qtr8'!E281,"Yes"))</f>
        <v/>
      </c>
      <c r="F283" s="53" t="str">
        <f>IF(OR('Data-Qtr8'!F281="",'Data-Qtr8'!R281),"",COUNTIF('Data-Qtr8'!F281,"Yes"))</f>
        <v/>
      </c>
      <c r="G283" s="53"/>
      <c r="H283" s="270" t="str">
        <f>IF(OR('Data-Qtr8'!G281="",'Data-Qtr8'!R281),"",COUNTIF('Data-Qtr8'!G281,"Yes"))</f>
        <v/>
      </c>
      <c r="I283" s="55">
        <f>COUNTIF('Data-Qtr8'!C281:G281,"")</f>
        <v>5</v>
      </c>
      <c r="J283" s="125">
        <f>IF('Data-Qtr8'!R281,0,IF((COUNTBLANK(C283)+COUNTBLANK(E283)+COUNTBLANK(F283)+COUNTBLANK(H283))=4,0,1))</f>
        <v>0</v>
      </c>
      <c r="K283" s="125">
        <f t="shared" si="55"/>
        <v>0</v>
      </c>
      <c r="L283" s="125">
        <f t="shared" si="56"/>
        <v>0</v>
      </c>
      <c r="M283" s="1">
        <f t="shared" si="57"/>
        <v>0</v>
      </c>
      <c r="N283" s="125">
        <f t="shared" si="58"/>
        <v>0</v>
      </c>
      <c r="O283" s="126">
        <f t="shared" si="59"/>
        <v>0</v>
      </c>
      <c r="P283" s="125">
        <f t="shared" si="60"/>
        <v>0</v>
      </c>
      <c r="Q283" s="1">
        <f t="shared" si="61"/>
        <v>0</v>
      </c>
      <c r="R283" s="1">
        <f t="shared" si="54"/>
        <v>0</v>
      </c>
      <c r="S283" s="1">
        <f t="shared" si="62"/>
        <v>0</v>
      </c>
      <c r="T283" s="1">
        <f t="shared" si="63"/>
        <v>0</v>
      </c>
      <c r="U283" s="126">
        <f t="shared" si="64"/>
        <v>0</v>
      </c>
    </row>
    <row r="284" spans="2:21" x14ac:dyDescent="0.3">
      <c r="B284" s="125">
        <v>269</v>
      </c>
      <c r="C284" s="34" t="str">
        <f>IF(OR('Data-Qtr8'!C282="",'Data-Qtr8'!R282),"",(COUNTIF('Data-Qtr8'!C282,"Yes")))</f>
        <v/>
      </c>
      <c r="D284" s="267" t="str">
        <f>IF('Data-Qtr8'!D282="","",IF(C284=1,'Data-Qtr8'!D282,""))</f>
        <v/>
      </c>
      <c r="E284" s="53" t="str">
        <f>IF(OR('Data-Qtr8'!E282="",'Data-Qtr8'!R282),"",COUNTIF('Data-Qtr8'!E282,"Yes"))</f>
        <v/>
      </c>
      <c r="F284" s="53" t="str">
        <f>IF(OR('Data-Qtr8'!F282="",'Data-Qtr8'!R282),"",COUNTIF('Data-Qtr8'!F282,"Yes"))</f>
        <v/>
      </c>
      <c r="G284" s="53"/>
      <c r="H284" s="270" t="str">
        <f>IF(OR('Data-Qtr8'!G282="",'Data-Qtr8'!R282),"",COUNTIF('Data-Qtr8'!G282,"Yes"))</f>
        <v/>
      </c>
      <c r="I284" s="55">
        <f>COUNTIF('Data-Qtr8'!C282:G282,"")</f>
        <v>5</v>
      </c>
      <c r="J284" s="125">
        <f>IF('Data-Qtr8'!R282,0,IF((COUNTBLANK(C284)+COUNTBLANK(E284)+COUNTBLANK(F284)+COUNTBLANK(H284))=4,0,1))</f>
        <v>0</v>
      </c>
      <c r="K284" s="125">
        <f t="shared" si="55"/>
        <v>0</v>
      </c>
      <c r="L284" s="125">
        <f t="shared" si="56"/>
        <v>0</v>
      </c>
      <c r="M284" s="1">
        <f t="shared" si="57"/>
        <v>0</v>
      </c>
      <c r="N284" s="125">
        <f t="shared" si="58"/>
        <v>0</v>
      </c>
      <c r="O284" s="126">
        <f t="shared" si="59"/>
        <v>0</v>
      </c>
      <c r="P284" s="125">
        <f t="shared" si="60"/>
        <v>0</v>
      </c>
      <c r="Q284" s="1">
        <f t="shared" si="61"/>
        <v>0</v>
      </c>
      <c r="R284" s="1">
        <f t="shared" si="54"/>
        <v>0</v>
      </c>
      <c r="S284" s="1">
        <f t="shared" si="62"/>
        <v>0</v>
      </c>
      <c r="T284" s="1">
        <f t="shared" si="63"/>
        <v>0</v>
      </c>
      <c r="U284" s="126">
        <f t="shared" si="64"/>
        <v>0</v>
      </c>
    </row>
    <row r="285" spans="2:21" ht="15" thickBot="1" x14ac:dyDescent="0.35">
      <c r="B285" s="127">
        <v>270</v>
      </c>
      <c r="C285" s="35" t="str">
        <f>IF(OR('Data-Qtr8'!C283="",'Data-Qtr8'!R283),"",(COUNTIF('Data-Qtr8'!C283,"Yes")))</f>
        <v/>
      </c>
      <c r="D285" s="271" t="str">
        <f>IF('Data-Qtr8'!D283="","",IF(C285=1,'Data-Qtr8'!D283,""))</f>
        <v/>
      </c>
      <c r="E285" s="36" t="str">
        <f>IF(OR('Data-Qtr8'!E283="",'Data-Qtr8'!R283),"",COUNTIF('Data-Qtr8'!E283,"Yes"))</f>
        <v/>
      </c>
      <c r="F285" s="36" t="str">
        <f>IF(OR('Data-Qtr8'!F283="",'Data-Qtr8'!R283),"",COUNTIF('Data-Qtr8'!F283,"Yes"))</f>
        <v/>
      </c>
      <c r="G285" s="36"/>
      <c r="H285" s="272" t="str">
        <f>IF(OR('Data-Qtr8'!G283="",'Data-Qtr8'!R283),"",COUNTIF('Data-Qtr8'!G283,"Yes"))</f>
        <v/>
      </c>
      <c r="I285" s="56">
        <f>COUNTIF('Data-Qtr8'!C283:G283,"")</f>
        <v>5</v>
      </c>
      <c r="J285" s="125">
        <f>IF('Data-Qtr8'!R283,0,IF((COUNTBLANK(C285)+COUNTBLANK(E285)+COUNTBLANK(F285)+COUNTBLANK(H285))=4,0,1))</f>
        <v>0</v>
      </c>
      <c r="K285" s="125">
        <f t="shared" si="55"/>
        <v>0</v>
      </c>
      <c r="L285" s="125">
        <f t="shared" si="56"/>
        <v>0</v>
      </c>
      <c r="M285" s="1">
        <f t="shared" si="57"/>
        <v>0</v>
      </c>
      <c r="N285" s="125">
        <f t="shared" si="58"/>
        <v>0</v>
      </c>
      <c r="O285" s="126">
        <f t="shared" si="59"/>
        <v>0</v>
      </c>
      <c r="P285" s="125">
        <f t="shared" si="60"/>
        <v>0</v>
      </c>
      <c r="Q285" s="1">
        <f t="shared" si="61"/>
        <v>0</v>
      </c>
      <c r="R285" s="1">
        <f t="shared" si="54"/>
        <v>0</v>
      </c>
      <c r="S285" s="1">
        <f t="shared" si="62"/>
        <v>0</v>
      </c>
      <c r="T285" s="1">
        <f t="shared" si="63"/>
        <v>0</v>
      </c>
      <c r="U285" s="126">
        <f t="shared" si="64"/>
        <v>0</v>
      </c>
    </row>
    <row r="286" spans="2:21" x14ac:dyDescent="0.3">
      <c r="B286" s="125">
        <v>271</v>
      </c>
      <c r="C286" s="32" t="str">
        <f>IF(OR('Data-Qtr8'!C284="",'Data-Qtr8'!R284),"",(COUNTIF('Data-Qtr8'!C284,"Yes")))</f>
        <v/>
      </c>
      <c r="D286" s="268" t="str">
        <f>IF('Data-Qtr8'!D284="","",IF(C286=1,'Data-Qtr8'!D284,""))</f>
        <v/>
      </c>
      <c r="E286" s="33" t="str">
        <f>IF(OR('Data-Qtr8'!E284="",'Data-Qtr8'!R284),"",COUNTIF('Data-Qtr8'!E284,"Yes"))</f>
        <v/>
      </c>
      <c r="F286" s="33" t="str">
        <f>IF(OR('Data-Qtr8'!F284="",'Data-Qtr8'!R284),"",COUNTIF('Data-Qtr8'!F284,"Yes"))</f>
        <v/>
      </c>
      <c r="G286" s="33"/>
      <c r="H286" s="269" t="str">
        <f>IF(OR('Data-Qtr8'!G284="",'Data-Qtr8'!R284),"",COUNTIF('Data-Qtr8'!G284,"Yes"))</f>
        <v/>
      </c>
      <c r="I286" s="54">
        <f>COUNTIF('Data-Qtr8'!C284:G284,"")</f>
        <v>5</v>
      </c>
      <c r="J286" s="125">
        <f>IF('Data-Qtr8'!R284,0,IF((COUNTBLANK(C286)+COUNTBLANK(E286)+COUNTBLANK(F286)+COUNTBLANK(H286))=4,0,1))</f>
        <v>0</v>
      </c>
      <c r="K286" s="125">
        <f t="shared" si="55"/>
        <v>0</v>
      </c>
      <c r="L286" s="125">
        <f t="shared" si="56"/>
        <v>0</v>
      </c>
      <c r="M286" s="1">
        <f t="shared" si="57"/>
        <v>0</v>
      </c>
      <c r="N286" s="125">
        <f t="shared" si="58"/>
        <v>0</v>
      </c>
      <c r="O286" s="126">
        <f t="shared" si="59"/>
        <v>0</v>
      </c>
      <c r="P286" s="125">
        <f t="shared" si="60"/>
        <v>0</v>
      </c>
      <c r="Q286" s="1">
        <f t="shared" si="61"/>
        <v>0</v>
      </c>
      <c r="R286" s="1">
        <f t="shared" si="54"/>
        <v>0</v>
      </c>
      <c r="S286" s="1">
        <f t="shared" si="62"/>
        <v>0</v>
      </c>
      <c r="T286" s="1">
        <f t="shared" si="63"/>
        <v>0</v>
      </c>
      <c r="U286" s="126">
        <f t="shared" si="64"/>
        <v>0</v>
      </c>
    </row>
    <row r="287" spans="2:21" x14ac:dyDescent="0.3">
      <c r="B287" s="125">
        <v>272</v>
      </c>
      <c r="C287" s="34" t="str">
        <f>IF(OR('Data-Qtr8'!C285="",'Data-Qtr8'!R285),"",(COUNTIF('Data-Qtr8'!C285,"Yes")))</f>
        <v/>
      </c>
      <c r="D287" s="267" t="str">
        <f>IF('Data-Qtr8'!D285="","",IF(C287=1,'Data-Qtr8'!D285,""))</f>
        <v/>
      </c>
      <c r="E287" s="53" t="str">
        <f>IF(OR('Data-Qtr8'!E285="",'Data-Qtr8'!R285),"",COUNTIF('Data-Qtr8'!E285,"Yes"))</f>
        <v/>
      </c>
      <c r="F287" s="53" t="str">
        <f>IF(OR('Data-Qtr8'!F285="",'Data-Qtr8'!R285),"",COUNTIF('Data-Qtr8'!F285,"Yes"))</f>
        <v/>
      </c>
      <c r="G287" s="53"/>
      <c r="H287" s="270" t="str">
        <f>IF(OR('Data-Qtr8'!G285="",'Data-Qtr8'!R285),"",COUNTIF('Data-Qtr8'!G285,"Yes"))</f>
        <v/>
      </c>
      <c r="I287" s="55">
        <f>COUNTIF('Data-Qtr8'!C285:G285,"")</f>
        <v>5</v>
      </c>
      <c r="J287" s="125">
        <f>IF('Data-Qtr8'!R285,0,IF((COUNTBLANK(C287)+COUNTBLANK(E287)+COUNTBLANK(F287)+COUNTBLANK(H287))=4,0,1))</f>
        <v>0</v>
      </c>
      <c r="K287" s="125">
        <f t="shared" si="55"/>
        <v>0</v>
      </c>
      <c r="L287" s="125">
        <f t="shared" si="56"/>
        <v>0</v>
      </c>
      <c r="M287" s="1">
        <f t="shared" si="57"/>
        <v>0</v>
      </c>
      <c r="N287" s="125">
        <f t="shared" si="58"/>
        <v>0</v>
      </c>
      <c r="O287" s="126">
        <f t="shared" si="59"/>
        <v>0</v>
      </c>
      <c r="P287" s="125">
        <f t="shared" si="60"/>
        <v>0</v>
      </c>
      <c r="Q287" s="1">
        <f t="shared" si="61"/>
        <v>0</v>
      </c>
      <c r="R287" s="1">
        <f t="shared" si="54"/>
        <v>0</v>
      </c>
      <c r="S287" s="1">
        <f t="shared" si="62"/>
        <v>0</v>
      </c>
      <c r="T287" s="1">
        <f t="shared" si="63"/>
        <v>0</v>
      </c>
      <c r="U287" s="126">
        <f t="shared" si="64"/>
        <v>0</v>
      </c>
    </row>
    <row r="288" spans="2:21" x14ac:dyDescent="0.3">
      <c r="B288" s="125">
        <v>273</v>
      </c>
      <c r="C288" s="34" t="str">
        <f>IF(OR('Data-Qtr8'!C286="",'Data-Qtr8'!R286),"",(COUNTIF('Data-Qtr8'!C286,"Yes")))</f>
        <v/>
      </c>
      <c r="D288" s="267" t="str">
        <f>IF('Data-Qtr8'!D286="","",IF(C288=1,'Data-Qtr8'!D286,""))</f>
        <v/>
      </c>
      <c r="E288" s="53" t="str">
        <f>IF(OR('Data-Qtr8'!E286="",'Data-Qtr8'!R286),"",COUNTIF('Data-Qtr8'!E286,"Yes"))</f>
        <v/>
      </c>
      <c r="F288" s="53" t="str">
        <f>IF(OR('Data-Qtr8'!F286="",'Data-Qtr8'!R286),"",COUNTIF('Data-Qtr8'!F286,"Yes"))</f>
        <v/>
      </c>
      <c r="G288" s="53"/>
      <c r="H288" s="270" t="str">
        <f>IF(OR('Data-Qtr8'!G286="",'Data-Qtr8'!R286),"",COUNTIF('Data-Qtr8'!G286,"Yes"))</f>
        <v/>
      </c>
      <c r="I288" s="55">
        <f>COUNTIF('Data-Qtr8'!C286:G286,"")</f>
        <v>5</v>
      </c>
      <c r="J288" s="125">
        <f>IF('Data-Qtr8'!R286,0,IF((COUNTBLANK(C288)+COUNTBLANK(E288)+COUNTBLANK(F288)+COUNTBLANK(H288))=4,0,1))</f>
        <v>0</v>
      </c>
      <c r="K288" s="125">
        <f t="shared" si="55"/>
        <v>0</v>
      </c>
      <c r="L288" s="125">
        <f t="shared" si="56"/>
        <v>0</v>
      </c>
      <c r="M288" s="1">
        <f t="shared" si="57"/>
        <v>0</v>
      </c>
      <c r="N288" s="125">
        <f t="shared" si="58"/>
        <v>0</v>
      </c>
      <c r="O288" s="126">
        <f t="shared" si="59"/>
        <v>0</v>
      </c>
      <c r="P288" s="125">
        <f t="shared" si="60"/>
        <v>0</v>
      </c>
      <c r="Q288" s="1">
        <f t="shared" si="61"/>
        <v>0</v>
      </c>
      <c r="R288" s="1">
        <f t="shared" si="54"/>
        <v>0</v>
      </c>
      <c r="S288" s="1">
        <f t="shared" si="62"/>
        <v>0</v>
      </c>
      <c r="T288" s="1">
        <f t="shared" si="63"/>
        <v>0</v>
      </c>
      <c r="U288" s="126">
        <f t="shared" si="64"/>
        <v>0</v>
      </c>
    </row>
    <row r="289" spans="2:21" x14ac:dyDescent="0.3">
      <c r="B289" s="125">
        <v>274</v>
      </c>
      <c r="C289" s="34" t="str">
        <f>IF(OR('Data-Qtr8'!C287="",'Data-Qtr8'!R287),"",(COUNTIF('Data-Qtr8'!C287,"Yes")))</f>
        <v/>
      </c>
      <c r="D289" s="267" t="str">
        <f>IF('Data-Qtr8'!D287="","",IF(C289=1,'Data-Qtr8'!D287,""))</f>
        <v/>
      </c>
      <c r="E289" s="53" t="str">
        <f>IF(OR('Data-Qtr8'!E287="",'Data-Qtr8'!R287),"",COUNTIF('Data-Qtr8'!E287,"Yes"))</f>
        <v/>
      </c>
      <c r="F289" s="53" t="str">
        <f>IF(OR('Data-Qtr8'!F287="",'Data-Qtr8'!R287),"",COUNTIF('Data-Qtr8'!F287,"Yes"))</f>
        <v/>
      </c>
      <c r="G289" s="53"/>
      <c r="H289" s="270" t="str">
        <f>IF(OR('Data-Qtr8'!G287="",'Data-Qtr8'!R287),"",COUNTIF('Data-Qtr8'!G287,"Yes"))</f>
        <v/>
      </c>
      <c r="I289" s="55">
        <f>COUNTIF('Data-Qtr8'!C287:G287,"")</f>
        <v>5</v>
      </c>
      <c r="J289" s="125">
        <f>IF('Data-Qtr8'!R287,0,IF((COUNTBLANK(C289)+COUNTBLANK(E289)+COUNTBLANK(F289)+COUNTBLANK(H289))=4,0,1))</f>
        <v>0</v>
      </c>
      <c r="K289" s="125">
        <f t="shared" si="55"/>
        <v>0</v>
      </c>
      <c r="L289" s="125">
        <f t="shared" si="56"/>
        <v>0</v>
      </c>
      <c r="M289" s="1">
        <f t="shared" si="57"/>
        <v>0</v>
      </c>
      <c r="N289" s="125">
        <f t="shared" si="58"/>
        <v>0</v>
      </c>
      <c r="O289" s="126">
        <f t="shared" si="59"/>
        <v>0</v>
      </c>
      <c r="P289" s="125">
        <f t="shared" si="60"/>
        <v>0</v>
      </c>
      <c r="Q289" s="1">
        <f t="shared" si="61"/>
        <v>0</v>
      </c>
      <c r="R289" s="1">
        <f t="shared" si="54"/>
        <v>0</v>
      </c>
      <c r="S289" s="1">
        <f t="shared" si="62"/>
        <v>0</v>
      </c>
      <c r="T289" s="1">
        <f t="shared" si="63"/>
        <v>0</v>
      </c>
      <c r="U289" s="126">
        <f t="shared" si="64"/>
        <v>0</v>
      </c>
    </row>
    <row r="290" spans="2:21" x14ac:dyDescent="0.3">
      <c r="B290" s="125">
        <v>275</v>
      </c>
      <c r="C290" s="34" t="str">
        <f>IF(OR('Data-Qtr8'!C288="",'Data-Qtr8'!R288),"",(COUNTIF('Data-Qtr8'!C288,"Yes")))</f>
        <v/>
      </c>
      <c r="D290" s="267" t="str">
        <f>IF('Data-Qtr8'!D288="","",IF(C290=1,'Data-Qtr8'!D288,""))</f>
        <v/>
      </c>
      <c r="E290" s="53" t="str">
        <f>IF(OR('Data-Qtr8'!E288="",'Data-Qtr8'!R288),"",COUNTIF('Data-Qtr8'!E288,"Yes"))</f>
        <v/>
      </c>
      <c r="F290" s="53" t="str">
        <f>IF(OR('Data-Qtr8'!F288="",'Data-Qtr8'!R288),"",COUNTIF('Data-Qtr8'!F288,"Yes"))</f>
        <v/>
      </c>
      <c r="G290" s="53"/>
      <c r="H290" s="270" t="str">
        <f>IF(OR('Data-Qtr8'!G288="",'Data-Qtr8'!R288),"",COUNTIF('Data-Qtr8'!G288,"Yes"))</f>
        <v/>
      </c>
      <c r="I290" s="55">
        <f>COUNTIF('Data-Qtr8'!C288:G288,"")</f>
        <v>5</v>
      </c>
      <c r="J290" s="125">
        <f>IF('Data-Qtr8'!R288,0,IF((COUNTBLANK(C290)+COUNTBLANK(E290)+COUNTBLANK(F290)+COUNTBLANK(H290))=4,0,1))</f>
        <v>0</v>
      </c>
      <c r="K290" s="125">
        <f t="shared" si="55"/>
        <v>0</v>
      </c>
      <c r="L290" s="125">
        <f t="shared" si="56"/>
        <v>0</v>
      </c>
      <c r="M290" s="1">
        <f t="shared" si="57"/>
        <v>0</v>
      </c>
      <c r="N290" s="125">
        <f t="shared" si="58"/>
        <v>0</v>
      </c>
      <c r="O290" s="126">
        <f t="shared" si="59"/>
        <v>0</v>
      </c>
      <c r="P290" s="125">
        <f t="shared" si="60"/>
        <v>0</v>
      </c>
      <c r="Q290" s="1">
        <f t="shared" si="61"/>
        <v>0</v>
      </c>
      <c r="R290" s="1">
        <f t="shared" si="54"/>
        <v>0</v>
      </c>
      <c r="S290" s="1">
        <f t="shared" si="62"/>
        <v>0</v>
      </c>
      <c r="T290" s="1">
        <f t="shared" si="63"/>
        <v>0</v>
      </c>
      <c r="U290" s="126">
        <f t="shared" si="64"/>
        <v>0</v>
      </c>
    </row>
    <row r="291" spans="2:21" x14ac:dyDescent="0.3">
      <c r="B291" s="125">
        <v>276</v>
      </c>
      <c r="C291" s="34" t="str">
        <f>IF(OR('Data-Qtr8'!C289="",'Data-Qtr8'!R289),"",(COUNTIF('Data-Qtr8'!C289,"Yes")))</f>
        <v/>
      </c>
      <c r="D291" s="267" t="str">
        <f>IF('Data-Qtr8'!D289="","",IF(C291=1,'Data-Qtr8'!D289,""))</f>
        <v/>
      </c>
      <c r="E291" s="53" t="str">
        <f>IF(OR('Data-Qtr8'!E289="",'Data-Qtr8'!R289),"",COUNTIF('Data-Qtr8'!E289,"Yes"))</f>
        <v/>
      </c>
      <c r="F291" s="53" t="str">
        <f>IF(OR('Data-Qtr8'!F289="",'Data-Qtr8'!R289),"",COUNTIF('Data-Qtr8'!F289,"Yes"))</f>
        <v/>
      </c>
      <c r="G291" s="53"/>
      <c r="H291" s="270" t="str">
        <f>IF(OR('Data-Qtr8'!G289="",'Data-Qtr8'!R289),"",COUNTIF('Data-Qtr8'!G289,"Yes"))</f>
        <v/>
      </c>
      <c r="I291" s="55">
        <f>COUNTIF('Data-Qtr8'!C289:G289,"")</f>
        <v>5</v>
      </c>
      <c r="J291" s="125">
        <f>IF('Data-Qtr8'!R289,0,IF((COUNTBLANK(C291)+COUNTBLANK(E291)+COUNTBLANK(F291)+COUNTBLANK(H291))=4,0,1))</f>
        <v>0</v>
      </c>
      <c r="K291" s="125">
        <f t="shared" si="55"/>
        <v>0</v>
      </c>
      <c r="L291" s="125">
        <f t="shared" si="56"/>
        <v>0</v>
      </c>
      <c r="M291" s="1">
        <f t="shared" si="57"/>
        <v>0</v>
      </c>
      <c r="N291" s="125">
        <f t="shared" si="58"/>
        <v>0</v>
      </c>
      <c r="O291" s="126">
        <f t="shared" si="59"/>
        <v>0</v>
      </c>
      <c r="P291" s="125">
        <f t="shared" si="60"/>
        <v>0</v>
      </c>
      <c r="Q291" s="1">
        <f t="shared" si="61"/>
        <v>0</v>
      </c>
      <c r="R291" s="1">
        <f t="shared" si="54"/>
        <v>0</v>
      </c>
      <c r="S291" s="1">
        <f t="shared" si="62"/>
        <v>0</v>
      </c>
      <c r="T291" s="1">
        <f t="shared" si="63"/>
        <v>0</v>
      </c>
      <c r="U291" s="126">
        <f t="shared" si="64"/>
        <v>0</v>
      </c>
    </row>
    <row r="292" spans="2:21" x14ac:dyDescent="0.3">
      <c r="B292" s="125">
        <v>277</v>
      </c>
      <c r="C292" s="34" t="str">
        <f>IF(OR('Data-Qtr8'!C290="",'Data-Qtr8'!R290),"",(COUNTIF('Data-Qtr8'!C290,"Yes")))</f>
        <v/>
      </c>
      <c r="D292" s="267" t="str">
        <f>IF('Data-Qtr8'!D290="","",IF(C292=1,'Data-Qtr8'!D290,""))</f>
        <v/>
      </c>
      <c r="E292" s="53" t="str">
        <f>IF(OR('Data-Qtr8'!E290="",'Data-Qtr8'!R290),"",COUNTIF('Data-Qtr8'!E290,"Yes"))</f>
        <v/>
      </c>
      <c r="F292" s="53" t="str">
        <f>IF(OR('Data-Qtr8'!F290="",'Data-Qtr8'!R290),"",COUNTIF('Data-Qtr8'!F290,"Yes"))</f>
        <v/>
      </c>
      <c r="G292" s="53"/>
      <c r="H292" s="270" t="str">
        <f>IF(OR('Data-Qtr8'!G290="",'Data-Qtr8'!R290),"",COUNTIF('Data-Qtr8'!G290,"Yes"))</f>
        <v/>
      </c>
      <c r="I292" s="55">
        <f>COUNTIF('Data-Qtr8'!C290:G290,"")</f>
        <v>5</v>
      </c>
      <c r="J292" s="125">
        <f>IF('Data-Qtr8'!R290,0,IF((COUNTBLANK(C292)+COUNTBLANK(E292)+COUNTBLANK(F292)+COUNTBLANK(H292))=4,0,1))</f>
        <v>0</v>
      </c>
      <c r="K292" s="125">
        <f t="shared" si="55"/>
        <v>0</v>
      </c>
      <c r="L292" s="125">
        <f t="shared" si="56"/>
        <v>0</v>
      </c>
      <c r="M292" s="1">
        <f t="shared" si="57"/>
        <v>0</v>
      </c>
      <c r="N292" s="125">
        <f t="shared" si="58"/>
        <v>0</v>
      </c>
      <c r="O292" s="126">
        <f t="shared" si="59"/>
        <v>0</v>
      </c>
      <c r="P292" s="125">
        <f t="shared" si="60"/>
        <v>0</v>
      </c>
      <c r="Q292" s="1">
        <f t="shared" si="61"/>
        <v>0</v>
      </c>
      <c r="R292" s="1">
        <f t="shared" si="54"/>
        <v>0</v>
      </c>
      <c r="S292" s="1">
        <f t="shared" si="62"/>
        <v>0</v>
      </c>
      <c r="T292" s="1">
        <f t="shared" si="63"/>
        <v>0</v>
      </c>
      <c r="U292" s="126">
        <f t="shared" si="64"/>
        <v>0</v>
      </c>
    </row>
    <row r="293" spans="2:21" x14ac:dyDescent="0.3">
      <c r="B293" s="125">
        <v>278</v>
      </c>
      <c r="C293" s="34" t="str">
        <f>IF(OR('Data-Qtr8'!C291="",'Data-Qtr8'!R291),"",(COUNTIF('Data-Qtr8'!C291,"Yes")))</f>
        <v/>
      </c>
      <c r="D293" s="267" t="str">
        <f>IF('Data-Qtr8'!D291="","",IF(C293=1,'Data-Qtr8'!D291,""))</f>
        <v/>
      </c>
      <c r="E293" s="53" t="str">
        <f>IF(OR('Data-Qtr8'!E291="",'Data-Qtr8'!R291),"",COUNTIF('Data-Qtr8'!E291,"Yes"))</f>
        <v/>
      </c>
      <c r="F293" s="53" t="str">
        <f>IF(OR('Data-Qtr8'!F291="",'Data-Qtr8'!R291),"",COUNTIF('Data-Qtr8'!F291,"Yes"))</f>
        <v/>
      </c>
      <c r="G293" s="53"/>
      <c r="H293" s="270" t="str">
        <f>IF(OR('Data-Qtr8'!G291="",'Data-Qtr8'!R291),"",COUNTIF('Data-Qtr8'!G291,"Yes"))</f>
        <v/>
      </c>
      <c r="I293" s="55">
        <f>COUNTIF('Data-Qtr8'!C291:G291,"")</f>
        <v>5</v>
      </c>
      <c r="J293" s="125">
        <f>IF('Data-Qtr8'!R291,0,IF((COUNTBLANK(C293)+COUNTBLANK(E293)+COUNTBLANK(F293)+COUNTBLANK(H293))=4,0,1))</f>
        <v>0</v>
      </c>
      <c r="K293" s="125">
        <f t="shared" si="55"/>
        <v>0</v>
      </c>
      <c r="L293" s="125">
        <f t="shared" si="56"/>
        <v>0</v>
      </c>
      <c r="M293" s="1">
        <f t="shared" si="57"/>
        <v>0</v>
      </c>
      <c r="N293" s="125">
        <f t="shared" si="58"/>
        <v>0</v>
      </c>
      <c r="O293" s="126">
        <f t="shared" si="59"/>
        <v>0</v>
      </c>
      <c r="P293" s="125">
        <f t="shared" si="60"/>
        <v>0</v>
      </c>
      <c r="Q293" s="1">
        <f t="shared" si="61"/>
        <v>0</v>
      </c>
      <c r="R293" s="1">
        <f t="shared" si="54"/>
        <v>0</v>
      </c>
      <c r="S293" s="1">
        <f t="shared" si="62"/>
        <v>0</v>
      </c>
      <c r="T293" s="1">
        <f t="shared" si="63"/>
        <v>0</v>
      </c>
      <c r="U293" s="126">
        <f t="shared" si="64"/>
        <v>0</v>
      </c>
    </row>
    <row r="294" spans="2:21" x14ac:dyDescent="0.3">
      <c r="B294" s="125">
        <v>279</v>
      </c>
      <c r="C294" s="34" t="str">
        <f>IF(OR('Data-Qtr8'!C292="",'Data-Qtr8'!R292),"",(COUNTIF('Data-Qtr8'!C292,"Yes")))</f>
        <v/>
      </c>
      <c r="D294" s="267" t="str">
        <f>IF('Data-Qtr8'!D292="","",IF(C294=1,'Data-Qtr8'!D292,""))</f>
        <v/>
      </c>
      <c r="E294" s="53" t="str">
        <f>IF(OR('Data-Qtr8'!E292="",'Data-Qtr8'!R292),"",COUNTIF('Data-Qtr8'!E292,"Yes"))</f>
        <v/>
      </c>
      <c r="F294" s="53" t="str">
        <f>IF(OR('Data-Qtr8'!F292="",'Data-Qtr8'!R292),"",COUNTIF('Data-Qtr8'!F292,"Yes"))</f>
        <v/>
      </c>
      <c r="G294" s="53"/>
      <c r="H294" s="270" t="str">
        <f>IF(OR('Data-Qtr8'!G292="",'Data-Qtr8'!R292),"",COUNTIF('Data-Qtr8'!G292,"Yes"))</f>
        <v/>
      </c>
      <c r="I294" s="55">
        <f>COUNTIF('Data-Qtr8'!C292:G292,"")</f>
        <v>5</v>
      </c>
      <c r="J294" s="125">
        <f>IF('Data-Qtr8'!R292,0,IF((COUNTBLANK(C294)+COUNTBLANK(E294)+COUNTBLANK(F294)+COUNTBLANK(H294))=4,0,1))</f>
        <v>0</v>
      </c>
      <c r="K294" s="125">
        <f t="shared" si="55"/>
        <v>0</v>
      </c>
      <c r="L294" s="125">
        <f t="shared" si="56"/>
        <v>0</v>
      </c>
      <c r="M294" s="1">
        <f t="shared" si="57"/>
        <v>0</v>
      </c>
      <c r="N294" s="125">
        <f t="shared" si="58"/>
        <v>0</v>
      </c>
      <c r="O294" s="126">
        <f t="shared" si="59"/>
        <v>0</v>
      </c>
      <c r="P294" s="125">
        <f t="shared" si="60"/>
        <v>0</v>
      </c>
      <c r="Q294" s="1">
        <f t="shared" si="61"/>
        <v>0</v>
      </c>
      <c r="R294" s="1">
        <f t="shared" si="54"/>
        <v>0</v>
      </c>
      <c r="S294" s="1">
        <f t="shared" si="62"/>
        <v>0</v>
      </c>
      <c r="T294" s="1">
        <f t="shared" si="63"/>
        <v>0</v>
      </c>
      <c r="U294" s="126">
        <f t="shared" si="64"/>
        <v>0</v>
      </c>
    </row>
    <row r="295" spans="2:21" ht="15" thickBot="1" x14ac:dyDescent="0.35">
      <c r="B295" s="125">
        <v>280</v>
      </c>
      <c r="C295" s="35" t="str">
        <f>IF(OR('Data-Qtr8'!C293="",'Data-Qtr8'!R293),"",(COUNTIF('Data-Qtr8'!C293,"Yes")))</f>
        <v/>
      </c>
      <c r="D295" s="271" t="str">
        <f>IF('Data-Qtr8'!D293="","",IF(C295=1,'Data-Qtr8'!D293,""))</f>
        <v/>
      </c>
      <c r="E295" s="36" t="str">
        <f>IF(OR('Data-Qtr8'!E293="",'Data-Qtr8'!R293),"",COUNTIF('Data-Qtr8'!E293,"Yes"))</f>
        <v/>
      </c>
      <c r="F295" s="36" t="str">
        <f>IF(OR('Data-Qtr8'!F293="",'Data-Qtr8'!R293),"",COUNTIF('Data-Qtr8'!F293,"Yes"))</f>
        <v/>
      </c>
      <c r="G295" s="36"/>
      <c r="H295" s="272" t="str">
        <f>IF(OR('Data-Qtr8'!G293="",'Data-Qtr8'!R293),"",COUNTIF('Data-Qtr8'!G293,"Yes"))</f>
        <v/>
      </c>
      <c r="I295" s="55">
        <f>COUNTIF('Data-Qtr8'!C293:G293,"")</f>
        <v>5</v>
      </c>
      <c r="J295" s="125">
        <f>IF('Data-Qtr8'!R293,0,IF((COUNTBLANK(C295)+COUNTBLANK(E295)+COUNTBLANK(F295)+COUNTBLANK(H295))=4,0,1))</f>
        <v>0</v>
      </c>
      <c r="K295" s="125">
        <f t="shared" si="55"/>
        <v>0</v>
      </c>
      <c r="L295" s="125">
        <f t="shared" si="56"/>
        <v>0</v>
      </c>
      <c r="M295" s="1">
        <f t="shared" si="57"/>
        <v>0</v>
      </c>
      <c r="N295" s="125">
        <f t="shared" si="58"/>
        <v>0</v>
      </c>
      <c r="O295" s="126">
        <f t="shared" si="59"/>
        <v>0</v>
      </c>
      <c r="P295" s="125">
        <f t="shared" si="60"/>
        <v>0</v>
      </c>
      <c r="Q295" s="1">
        <f t="shared" si="61"/>
        <v>0</v>
      </c>
      <c r="R295" s="1">
        <f t="shared" si="54"/>
        <v>0</v>
      </c>
      <c r="S295" s="1">
        <f t="shared" si="62"/>
        <v>0</v>
      </c>
      <c r="T295" s="1">
        <f t="shared" si="63"/>
        <v>0</v>
      </c>
      <c r="U295" s="126">
        <f t="shared" si="64"/>
        <v>0</v>
      </c>
    </row>
    <row r="296" spans="2:21" x14ac:dyDescent="0.3">
      <c r="B296" s="125">
        <v>281</v>
      </c>
      <c r="C296" s="32" t="str">
        <f>IF(OR('Data-Qtr8'!C294="",'Data-Qtr8'!R294),"",(COUNTIF('Data-Qtr8'!C294,"Yes")))</f>
        <v/>
      </c>
      <c r="D296" s="268" t="str">
        <f>IF('Data-Qtr8'!D294="","",IF(C296=1,'Data-Qtr8'!D294,""))</f>
        <v/>
      </c>
      <c r="E296" s="33" t="str">
        <f>IF(OR('Data-Qtr8'!E294="",'Data-Qtr8'!R294),"",COUNTIF('Data-Qtr8'!E294,"Yes"))</f>
        <v/>
      </c>
      <c r="F296" s="33" t="str">
        <f>IF(OR('Data-Qtr8'!F294="",'Data-Qtr8'!R294),"",COUNTIF('Data-Qtr8'!F294,"Yes"))</f>
        <v/>
      </c>
      <c r="G296" s="33"/>
      <c r="H296" s="269" t="str">
        <f>IF(OR('Data-Qtr8'!G294="",'Data-Qtr8'!R294),"",COUNTIF('Data-Qtr8'!G294,"Yes"))</f>
        <v/>
      </c>
      <c r="I296" s="54">
        <f>COUNTIF('Data-Qtr8'!C294:G294,"")</f>
        <v>5</v>
      </c>
      <c r="J296" s="125">
        <f>IF('Data-Qtr8'!R294,0,IF((COUNTBLANK(C296)+COUNTBLANK(E296)+COUNTBLANK(F296)+COUNTBLANK(H296))=4,0,1))</f>
        <v>0</v>
      </c>
      <c r="K296" s="125">
        <f t="shared" si="55"/>
        <v>0</v>
      </c>
      <c r="L296" s="125">
        <f t="shared" si="56"/>
        <v>0</v>
      </c>
      <c r="M296" s="1">
        <f t="shared" si="57"/>
        <v>0</v>
      </c>
      <c r="N296" s="125">
        <f t="shared" si="58"/>
        <v>0</v>
      </c>
      <c r="O296" s="126">
        <f t="shared" si="59"/>
        <v>0</v>
      </c>
      <c r="P296" s="125">
        <f t="shared" si="60"/>
        <v>0</v>
      </c>
      <c r="Q296" s="1">
        <f t="shared" si="61"/>
        <v>0</v>
      </c>
      <c r="R296" s="1">
        <f t="shared" si="54"/>
        <v>0</v>
      </c>
      <c r="S296" s="1">
        <f t="shared" si="62"/>
        <v>0</v>
      </c>
      <c r="T296" s="1">
        <f t="shared" si="63"/>
        <v>0</v>
      </c>
      <c r="U296" s="126">
        <f t="shared" si="64"/>
        <v>0</v>
      </c>
    </row>
    <row r="297" spans="2:21" x14ac:dyDescent="0.3">
      <c r="B297" s="125">
        <v>282</v>
      </c>
      <c r="C297" s="34" t="str">
        <f>IF(OR('Data-Qtr8'!C295="",'Data-Qtr8'!R295),"",(COUNTIF('Data-Qtr8'!C295,"Yes")))</f>
        <v/>
      </c>
      <c r="D297" s="267" t="str">
        <f>IF('Data-Qtr8'!D295="","",IF(C297=1,'Data-Qtr8'!D295,""))</f>
        <v/>
      </c>
      <c r="E297" s="53" t="str">
        <f>IF(OR('Data-Qtr8'!E295="",'Data-Qtr8'!R295),"",COUNTIF('Data-Qtr8'!E295,"Yes"))</f>
        <v/>
      </c>
      <c r="F297" s="53" t="str">
        <f>IF(OR('Data-Qtr8'!F295="",'Data-Qtr8'!R295),"",COUNTIF('Data-Qtr8'!F295,"Yes"))</f>
        <v/>
      </c>
      <c r="G297" s="53"/>
      <c r="H297" s="270" t="str">
        <f>IF(OR('Data-Qtr8'!G295="",'Data-Qtr8'!R295),"",COUNTIF('Data-Qtr8'!G295,"Yes"))</f>
        <v/>
      </c>
      <c r="I297" s="55">
        <f>COUNTIF('Data-Qtr8'!C295:G295,"")</f>
        <v>5</v>
      </c>
      <c r="J297" s="125">
        <f>IF('Data-Qtr8'!R295,0,IF((COUNTBLANK(C297)+COUNTBLANK(E297)+COUNTBLANK(F297)+COUNTBLANK(H297))=4,0,1))</f>
        <v>0</v>
      </c>
      <c r="K297" s="125">
        <f t="shared" si="55"/>
        <v>0</v>
      </c>
      <c r="L297" s="125">
        <f t="shared" si="56"/>
        <v>0</v>
      </c>
      <c r="M297" s="1">
        <f t="shared" si="57"/>
        <v>0</v>
      </c>
      <c r="N297" s="125">
        <f t="shared" si="58"/>
        <v>0</v>
      </c>
      <c r="O297" s="126">
        <f t="shared" si="59"/>
        <v>0</v>
      </c>
      <c r="P297" s="125">
        <f t="shared" si="60"/>
        <v>0</v>
      </c>
      <c r="Q297" s="1">
        <f t="shared" si="61"/>
        <v>0</v>
      </c>
      <c r="R297" s="1">
        <f t="shared" si="54"/>
        <v>0</v>
      </c>
      <c r="S297" s="1">
        <f t="shared" si="62"/>
        <v>0</v>
      </c>
      <c r="T297" s="1">
        <f t="shared" si="63"/>
        <v>0</v>
      </c>
      <c r="U297" s="126">
        <f t="shared" si="64"/>
        <v>0</v>
      </c>
    </row>
    <row r="298" spans="2:21" x14ac:dyDescent="0.3">
      <c r="B298" s="125">
        <v>283</v>
      </c>
      <c r="C298" s="34" t="str">
        <f>IF(OR('Data-Qtr8'!C296="",'Data-Qtr8'!R296),"",(COUNTIF('Data-Qtr8'!C296,"Yes")))</f>
        <v/>
      </c>
      <c r="D298" s="267" t="str">
        <f>IF('Data-Qtr8'!D296="","",IF(C298=1,'Data-Qtr8'!D296,""))</f>
        <v/>
      </c>
      <c r="E298" s="53" t="str">
        <f>IF(OR('Data-Qtr8'!E296="",'Data-Qtr8'!R296),"",COUNTIF('Data-Qtr8'!E296,"Yes"))</f>
        <v/>
      </c>
      <c r="F298" s="53" t="str">
        <f>IF(OR('Data-Qtr8'!F296="",'Data-Qtr8'!R296),"",COUNTIF('Data-Qtr8'!F296,"Yes"))</f>
        <v/>
      </c>
      <c r="G298" s="53"/>
      <c r="H298" s="270" t="str">
        <f>IF(OR('Data-Qtr8'!G296="",'Data-Qtr8'!R296),"",COUNTIF('Data-Qtr8'!G296,"Yes"))</f>
        <v/>
      </c>
      <c r="I298" s="55">
        <f>COUNTIF('Data-Qtr8'!C296:G296,"")</f>
        <v>5</v>
      </c>
      <c r="J298" s="125">
        <f>IF('Data-Qtr8'!R296,0,IF((COUNTBLANK(C298)+COUNTBLANK(E298)+COUNTBLANK(F298)+COUNTBLANK(H298))=4,0,1))</f>
        <v>0</v>
      </c>
      <c r="K298" s="125">
        <f t="shared" si="55"/>
        <v>0</v>
      </c>
      <c r="L298" s="125">
        <f t="shared" si="56"/>
        <v>0</v>
      </c>
      <c r="M298" s="1">
        <f t="shared" si="57"/>
        <v>0</v>
      </c>
      <c r="N298" s="125">
        <f t="shared" si="58"/>
        <v>0</v>
      </c>
      <c r="O298" s="126">
        <f t="shared" si="59"/>
        <v>0</v>
      </c>
      <c r="P298" s="125">
        <f t="shared" si="60"/>
        <v>0</v>
      </c>
      <c r="Q298" s="1">
        <f t="shared" si="61"/>
        <v>0</v>
      </c>
      <c r="R298" s="1">
        <f t="shared" si="54"/>
        <v>0</v>
      </c>
      <c r="S298" s="1">
        <f t="shared" si="62"/>
        <v>0</v>
      </c>
      <c r="T298" s="1">
        <f t="shared" si="63"/>
        <v>0</v>
      </c>
      <c r="U298" s="126">
        <f t="shared" si="64"/>
        <v>0</v>
      </c>
    </row>
    <row r="299" spans="2:21" x14ac:dyDescent="0.3">
      <c r="B299" s="125">
        <v>284</v>
      </c>
      <c r="C299" s="34" t="str">
        <f>IF(OR('Data-Qtr8'!C297="",'Data-Qtr8'!R297),"",(COUNTIF('Data-Qtr8'!C297,"Yes")))</f>
        <v/>
      </c>
      <c r="D299" s="267" t="str">
        <f>IF('Data-Qtr8'!D297="","",IF(C299=1,'Data-Qtr8'!D297,""))</f>
        <v/>
      </c>
      <c r="E299" s="53" t="str">
        <f>IF(OR('Data-Qtr8'!E297="",'Data-Qtr8'!R297),"",COUNTIF('Data-Qtr8'!E297,"Yes"))</f>
        <v/>
      </c>
      <c r="F299" s="53" t="str">
        <f>IF(OR('Data-Qtr8'!F297="",'Data-Qtr8'!R297),"",COUNTIF('Data-Qtr8'!F297,"Yes"))</f>
        <v/>
      </c>
      <c r="G299" s="53"/>
      <c r="H299" s="270" t="str">
        <f>IF(OR('Data-Qtr8'!G297="",'Data-Qtr8'!R297),"",COUNTIF('Data-Qtr8'!G297,"Yes"))</f>
        <v/>
      </c>
      <c r="I299" s="55">
        <f>COUNTIF('Data-Qtr8'!C297:G297,"")</f>
        <v>5</v>
      </c>
      <c r="J299" s="125">
        <f>IF('Data-Qtr8'!R297,0,IF((COUNTBLANK(C299)+COUNTBLANK(E299)+COUNTBLANK(F299)+COUNTBLANK(H299))=4,0,1))</f>
        <v>0</v>
      </c>
      <c r="K299" s="125">
        <f t="shared" si="55"/>
        <v>0</v>
      </c>
      <c r="L299" s="125">
        <f t="shared" si="56"/>
        <v>0</v>
      </c>
      <c r="M299" s="1">
        <f t="shared" si="57"/>
        <v>0</v>
      </c>
      <c r="N299" s="125">
        <f t="shared" si="58"/>
        <v>0</v>
      </c>
      <c r="O299" s="126">
        <f t="shared" si="59"/>
        <v>0</v>
      </c>
      <c r="P299" s="125">
        <f t="shared" si="60"/>
        <v>0</v>
      </c>
      <c r="Q299" s="1">
        <f t="shared" si="61"/>
        <v>0</v>
      </c>
      <c r="R299" s="1">
        <f t="shared" si="54"/>
        <v>0</v>
      </c>
      <c r="S299" s="1">
        <f t="shared" si="62"/>
        <v>0</v>
      </c>
      <c r="T299" s="1">
        <f t="shared" si="63"/>
        <v>0</v>
      </c>
      <c r="U299" s="126">
        <f t="shared" si="64"/>
        <v>0</v>
      </c>
    </row>
    <row r="300" spans="2:21" x14ac:dyDescent="0.3">
      <c r="B300" s="125">
        <v>285</v>
      </c>
      <c r="C300" s="34" t="str">
        <f>IF(OR('Data-Qtr8'!C298="",'Data-Qtr8'!R298),"",(COUNTIF('Data-Qtr8'!C298,"Yes")))</f>
        <v/>
      </c>
      <c r="D300" s="267" t="str">
        <f>IF('Data-Qtr8'!D298="","",IF(C300=1,'Data-Qtr8'!D298,""))</f>
        <v/>
      </c>
      <c r="E300" s="53" t="str">
        <f>IF(OR('Data-Qtr8'!E298="",'Data-Qtr8'!R298),"",COUNTIF('Data-Qtr8'!E298,"Yes"))</f>
        <v/>
      </c>
      <c r="F300" s="53" t="str">
        <f>IF(OR('Data-Qtr8'!F298="",'Data-Qtr8'!R298),"",COUNTIF('Data-Qtr8'!F298,"Yes"))</f>
        <v/>
      </c>
      <c r="G300" s="53"/>
      <c r="H300" s="270" t="str">
        <f>IF(OR('Data-Qtr8'!G298="",'Data-Qtr8'!R298),"",COUNTIF('Data-Qtr8'!G298,"Yes"))</f>
        <v/>
      </c>
      <c r="I300" s="55">
        <f>COUNTIF('Data-Qtr8'!C298:G298,"")</f>
        <v>5</v>
      </c>
      <c r="J300" s="125">
        <f>IF('Data-Qtr8'!R298,0,IF((COUNTBLANK(C300)+COUNTBLANK(E300)+COUNTBLANK(F300)+COUNTBLANK(H300))=4,0,1))</f>
        <v>0</v>
      </c>
      <c r="K300" s="125">
        <f t="shared" si="55"/>
        <v>0</v>
      </c>
      <c r="L300" s="125">
        <f t="shared" si="56"/>
        <v>0</v>
      </c>
      <c r="M300" s="1">
        <f t="shared" si="57"/>
        <v>0</v>
      </c>
      <c r="N300" s="125">
        <f t="shared" si="58"/>
        <v>0</v>
      </c>
      <c r="O300" s="126">
        <f t="shared" si="59"/>
        <v>0</v>
      </c>
      <c r="P300" s="125">
        <f t="shared" si="60"/>
        <v>0</v>
      </c>
      <c r="Q300" s="1">
        <f t="shared" si="61"/>
        <v>0</v>
      </c>
      <c r="R300" s="1">
        <f t="shared" si="54"/>
        <v>0</v>
      </c>
      <c r="S300" s="1">
        <f t="shared" si="62"/>
        <v>0</v>
      </c>
      <c r="T300" s="1">
        <f t="shared" si="63"/>
        <v>0</v>
      </c>
      <c r="U300" s="126">
        <f t="shared" si="64"/>
        <v>0</v>
      </c>
    </row>
    <row r="301" spans="2:21" x14ac:dyDescent="0.3">
      <c r="B301" s="125">
        <v>286</v>
      </c>
      <c r="C301" s="34" t="str">
        <f>IF(OR('Data-Qtr8'!C299="",'Data-Qtr8'!R299),"",(COUNTIF('Data-Qtr8'!C299,"Yes")))</f>
        <v/>
      </c>
      <c r="D301" s="267" t="str">
        <f>IF('Data-Qtr8'!D299="","",IF(C301=1,'Data-Qtr8'!D299,""))</f>
        <v/>
      </c>
      <c r="E301" s="53" t="str">
        <f>IF(OR('Data-Qtr8'!E299="",'Data-Qtr8'!R299),"",COUNTIF('Data-Qtr8'!E299,"Yes"))</f>
        <v/>
      </c>
      <c r="F301" s="53" t="str">
        <f>IF(OR('Data-Qtr8'!F299="",'Data-Qtr8'!R299),"",COUNTIF('Data-Qtr8'!F299,"Yes"))</f>
        <v/>
      </c>
      <c r="G301" s="53"/>
      <c r="H301" s="270" t="str">
        <f>IF(OR('Data-Qtr8'!G299="",'Data-Qtr8'!R299),"",COUNTIF('Data-Qtr8'!G299,"Yes"))</f>
        <v/>
      </c>
      <c r="I301" s="55">
        <f>COUNTIF('Data-Qtr8'!C299:G299,"")</f>
        <v>5</v>
      </c>
      <c r="J301" s="125">
        <f>IF('Data-Qtr8'!R299,0,IF((COUNTBLANK(C301)+COUNTBLANK(E301)+COUNTBLANK(F301)+COUNTBLANK(H301))=4,0,1))</f>
        <v>0</v>
      </c>
      <c r="K301" s="125">
        <f t="shared" si="55"/>
        <v>0</v>
      </c>
      <c r="L301" s="125">
        <f t="shared" si="56"/>
        <v>0</v>
      </c>
      <c r="M301" s="1">
        <f t="shared" si="57"/>
        <v>0</v>
      </c>
      <c r="N301" s="125">
        <f t="shared" si="58"/>
        <v>0</v>
      </c>
      <c r="O301" s="126">
        <f t="shared" si="59"/>
        <v>0</v>
      </c>
      <c r="P301" s="125">
        <f t="shared" si="60"/>
        <v>0</v>
      </c>
      <c r="Q301" s="1">
        <f t="shared" si="61"/>
        <v>0</v>
      </c>
      <c r="R301" s="1">
        <f t="shared" si="54"/>
        <v>0</v>
      </c>
      <c r="S301" s="1">
        <f t="shared" si="62"/>
        <v>0</v>
      </c>
      <c r="T301" s="1">
        <f t="shared" si="63"/>
        <v>0</v>
      </c>
      <c r="U301" s="126">
        <f t="shared" si="64"/>
        <v>0</v>
      </c>
    </row>
    <row r="302" spans="2:21" x14ac:dyDescent="0.3">
      <c r="B302" s="125">
        <v>287</v>
      </c>
      <c r="C302" s="34" t="str">
        <f>IF(OR('Data-Qtr8'!C300="",'Data-Qtr8'!R300),"",(COUNTIF('Data-Qtr8'!C300,"Yes")))</f>
        <v/>
      </c>
      <c r="D302" s="267" t="str">
        <f>IF('Data-Qtr8'!D300="","",IF(C302=1,'Data-Qtr8'!D300,""))</f>
        <v/>
      </c>
      <c r="E302" s="53" t="str">
        <f>IF(OR('Data-Qtr8'!E300="",'Data-Qtr8'!R300),"",COUNTIF('Data-Qtr8'!E300,"Yes"))</f>
        <v/>
      </c>
      <c r="F302" s="53" t="str">
        <f>IF(OR('Data-Qtr8'!F300="",'Data-Qtr8'!R300),"",COUNTIF('Data-Qtr8'!F300,"Yes"))</f>
        <v/>
      </c>
      <c r="G302" s="53"/>
      <c r="H302" s="270" t="str">
        <f>IF(OR('Data-Qtr8'!G300="",'Data-Qtr8'!R300),"",COUNTIF('Data-Qtr8'!G300,"Yes"))</f>
        <v/>
      </c>
      <c r="I302" s="55">
        <f>COUNTIF('Data-Qtr8'!C300:G300,"")</f>
        <v>5</v>
      </c>
      <c r="J302" s="125">
        <f>IF('Data-Qtr8'!R300,0,IF((COUNTBLANK(C302)+COUNTBLANK(E302)+COUNTBLANK(F302)+COUNTBLANK(H302))=4,0,1))</f>
        <v>0</v>
      </c>
      <c r="K302" s="125">
        <f t="shared" si="55"/>
        <v>0</v>
      </c>
      <c r="L302" s="125">
        <f t="shared" si="56"/>
        <v>0</v>
      </c>
      <c r="M302" s="1">
        <f t="shared" si="57"/>
        <v>0</v>
      </c>
      <c r="N302" s="125">
        <f t="shared" si="58"/>
        <v>0</v>
      </c>
      <c r="O302" s="126">
        <f t="shared" si="59"/>
        <v>0</v>
      </c>
      <c r="P302" s="125">
        <f t="shared" si="60"/>
        <v>0</v>
      </c>
      <c r="Q302" s="1">
        <f t="shared" si="61"/>
        <v>0</v>
      </c>
      <c r="R302" s="1">
        <f t="shared" si="54"/>
        <v>0</v>
      </c>
      <c r="S302" s="1">
        <f t="shared" si="62"/>
        <v>0</v>
      </c>
      <c r="T302" s="1">
        <f t="shared" si="63"/>
        <v>0</v>
      </c>
      <c r="U302" s="126">
        <f t="shared" si="64"/>
        <v>0</v>
      </c>
    </row>
    <row r="303" spans="2:21" x14ac:dyDescent="0.3">
      <c r="B303" s="125">
        <v>288</v>
      </c>
      <c r="C303" s="34" t="str">
        <f>IF(OR('Data-Qtr8'!C301="",'Data-Qtr8'!R301),"",(COUNTIF('Data-Qtr8'!C301,"Yes")))</f>
        <v/>
      </c>
      <c r="D303" s="267" t="str">
        <f>IF('Data-Qtr8'!D301="","",IF(C303=1,'Data-Qtr8'!D301,""))</f>
        <v/>
      </c>
      <c r="E303" s="53" t="str">
        <f>IF(OR('Data-Qtr8'!E301="",'Data-Qtr8'!R301),"",COUNTIF('Data-Qtr8'!E301,"Yes"))</f>
        <v/>
      </c>
      <c r="F303" s="53" t="str">
        <f>IF(OR('Data-Qtr8'!F301="",'Data-Qtr8'!R301),"",COUNTIF('Data-Qtr8'!F301,"Yes"))</f>
        <v/>
      </c>
      <c r="G303" s="53"/>
      <c r="H303" s="270" t="str">
        <f>IF(OR('Data-Qtr8'!G301="",'Data-Qtr8'!R301),"",COUNTIF('Data-Qtr8'!G301,"Yes"))</f>
        <v/>
      </c>
      <c r="I303" s="55">
        <f>COUNTIF('Data-Qtr8'!C301:G301,"")</f>
        <v>5</v>
      </c>
      <c r="J303" s="125">
        <f>IF('Data-Qtr8'!R301,0,IF((COUNTBLANK(C303)+COUNTBLANK(E303)+COUNTBLANK(F303)+COUNTBLANK(H303))=4,0,1))</f>
        <v>0</v>
      </c>
      <c r="K303" s="125">
        <f t="shared" si="55"/>
        <v>0</v>
      </c>
      <c r="L303" s="125">
        <f t="shared" si="56"/>
        <v>0</v>
      </c>
      <c r="M303" s="1">
        <f t="shared" si="57"/>
        <v>0</v>
      </c>
      <c r="N303" s="125">
        <f t="shared" si="58"/>
        <v>0</v>
      </c>
      <c r="O303" s="126">
        <f t="shared" si="59"/>
        <v>0</v>
      </c>
      <c r="P303" s="125">
        <f t="shared" si="60"/>
        <v>0</v>
      </c>
      <c r="Q303" s="1">
        <f t="shared" si="61"/>
        <v>0</v>
      </c>
      <c r="R303" s="1">
        <f t="shared" si="54"/>
        <v>0</v>
      </c>
      <c r="S303" s="1">
        <f t="shared" si="62"/>
        <v>0</v>
      </c>
      <c r="T303" s="1">
        <f t="shared" si="63"/>
        <v>0</v>
      </c>
      <c r="U303" s="126">
        <f t="shared" si="64"/>
        <v>0</v>
      </c>
    </row>
    <row r="304" spans="2:21" x14ac:dyDescent="0.3">
      <c r="B304" s="125">
        <v>289</v>
      </c>
      <c r="C304" s="34" t="str">
        <f>IF(OR('Data-Qtr8'!C302="",'Data-Qtr8'!R302),"",(COUNTIF('Data-Qtr8'!C302,"Yes")))</f>
        <v/>
      </c>
      <c r="D304" s="267" t="str">
        <f>IF('Data-Qtr8'!D302="","",IF(C304=1,'Data-Qtr8'!D302,""))</f>
        <v/>
      </c>
      <c r="E304" s="53" t="str">
        <f>IF(OR('Data-Qtr8'!E302="",'Data-Qtr8'!R302),"",COUNTIF('Data-Qtr8'!E302,"Yes"))</f>
        <v/>
      </c>
      <c r="F304" s="53" t="str">
        <f>IF(OR('Data-Qtr8'!F302="",'Data-Qtr8'!R302),"",COUNTIF('Data-Qtr8'!F302,"Yes"))</f>
        <v/>
      </c>
      <c r="G304" s="53"/>
      <c r="H304" s="270" t="str">
        <f>IF(OR('Data-Qtr8'!G302="",'Data-Qtr8'!R302),"",COUNTIF('Data-Qtr8'!G302,"Yes"))</f>
        <v/>
      </c>
      <c r="I304" s="55">
        <f>COUNTIF('Data-Qtr8'!C302:G302,"")</f>
        <v>5</v>
      </c>
      <c r="J304" s="125">
        <f>IF('Data-Qtr8'!R302,0,IF((COUNTBLANK(C304)+COUNTBLANK(E304)+COUNTBLANK(F304)+COUNTBLANK(H304))=4,0,1))</f>
        <v>0</v>
      </c>
      <c r="K304" s="125">
        <f t="shared" si="55"/>
        <v>0</v>
      </c>
      <c r="L304" s="125">
        <f t="shared" si="56"/>
        <v>0</v>
      </c>
      <c r="M304" s="1">
        <f t="shared" si="57"/>
        <v>0</v>
      </c>
      <c r="N304" s="125">
        <f t="shared" si="58"/>
        <v>0</v>
      </c>
      <c r="O304" s="126">
        <f t="shared" si="59"/>
        <v>0</v>
      </c>
      <c r="P304" s="125">
        <f t="shared" si="60"/>
        <v>0</v>
      </c>
      <c r="Q304" s="1">
        <f t="shared" si="61"/>
        <v>0</v>
      </c>
      <c r="R304" s="1">
        <f t="shared" si="54"/>
        <v>0</v>
      </c>
      <c r="S304" s="1">
        <f t="shared" si="62"/>
        <v>0</v>
      </c>
      <c r="T304" s="1">
        <f t="shared" si="63"/>
        <v>0</v>
      </c>
      <c r="U304" s="126">
        <f t="shared" si="64"/>
        <v>0</v>
      </c>
    </row>
    <row r="305" spans="2:21" ht="15" thickBot="1" x14ac:dyDescent="0.35">
      <c r="B305" s="127">
        <v>290</v>
      </c>
      <c r="C305" s="35" t="str">
        <f>IF(OR('Data-Qtr8'!C303="",'Data-Qtr8'!R303),"",(COUNTIF('Data-Qtr8'!C303,"Yes")))</f>
        <v/>
      </c>
      <c r="D305" s="271" t="str">
        <f>IF('Data-Qtr8'!D303="","",IF(C305=1,'Data-Qtr8'!D303,""))</f>
        <v/>
      </c>
      <c r="E305" s="36" t="str">
        <f>IF(OR('Data-Qtr8'!E303="",'Data-Qtr8'!R303),"",COUNTIF('Data-Qtr8'!E303,"Yes"))</f>
        <v/>
      </c>
      <c r="F305" s="36" t="str">
        <f>IF(OR('Data-Qtr8'!F303="",'Data-Qtr8'!R303),"",COUNTIF('Data-Qtr8'!F303,"Yes"))</f>
        <v/>
      </c>
      <c r="G305" s="36"/>
      <c r="H305" s="272" t="str">
        <f>IF(OR('Data-Qtr8'!G303="",'Data-Qtr8'!R303),"",COUNTIF('Data-Qtr8'!G303,"Yes"))</f>
        <v/>
      </c>
      <c r="I305" s="56">
        <f>COUNTIF('Data-Qtr8'!C303:G303,"")</f>
        <v>5</v>
      </c>
      <c r="J305" s="125">
        <f>IF('Data-Qtr8'!R303,0,IF((COUNTBLANK(C305)+COUNTBLANK(E305)+COUNTBLANK(F305)+COUNTBLANK(H305))=4,0,1))</f>
        <v>0</v>
      </c>
      <c r="K305" s="125">
        <f t="shared" si="55"/>
        <v>0</v>
      </c>
      <c r="L305" s="125">
        <f t="shared" si="56"/>
        <v>0</v>
      </c>
      <c r="M305" s="1">
        <f t="shared" si="57"/>
        <v>0</v>
      </c>
      <c r="N305" s="125">
        <f t="shared" si="58"/>
        <v>0</v>
      </c>
      <c r="O305" s="126">
        <f t="shared" si="59"/>
        <v>0</v>
      </c>
      <c r="P305" s="125">
        <f t="shared" si="60"/>
        <v>0</v>
      </c>
      <c r="Q305" s="1">
        <f t="shared" si="61"/>
        <v>0</v>
      </c>
      <c r="R305" s="1">
        <f t="shared" si="54"/>
        <v>0</v>
      </c>
      <c r="S305" s="1">
        <f t="shared" si="62"/>
        <v>0</v>
      </c>
      <c r="T305" s="1">
        <f t="shared" si="63"/>
        <v>0</v>
      </c>
      <c r="U305" s="126">
        <f t="shared" si="64"/>
        <v>0</v>
      </c>
    </row>
    <row r="306" spans="2:21" x14ac:dyDescent="0.3">
      <c r="B306" s="125">
        <v>291</v>
      </c>
      <c r="C306" s="32" t="str">
        <f>IF(OR('Data-Qtr8'!C304="",'Data-Qtr8'!R304),"",(COUNTIF('Data-Qtr8'!C304,"Yes")))</f>
        <v/>
      </c>
      <c r="D306" s="268" t="str">
        <f>IF('Data-Qtr8'!D304="","",IF(C306=1,'Data-Qtr8'!D304,""))</f>
        <v/>
      </c>
      <c r="E306" s="33" t="str">
        <f>IF(OR('Data-Qtr8'!E304="",'Data-Qtr8'!R304),"",COUNTIF('Data-Qtr8'!E304,"Yes"))</f>
        <v/>
      </c>
      <c r="F306" s="33" t="str">
        <f>IF(OR('Data-Qtr8'!F304="",'Data-Qtr8'!R304),"",COUNTIF('Data-Qtr8'!F304,"Yes"))</f>
        <v/>
      </c>
      <c r="G306" s="33"/>
      <c r="H306" s="269" t="str">
        <f>IF(OR('Data-Qtr8'!G304="",'Data-Qtr8'!R304),"",COUNTIF('Data-Qtr8'!G304,"Yes"))</f>
        <v/>
      </c>
      <c r="I306" s="54">
        <f>COUNTIF('Data-Qtr8'!C304:G304,"")</f>
        <v>5</v>
      </c>
      <c r="J306" s="125">
        <f>IF('Data-Qtr8'!R304,0,IF((COUNTBLANK(C306)+COUNTBLANK(E306)+COUNTBLANK(F306)+COUNTBLANK(H306))=4,0,1))</f>
        <v>0</v>
      </c>
      <c r="K306" s="125">
        <f t="shared" si="55"/>
        <v>0</v>
      </c>
      <c r="L306" s="125">
        <f t="shared" si="56"/>
        <v>0</v>
      </c>
      <c r="M306" s="1">
        <f t="shared" si="57"/>
        <v>0</v>
      </c>
      <c r="N306" s="125">
        <f t="shared" si="58"/>
        <v>0</v>
      </c>
      <c r="O306" s="126">
        <f t="shared" si="59"/>
        <v>0</v>
      </c>
      <c r="P306" s="125">
        <f t="shared" si="60"/>
        <v>0</v>
      </c>
      <c r="Q306" s="1">
        <f t="shared" si="61"/>
        <v>0</v>
      </c>
      <c r="R306" s="1">
        <f t="shared" si="54"/>
        <v>0</v>
      </c>
      <c r="S306" s="1">
        <f t="shared" si="62"/>
        <v>0</v>
      </c>
      <c r="T306" s="1">
        <f t="shared" si="63"/>
        <v>0</v>
      </c>
      <c r="U306" s="126">
        <f t="shared" si="64"/>
        <v>0</v>
      </c>
    </row>
    <row r="307" spans="2:21" x14ac:dyDescent="0.3">
      <c r="B307" s="125">
        <v>292</v>
      </c>
      <c r="C307" s="34" t="str">
        <f>IF(OR('Data-Qtr8'!C305="",'Data-Qtr8'!R305),"",(COUNTIF('Data-Qtr8'!C305,"Yes")))</f>
        <v/>
      </c>
      <c r="D307" s="267" t="str">
        <f>IF('Data-Qtr8'!D305="","",IF(C307=1,'Data-Qtr8'!D305,""))</f>
        <v/>
      </c>
      <c r="E307" s="53" t="str">
        <f>IF(OR('Data-Qtr8'!E305="",'Data-Qtr8'!R305),"",COUNTIF('Data-Qtr8'!E305,"Yes"))</f>
        <v/>
      </c>
      <c r="F307" s="53" t="str">
        <f>IF(OR('Data-Qtr8'!F305="",'Data-Qtr8'!R305),"",COUNTIF('Data-Qtr8'!F305,"Yes"))</f>
        <v/>
      </c>
      <c r="G307" s="53"/>
      <c r="H307" s="270" t="str">
        <f>IF(OR('Data-Qtr8'!G305="",'Data-Qtr8'!R305),"",COUNTIF('Data-Qtr8'!G305,"Yes"))</f>
        <v/>
      </c>
      <c r="I307" s="55">
        <f>COUNTIF('Data-Qtr8'!C305:G305,"")</f>
        <v>5</v>
      </c>
      <c r="J307" s="125">
        <f>IF('Data-Qtr8'!R305,0,IF((COUNTBLANK(C307)+COUNTBLANK(E307)+COUNTBLANK(F307)+COUNTBLANK(H307))=4,0,1))</f>
        <v>0</v>
      </c>
      <c r="K307" s="125">
        <f t="shared" si="55"/>
        <v>0</v>
      </c>
      <c r="L307" s="125">
        <f t="shared" si="56"/>
        <v>0</v>
      </c>
      <c r="M307" s="1">
        <f t="shared" si="57"/>
        <v>0</v>
      </c>
      <c r="N307" s="125">
        <f t="shared" si="58"/>
        <v>0</v>
      </c>
      <c r="O307" s="126">
        <f t="shared" si="59"/>
        <v>0</v>
      </c>
      <c r="P307" s="125">
        <f t="shared" si="60"/>
        <v>0</v>
      </c>
      <c r="Q307" s="1">
        <f t="shared" si="61"/>
        <v>0</v>
      </c>
      <c r="R307" s="1">
        <f t="shared" si="54"/>
        <v>0</v>
      </c>
      <c r="S307" s="1">
        <f t="shared" si="62"/>
        <v>0</v>
      </c>
      <c r="T307" s="1">
        <f t="shared" si="63"/>
        <v>0</v>
      </c>
      <c r="U307" s="126">
        <f t="shared" si="64"/>
        <v>0</v>
      </c>
    </row>
    <row r="308" spans="2:21" x14ac:dyDescent="0.3">
      <c r="B308" s="125">
        <v>293</v>
      </c>
      <c r="C308" s="34" t="str">
        <f>IF(OR('Data-Qtr8'!C306="",'Data-Qtr8'!R306),"",(COUNTIF('Data-Qtr8'!C306,"Yes")))</f>
        <v/>
      </c>
      <c r="D308" s="267" t="str">
        <f>IF('Data-Qtr8'!D306="","",IF(C308=1,'Data-Qtr8'!D306,""))</f>
        <v/>
      </c>
      <c r="E308" s="53" t="str">
        <f>IF(OR('Data-Qtr8'!E306="",'Data-Qtr8'!R306),"",COUNTIF('Data-Qtr8'!E306,"Yes"))</f>
        <v/>
      </c>
      <c r="F308" s="53" t="str">
        <f>IF(OR('Data-Qtr8'!F306="",'Data-Qtr8'!R306),"",COUNTIF('Data-Qtr8'!F306,"Yes"))</f>
        <v/>
      </c>
      <c r="G308" s="53"/>
      <c r="H308" s="270" t="str">
        <f>IF(OR('Data-Qtr8'!G306="",'Data-Qtr8'!R306),"",COUNTIF('Data-Qtr8'!G306,"Yes"))</f>
        <v/>
      </c>
      <c r="I308" s="55">
        <f>COUNTIF('Data-Qtr8'!C306:G306,"")</f>
        <v>5</v>
      </c>
      <c r="J308" s="125">
        <f>IF('Data-Qtr8'!R306,0,IF((COUNTBLANK(C308)+COUNTBLANK(E308)+COUNTBLANK(F308)+COUNTBLANK(H308))=4,0,1))</f>
        <v>0</v>
      </c>
      <c r="K308" s="125">
        <f t="shared" si="55"/>
        <v>0</v>
      </c>
      <c r="L308" s="125">
        <f t="shared" si="56"/>
        <v>0</v>
      </c>
      <c r="M308" s="1">
        <f t="shared" si="57"/>
        <v>0</v>
      </c>
      <c r="N308" s="125">
        <f t="shared" si="58"/>
        <v>0</v>
      </c>
      <c r="O308" s="126">
        <f t="shared" si="59"/>
        <v>0</v>
      </c>
      <c r="P308" s="125">
        <f t="shared" si="60"/>
        <v>0</v>
      </c>
      <c r="Q308" s="1">
        <f t="shared" si="61"/>
        <v>0</v>
      </c>
      <c r="R308" s="1">
        <f t="shared" si="54"/>
        <v>0</v>
      </c>
      <c r="S308" s="1">
        <f t="shared" si="62"/>
        <v>0</v>
      </c>
      <c r="T308" s="1">
        <f t="shared" si="63"/>
        <v>0</v>
      </c>
      <c r="U308" s="126">
        <f t="shared" si="64"/>
        <v>0</v>
      </c>
    </row>
    <row r="309" spans="2:21" x14ac:dyDescent="0.3">
      <c r="B309" s="125">
        <v>294</v>
      </c>
      <c r="C309" s="34" t="str">
        <f>IF(OR('Data-Qtr8'!C307="",'Data-Qtr8'!R307),"",(COUNTIF('Data-Qtr8'!C307,"Yes")))</f>
        <v/>
      </c>
      <c r="D309" s="267" t="str">
        <f>IF('Data-Qtr8'!D307="","",IF(C309=1,'Data-Qtr8'!D307,""))</f>
        <v/>
      </c>
      <c r="E309" s="53" t="str">
        <f>IF(OR('Data-Qtr8'!E307="",'Data-Qtr8'!R307),"",COUNTIF('Data-Qtr8'!E307,"Yes"))</f>
        <v/>
      </c>
      <c r="F309" s="53" t="str">
        <f>IF(OR('Data-Qtr8'!F307="",'Data-Qtr8'!R307),"",COUNTIF('Data-Qtr8'!F307,"Yes"))</f>
        <v/>
      </c>
      <c r="G309" s="53"/>
      <c r="H309" s="270" t="str">
        <f>IF(OR('Data-Qtr8'!G307="",'Data-Qtr8'!R307),"",COUNTIF('Data-Qtr8'!G307,"Yes"))</f>
        <v/>
      </c>
      <c r="I309" s="55">
        <f>COUNTIF('Data-Qtr8'!C307:G307,"")</f>
        <v>5</v>
      </c>
      <c r="J309" s="125">
        <f>IF('Data-Qtr8'!R307,0,IF((COUNTBLANK(C309)+COUNTBLANK(E309)+COUNTBLANK(F309)+COUNTBLANK(H309))=4,0,1))</f>
        <v>0</v>
      </c>
      <c r="K309" s="125">
        <f t="shared" si="55"/>
        <v>0</v>
      </c>
      <c r="L309" s="125">
        <f t="shared" si="56"/>
        <v>0</v>
      </c>
      <c r="M309" s="1">
        <f t="shared" si="57"/>
        <v>0</v>
      </c>
      <c r="N309" s="125">
        <f t="shared" si="58"/>
        <v>0</v>
      </c>
      <c r="O309" s="126">
        <f t="shared" si="59"/>
        <v>0</v>
      </c>
      <c r="P309" s="125">
        <f t="shared" si="60"/>
        <v>0</v>
      </c>
      <c r="Q309" s="1">
        <f t="shared" si="61"/>
        <v>0</v>
      </c>
      <c r="R309" s="1">
        <f t="shared" si="54"/>
        <v>0</v>
      </c>
      <c r="S309" s="1">
        <f t="shared" si="62"/>
        <v>0</v>
      </c>
      <c r="T309" s="1">
        <f t="shared" si="63"/>
        <v>0</v>
      </c>
      <c r="U309" s="126">
        <f t="shared" si="64"/>
        <v>0</v>
      </c>
    </row>
    <row r="310" spans="2:21" x14ac:dyDescent="0.3">
      <c r="B310" s="125">
        <v>295</v>
      </c>
      <c r="C310" s="34" t="str">
        <f>IF(OR('Data-Qtr8'!C308="",'Data-Qtr8'!R308),"",(COUNTIF('Data-Qtr8'!C308,"Yes")))</f>
        <v/>
      </c>
      <c r="D310" s="267" t="str">
        <f>IF('Data-Qtr8'!D308="","",IF(C310=1,'Data-Qtr8'!D308,""))</f>
        <v/>
      </c>
      <c r="E310" s="53" t="str">
        <f>IF(OR('Data-Qtr8'!E308="",'Data-Qtr8'!R308),"",COUNTIF('Data-Qtr8'!E308,"Yes"))</f>
        <v/>
      </c>
      <c r="F310" s="53" t="str">
        <f>IF(OR('Data-Qtr8'!F308="",'Data-Qtr8'!R308),"",COUNTIF('Data-Qtr8'!F308,"Yes"))</f>
        <v/>
      </c>
      <c r="G310" s="53"/>
      <c r="H310" s="270" t="str">
        <f>IF(OR('Data-Qtr8'!G308="",'Data-Qtr8'!R308),"",COUNTIF('Data-Qtr8'!G308,"Yes"))</f>
        <v/>
      </c>
      <c r="I310" s="55">
        <f>COUNTIF('Data-Qtr8'!C308:G308,"")</f>
        <v>5</v>
      </c>
      <c r="J310" s="125">
        <f>IF('Data-Qtr8'!R308,0,IF((COUNTBLANK(C310)+COUNTBLANK(E310)+COUNTBLANK(F310)+COUNTBLANK(H310))=4,0,1))</f>
        <v>0</v>
      </c>
      <c r="K310" s="125">
        <f t="shared" si="55"/>
        <v>0</v>
      </c>
      <c r="L310" s="125">
        <f t="shared" si="56"/>
        <v>0</v>
      </c>
      <c r="M310" s="1">
        <f t="shared" si="57"/>
        <v>0</v>
      </c>
      <c r="N310" s="125">
        <f t="shared" si="58"/>
        <v>0</v>
      </c>
      <c r="O310" s="126">
        <f t="shared" si="59"/>
        <v>0</v>
      </c>
      <c r="P310" s="125">
        <f t="shared" si="60"/>
        <v>0</v>
      </c>
      <c r="Q310" s="1">
        <f t="shared" si="61"/>
        <v>0</v>
      </c>
      <c r="R310" s="1">
        <f t="shared" si="54"/>
        <v>0</v>
      </c>
      <c r="S310" s="1">
        <f t="shared" si="62"/>
        <v>0</v>
      </c>
      <c r="T310" s="1">
        <f t="shared" si="63"/>
        <v>0</v>
      </c>
      <c r="U310" s="126">
        <f t="shared" si="64"/>
        <v>0</v>
      </c>
    </row>
    <row r="311" spans="2:21" x14ac:dyDescent="0.3">
      <c r="B311" s="125">
        <v>296</v>
      </c>
      <c r="C311" s="34" t="str">
        <f>IF(OR('Data-Qtr8'!C309="",'Data-Qtr8'!R309),"",(COUNTIF('Data-Qtr8'!C309,"Yes")))</f>
        <v/>
      </c>
      <c r="D311" s="267" t="str">
        <f>IF('Data-Qtr8'!D309="","",IF(C311=1,'Data-Qtr8'!D309,""))</f>
        <v/>
      </c>
      <c r="E311" s="53" t="str">
        <f>IF(OR('Data-Qtr8'!E309="",'Data-Qtr8'!R309),"",COUNTIF('Data-Qtr8'!E309,"Yes"))</f>
        <v/>
      </c>
      <c r="F311" s="53" t="str">
        <f>IF(OR('Data-Qtr8'!F309="",'Data-Qtr8'!R309),"",COUNTIF('Data-Qtr8'!F309,"Yes"))</f>
        <v/>
      </c>
      <c r="G311" s="53"/>
      <c r="H311" s="270" t="str">
        <f>IF(OR('Data-Qtr8'!G309="",'Data-Qtr8'!R309),"",COUNTIF('Data-Qtr8'!G309,"Yes"))</f>
        <v/>
      </c>
      <c r="I311" s="55">
        <f>COUNTIF('Data-Qtr8'!C309:G309,"")</f>
        <v>5</v>
      </c>
      <c r="J311" s="125">
        <f>IF('Data-Qtr8'!R309,0,IF((COUNTBLANK(C311)+COUNTBLANK(E311)+COUNTBLANK(F311)+COUNTBLANK(H311))=4,0,1))</f>
        <v>0</v>
      </c>
      <c r="K311" s="125">
        <f t="shared" si="55"/>
        <v>0</v>
      </c>
      <c r="L311" s="125">
        <f t="shared" si="56"/>
        <v>0</v>
      </c>
      <c r="M311" s="1">
        <f t="shared" si="57"/>
        <v>0</v>
      </c>
      <c r="N311" s="125">
        <f t="shared" si="58"/>
        <v>0</v>
      </c>
      <c r="O311" s="126">
        <f t="shared" si="59"/>
        <v>0</v>
      </c>
      <c r="P311" s="125">
        <f t="shared" si="60"/>
        <v>0</v>
      </c>
      <c r="Q311" s="1">
        <f t="shared" si="61"/>
        <v>0</v>
      </c>
      <c r="R311" s="1">
        <f t="shared" si="54"/>
        <v>0</v>
      </c>
      <c r="S311" s="1">
        <f t="shared" si="62"/>
        <v>0</v>
      </c>
      <c r="T311" s="1">
        <f t="shared" si="63"/>
        <v>0</v>
      </c>
      <c r="U311" s="126">
        <f t="shared" si="64"/>
        <v>0</v>
      </c>
    </row>
    <row r="312" spans="2:21" x14ac:dyDescent="0.3">
      <c r="B312" s="125">
        <v>297</v>
      </c>
      <c r="C312" s="34" t="str">
        <f>IF(OR('Data-Qtr8'!C310="",'Data-Qtr8'!R310),"",(COUNTIF('Data-Qtr8'!C310,"Yes")))</f>
        <v/>
      </c>
      <c r="D312" s="267" t="str">
        <f>IF('Data-Qtr8'!D310="","",IF(C312=1,'Data-Qtr8'!D310,""))</f>
        <v/>
      </c>
      <c r="E312" s="53" t="str">
        <f>IF(OR('Data-Qtr8'!E310="",'Data-Qtr8'!R310),"",COUNTIF('Data-Qtr8'!E310,"Yes"))</f>
        <v/>
      </c>
      <c r="F312" s="53" t="str">
        <f>IF(OR('Data-Qtr8'!F310="",'Data-Qtr8'!R310),"",COUNTIF('Data-Qtr8'!F310,"Yes"))</f>
        <v/>
      </c>
      <c r="G312" s="53"/>
      <c r="H312" s="270" t="str">
        <f>IF(OR('Data-Qtr8'!G310="",'Data-Qtr8'!R310),"",COUNTIF('Data-Qtr8'!G310,"Yes"))</f>
        <v/>
      </c>
      <c r="I312" s="55">
        <f>COUNTIF('Data-Qtr8'!C310:G310,"")</f>
        <v>5</v>
      </c>
      <c r="J312" s="125">
        <f>IF('Data-Qtr8'!R310,0,IF((COUNTBLANK(C312)+COUNTBLANK(E312)+COUNTBLANK(F312)+COUNTBLANK(H312))=4,0,1))</f>
        <v>0</v>
      </c>
      <c r="K312" s="125">
        <f t="shared" si="55"/>
        <v>0</v>
      </c>
      <c r="L312" s="125">
        <f t="shared" si="56"/>
        <v>0</v>
      </c>
      <c r="M312" s="1">
        <f t="shared" si="57"/>
        <v>0</v>
      </c>
      <c r="N312" s="125">
        <f t="shared" si="58"/>
        <v>0</v>
      </c>
      <c r="O312" s="126">
        <f t="shared" si="59"/>
        <v>0</v>
      </c>
      <c r="P312" s="125">
        <f t="shared" si="60"/>
        <v>0</v>
      </c>
      <c r="Q312" s="1">
        <f t="shared" si="61"/>
        <v>0</v>
      </c>
      <c r="R312" s="1">
        <f t="shared" si="54"/>
        <v>0</v>
      </c>
      <c r="S312" s="1">
        <f t="shared" si="62"/>
        <v>0</v>
      </c>
      <c r="T312" s="1">
        <f t="shared" si="63"/>
        <v>0</v>
      </c>
      <c r="U312" s="126">
        <f t="shared" si="64"/>
        <v>0</v>
      </c>
    </row>
    <row r="313" spans="2:21" x14ac:dyDescent="0.3">
      <c r="B313" s="125">
        <v>298</v>
      </c>
      <c r="C313" s="34" t="str">
        <f>IF(OR('Data-Qtr8'!C311="",'Data-Qtr8'!R311),"",(COUNTIF('Data-Qtr8'!C311,"Yes")))</f>
        <v/>
      </c>
      <c r="D313" s="267" t="str">
        <f>IF('Data-Qtr8'!D311="","",IF(C313=1,'Data-Qtr8'!D311,""))</f>
        <v/>
      </c>
      <c r="E313" s="53" t="str">
        <f>IF(OR('Data-Qtr8'!E311="",'Data-Qtr8'!R311),"",COUNTIF('Data-Qtr8'!E311,"Yes"))</f>
        <v/>
      </c>
      <c r="F313" s="53" t="str">
        <f>IF(OR('Data-Qtr8'!F311="",'Data-Qtr8'!R311),"",COUNTIF('Data-Qtr8'!F311,"Yes"))</f>
        <v/>
      </c>
      <c r="G313" s="53"/>
      <c r="H313" s="270" t="str">
        <f>IF(OR('Data-Qtr8'!G311="",'Data-Qtr8'!R311),"",COUNTIF('Data-Qtr8'!G311,"Yes"))</f>
        <v/>
      </c>
      <c r="I313" s="55">
        <f>COUNTIF('Data-Qtr8'!C311:G311,"")</f>
        <v>5</v>
      </c>
      <c r="J313" s="125">
        <f>IF('Data-Qtr8'!R311,0,IF((COUNTBLANK(C313)+COUNTBLANK(E313)+COUNTBLANK(F313)+COUNTBLANK(H313))=4,0,1))</f>
        <v>0</v>
      </c>
      <c r="K313" s="125">
        <f t="shared" si="55"/>
        <v>0</v>
      </c>
      <c r="L313" s="125">
        <f t="shared" si="56"/>
        <v>0</v>
      </c>
      <c r="M313" s="1">
        <f t="shared" si="57"/>
        <v>0</v>
      </c>
      <c r="N313" s="125">
        <f t="shared" si="58"/>
        <v>0</v>
      </c>
      <c r="O313" s="126">
        <f t="shared" si="59"/>
        <v>0</v>
      </c>
      <c r="P313" s="125">
        <f t="shared" si="60"/>
        <v>0</v>
      </c>
      <c r="Q313" s="1">
        <f t="shared" si="61"/>
        <v>0</v>
      </c>
      <c r="R313" s="1">
        <f t="shared" si="54"/>
        <v>0</v>
      </c>
      <c r="S313" s="1">
        <f t="shared" si="62"/>
        <v>0</v>
      </c>
      <c r="T313" s="1">
        <f t="shared" si="63"/>
        <v>0</v>
      </c>
      <c r="U313" s="126">
        <f t="shared" si="64"/>
        <v>0</v>
      </c>
    </row>
    <row r="314" spans="2:21" x14ac:dyDescent="0.3">
      <c r="B314" s="125">
        <v>299</v>
      </c>
      <c r="C314" s="34" t="str">
        <f>IF(OR('Data-Qtr8'!C312="",'Data-Qtr8'!R312),"",(COUNTIF('Data-Qtr8'!C312,"Yes")))</f>
        <v/>
      </c>
      <c r="D314" s="267" t="str">
        <f>IF('Data-Qtr8'!D312="","",IF(C314=1,'Data-Qtr8'!D312,""))</f>
        <v/>
      </c>
      <c r="E314" s="53" t="str">
        <f>IF(OR('Data-Qtr8'!E312="",'Data-Qtr8'!R312),"",COUNTIF('Data-Qtr8'!E312,"Yes"))</f>
        <v/>
      </c>
      <c r="F314" s="53" t="str">
        <f>IF(OR('Data-Qtr8'!F312="",'Data-Qtr8'!R312),"",COUNTIF('Data-Qtr8'!F312,"Yes"))</f>
        <v/>
      </c>
      <c r="G314" s="53"/>
      <c r="H314" s="270" t="str">
        <f>IF(OR('Data-Qtr8'!G312="",'Data-Qtr8'!R312),"",COUNTIF('Data-Qtr8'!G312,"Yes"))</f>
        <v/>
      </c>
      <c r="I314" s="55">
        <f>COUNTIF('Data-Qtr8'!C312:G312,"")</f>
        <v>5</v>
      </c>
      <c r="J314" s="125">
        <f>IF('Data-Qtr8'!R312,0,IF((COUNTBLANK(C314)+COUNTBLANK(E314)+COUNTBLANK(F314)+COUNTBLANK(H314))=4,0,1))</f>
        <v>0</v>
      </c>
      <c r="K314" s="125">
        <f t="shared" si="55"/>
        <v>0</v>
      </c>
      <c r="L314" s="125">
        <f t="shared" si="56"/>
        <v>0</v>
      </c>
      <c r="M314" s="1">
        <f t="shared" si="57"/>
        <v>0</v>
      </c>
      <c r="N314" s="125">
        <f t="shared" si="58"/>
        <v>0</v>
      </c>
      <c r="O314" s="126">
        <f t="shared" si="59"/>
        <v>0</v>
      </c>
      <c r="P314" s="125">
        <f t="shared" si="60"/>
        <v>0</v>
      </c>
      <c r="Q314" s="1">
        <f t="shared" si="61"/>
        <v>0</v>
      </c>
      <c r="R314" s="1">
        <f t="shared" si="54"/>
        <v>0</v>
      </c>
      <c r="S314" s="1">
        <f t="shared" si="62"/>
        <v>0</v>
      </c>
      <c r="T314" s="1">
        <f t="shared" si="63"/>
        <v>0</v>
      </c>
      <c r="U314" s="126">
        <f t="shared" si="64"/>
        <v>0</v>
      </c>
    </row>
    <row r="315" spans="2:21" ht="15" thickBot="1" x14ac:dyDescent="0.35">
      <c r="B315" s="125">
        <v>300</v>
      </c>
      <c r="C315" s="35" t="str">
        <f>IF(OR('Data-Qtr8'!C313="",'Data-Qtr8'!R313),"",(COUNTIF('Data-Qtr8'!C313,"Yes")))</f>
        <v/>
      </c>
      <c r="D315" s="271" t="str">
        <f>IF('Data-Qtr8'!D313="","",IF(C315=1,'Data-Qtr8'!D313,""))</f>
        <v/>
      </c>
      <c r="E315" s="36" t="str">
        <f>IF(OR('Data-Qtr8'!E313="",'Data-Qtr8'!R313),"",COUNTIF('Data-Qtr8'!E313,"Yes"))</f>
        <v/>
      </c>
      <c r="F315" s="36" t="str">
        <f>IF(OR('Data-Qtr8'!F313="",'Data-Qtr8'!R313),"",COUNTIF('Data-Qtr8'!F313,"Yes"))</f>
        <v/>
      </c>
      <c r="G315" s="36"/>
      <c r="H315" s="272" t="str">
        <f>IF(OR('Data-Qtr8'!G313="",'Data-Qtr8'!R313),"",COUNTIF('Data-Qtr8'!G313,"Yes"))</f>
        <v/>
      </c>
      <c r="I315" s="55">
        <f>COUNTIF('Data-Qtr8'!C313:G313,"")</f>
        <v>5</v>
      </c>
      <c r="J315" s="125">
        <f>IF('Data-Qtr8'!R313,0,IF((COUNTBLANK(C315)+COUNTBLANK(E315)+COUNTBLANK(F315)+COUNTBLANK(H315))=4,0,1))</f>
        <v>0</v>
      </c>
      <c r="K315" s="125">
        <f t="shared" si="55"/>
        <v>0</v>
      </c>
      <c r="L315" s="125">
        <f t="shared" si="56"/>
        <v>0</v>
      </c>
      <c r="M315" s="1">
        <f t="shared" si="57"/>
        <v>0</v>
      </c>
      <c r="N315" s="125">
        <f t="shared" si="58"/>
        <v>0</v>
      </c>
      <c r="O315" s="126">
        <f t="shared" si="59"/>
        <v>0</v>
      </c>
      <c r="P315" s="125">
        <f t="shared" si="60"/>
        <v>0</v>
      </c>
      <c r="Q315" s="1">
        <f t="shared" si="61"/>
        <v>0</v>
      </c>
      <c r="R315" s="1">
        <f t="shared" si="54"/>
        <v>0</v>
      </c>
      <c r="S315" s="1">
        <f t="shared" si="62"/>
        <v>0</v>
      </c>
      <c r="T315" s="1">
        <f t="shared" si="63"/>
        <v>0</v>
      </c>
      <c r="U315" s="126">
        <f t="shared" si="64"/>
        <v>0</v>
      </c>
    </row>
    <row r="316" spans="2:21" ht="15" thickBot="1" x14ac:dyDescent="0.35">
      <c r="B316" s="128" t="s">
        <v>32</v>
      </c>
      <c r="C316" s="51">
        <f>SUM(C16:C315)</f>
        <v>0</v>
      </c>
      <c r="D316" s="259">
        <f>SUM(D16:D315)</f>
        <v>0</v>
      </c>
      <c r="E316" s="50">
        <f>SUM(E16:E315)</f>
        <v>0</v>
      </c>
      <c r="F316" s="50">
        <f>SUM(F16:F315)</f>
        <v>0</v>
      </c>
      <c r="G316" s="50"/>
      <c r="H316" s="50">
        <f t="shared" ref="H316:U316" si="65">SUM(H16:H315)</f>
        <v>0</v>
      </c>
      <c r="I316" s="45">
        <f t="shared" si="65"/>
        <v>1500</v>
      </c>
      <c r="J316" s="45">
        <f t="shared" si="65"/>
        <v>0</v>
      </c>
      <c r="K316" s="59">
        <f t="shared" si="65"/>
        <v>0</v>
      </c>
      <c r="L316" s="129">
        <f t="shared" si="65"/>
        <v>0</v>
      </c>
      <c r="M316" s="129">
        <f t="shared" si="65"/>
        <v>0</v>
      </c>
      <c r="N316" s="130">
        <f t="shared" si="65"/>
        <v>0</v>
      </c>
      <c r="O316" s="131">
        <f t="shared" si="65"/>
        <v>0</v>
      </c>
      <c r="P316" s="132">
        <f t="shared" si="65"/>
        <v>0</v>
      </c>
      <c r="Q316" s="132">
        <f t="shared" si="65"/>
        <v>0</v>
      </c>
      <c r="R316" s="133">
        <f t="shared" si="65"/>
        <v>0</v>
      </c>
      <c r="S316" s="134">
        <f t="shared" si="65"/>
        <v>0</v>
      </c>
      <c r="T316" s="199">
        <f t="shared" si="65"/>
        <v>0</v>
      </c>
      <c r="U316" s="199">
        <f t="shared" si="65"/>
        <v>0</v>
      </c>
    </row>
    <row r="317" spans="2:21" ht="15" thickBot="1" x14ac:dyDescent="0.35">
      <c r="B317" s="1" t="s">
        <v>42</v>
      </c>
      <c r="C317" s="137"/>
      <c r="D317" s="137"/>
      <c r="E317" s="137"/>
      <c r="F317" s="137"/>
      <c r="G317" s="137"/>
      <c r="H317" s="137"/>
      <c r="I317" s="138"/>
      <c r="J317" s="138"/>
      <c r="K317" s="139">
        <f>SUM(J16:J315)</f>
        <v>0</v>
      </c>
      <c r="R317" s="133"/>
      <c r="S317" s="140"/>
      <c r="T317" s="135"/>
      <c r="U317" s="141"/>
    </row>
    <row r="318" spans="2:21" x14ac:dyDescent="0.3">
      <c r="C318" s="44"/>
      <c r="D318" s="44"/>
      <c r="E318" s="44"/>
      <c r="F318" s="44"/>
      <c r="G318" s="44"/>
      <c r="H318" s="44"/>
    </row>
    <row r="320" spans="2:21" x14ac:dyDescent="0.3">
      <c r="G320" s="28"/>
    </row>
    <row r="321" spans="7:8" x14ac:dyDescent="0.3">
      <c r="G321" s="28"/>
    </row>
    <row r="322" spans="7:8" x14ac:dyDescent="0.3">
      <c r="G322" s="28"/>
    </row>
    <row r="323" spans="7:8" x14ac:dyDescent="0.3">
      <c r="G323" s="28"/>
    </row>
    <row r="324" spans="7:8" x14ac:dyDescent="0.3">
      <c r="G324" s="28"/>
    </row>
    <row r="328" spans="7:8" x14ac:dyDescent="0.3">
      <c r="G328" s="28"/>
      <c r="H328" s="5"/>
    </row>
    <row r="329" spans="7:8" x14ac:dyDescent="0.3">
      <c r="G329" s="28"/>
      <c r="H329" s="5"/>
    </row>
    <row r="330" spans="7:8" x14ac:dyDescent="0.3">
      <c r="G330" s="28"/>
      <c r="H330" s="5"/>
    </row>
  </sheetData>
  <sheetProtection algorithmName="SHA-512" hashValue="1ObsMTySuIrvPwb3pI0bIzbfOBpLsYJPjTAJO/462yvRfhcABvTHOFfy9fjQAVxAKtsXO+7eAksvtFFwGdg+4Q==" saltValue="nxCvb+zP4LKQ5IWURVJWkw==" spinCount="100000" sheet="1" objects="1" scenarios="1" selectLockedCells="1" selectUnlockedCells="1"/>
  <mergeCells count="2">
    <mergeCell ref="I5:I12"/>
    <mergeCell ref="G8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7F810-1ED1-4301-A2FA-5243ADFEDBDA}">
  <sheetPr codeName="Sheet4"/>
  <dimension ref="A1:S314"/>
  <sheetViews>
    <sheetView zoomScaleNormal="100" workbookViewId="0">
      <selection activeCell="C14" sqref="C14"/>
    </sheetView>
  </sheetViews>
  <sheetFormatPr defaultColWidth="0" defaultRowHeight="15" customHeight="1" zeroHeight="1" x14ac:dyDescent="0.3"/>
  <cols>
    <col min="1" max="1" width="3.88671875" customWidth="1"/>
    <col min="2" max="2" width="31.5546875" customWidth="1"/>
    <col min="3" max="3" width="32.44140625" customWidth="1"/>
    <col min="4" max="4" width="22.6640625" customWidth="1"/>
    <col min="5" max="5" width="21.5546875" customWidth="1"/>
    <col min="6" max="6" width="39.88671875" customWidth="1"/>
    <col min="7" max="7" width="38.88671875" customWidth="1"/>
    <col min="8" max="8" width="28.6640625" customWidth="1"/>
    <col min="9" max="9" width="2.88671875" customWidth="1"/>
    <col min="10" max="14" width="8.88671875" customWidth="1"/>
    <col min="15" max="16" width="8.88671875" hidden="1" customWidth="1"/>
    <col min="17" max="17" width="8.88671875" style="1" hidden="1" customWidth="1"/>
    <col min="18" max="18" width="16.88671875" style="1" hidden="1" customWidth="1"/>
    <col min="19" max="19" width="9.6640625" style="1" hidden="1" customWidth="1"/>
    <col min="20" max="16384" width="8.88671875" hidden="1"/>
  </cols>
  <sheetData>
    <row r="1" spans="1:19" ht="7.5" customHeight="1" x14ac:dyDescent="0.3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36"/>
    </row>
    <row r="2" spans="1:19" ht="95.1" customHeight="1" x14ac:dyDescent="0.3">
      <c r="A2" s="25"/>
      <c r="B2" s="317" t="s">
        <v>134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163"/>
      <c r="P2" s="163"/>
      <c r="Q2" s="236"/>
    </row>
    <row r="3" spans="1:19" ht="21.9" customHeight="1" x14ac:dyDescent="0.3">
      <c r="A3" s="20"/>
      <c r="B3" s="21" t="s">
        <v>135</v>
      </c>
      <c r="C3" s="22"/>
      <c r="D3" s="22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37"/>
    </row>
    <row r="4" spans="1:19" ht="69.75" customHeight="1" x14ac:dyDescent="0.3">
      <c r="A4" s="24"/>
      <c r="B4" s="318" t="s">
        <v>62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3"/>
      <c r="O4" s="23"/>
      <c r="P4" s="23"/>
      <c r="Q4" s="238"/>
    </row>
    <row r="5" spans="1:19" ht="27.75" customHeight="1" thickBot="1" x14ac:dyDescent="0.5">
      <c r="A5" s="15"/>
      <c r="B5" s="18"/>
      <c r="C5" s="19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87"/>
    </row>
    <row r="6" spans="1:19" ht="41.25" customHeight="1" thickBot="1" x14ac:dyDescent="0.35">
      <c r="A6" s="15"/>
      <c r="B6" s="160" t="s">
        <v>80</v>
      </c>
      <c r="C6" s="319" t="s">
        <v>125</v>
      </c>
      <c r="D6" s="320"/>
      <c r="E6" s="14"/>
      <c r="F6" s="148" t="s">
        <v>118</v>
      </c>
      <c r="G6" s="159">
        <v>300</v>
      </c>
      <c r="H6" s="67"/>
      <c r="I6" s="67"/>
      <c r="J6" s="67"/>
      <c r="K6" s="14"/>
      <c r="L6" s="14"/>
      <c r="M6" s="14"/>
      <c r="N6" s="14"/>
      <c r="O6" s="14"/>
      <c r="P6" s="14"/>
      <c r="Q6" s="187"/>
    </row>
    <row r="7" spans="1:19" ht="45" customHeight="1" thickBot="1" x14ac:dyDescent="0.35">
      <c r="A7" s="16"/>
      <c r="B7" s="161" t="s">
        <v>70</v>
      </c>
      <c r="C7" s="321" t="s">
        <v>130</v>
      </c>
      <c r="D7" s="322"/>
      <c r="E7" s="14"/>
      <c r="F7" s="148" t="s">
        <v>61</v>
      </c>
      <c r="G7" s="307" t="s">
        <v>132</v>
      </c>
      <c r="H7" s="67"/>
      <c r="I7" s="67"/>
      <c r="J7" s="67"/>
      <c r="K7" s="14"/>
      <c r="L7" s="14"/>
      <c r="M7" s="14"/>
      <c r="N7" s="14"/>
      <c r="O7" s="14"/>
      <c r="P7" s="14"/>
      <c r="Q7" s="187"/>
    </row>
    <row r="8" spans="1:19" ht="52.5" customHeight="1" thickBot="1" x14ac:dyDescent="0.35">
      <c r="A8" s="16"/>
      <c r="B8" s="162" t="s">
        <v>119</v>
      </c>
      <c r="C8" s="323" t="str">
        <f>IF('Data-Qtr1'!C8="&lt;Insert RCH Name here&gt;","Enter RCH name in Data-Qtr1 RCH Name field",'Data-Qtr1'!C8)</f>
        <v>Enter RCH name in Data-Qtr1 RCH Name field</v>
      </c>
      <c r="D8" s="324"/>
      <c r="E8" s="14"/>
      <c r="F8" s="14"/>
      <c r="G8" s="67"/>
      <c r="H8" s="67"/>
      <c r="I8" s="67"/>
      <c r="J8" s="67"/>
      <c r="K8" s="14"/>
      <c r="L8" s="14"/>
      <c r="M8" s="14"/>
      <c r="N8" s="14"/>
      <c r="O8" s="14"/>
      <c r="P8" s="14"/>
      <c r="Q8" s="187"/>
    </row>
    <row r="9" spans="1:19" thickBot="1" x14ac:dyDescent="0.35">
      <c r="A9" s="15"/>
      <c r="B9" s="68"/>
      <c r="C9" s="69"/>
      <c r="D9" s="66"/>
      <c r="E9" s="66"/>
      <c r="F9" s="66"/>
      <c r="G9" s="66"/>
      <c r="H9" s="67"/>
      <c r="I9" s="67"/>
      <c r="J9" s="67"/>
      <c r="K9" s="14"/>
      <c r="L9" s="14"/>
      <c r="M9" s="14"/>
      <c r="N9" s="14"/>
      <c r="O9" s="14"/>
      <c r="P9" s="14"/>
      <c r="Q9" s="187"/>
    </row>
    <row r="10" spans="1:19" ht="21.75" customHeight="1" thickBot="1" x14ac:dyDescent="0.35">
      <c r="A10" s="15"/>
      <c r="B10" s="68"/>
      <c r="C10" s="149" t="s">
        <v>64</v>
      </c>
      <c r="D10" s="70"/>
      <c r="E10" s="70"/>
      <c r="F10" s="70"/>
      <c r="G10" s="70"/>
      <c r="H10" s="71"/>
      <c r="I10" s="67"/>
      <c r="J10" s="67"/>
      <c r="K10" s="14"/>
      <c r="L10" s="14"/>
      <c r="M10" s="14"/>
      <c r="N10" s="14"/>
      <c r="O10" s="14"/>
      <c r="P10" s="14"/>
      <c r="Q10" s="187"/>
    </row>
    <row r="11" spans="1:19" ht="16.2" thickBot="1" x14ac:dyDescent="0.35">
      <c r="A11" s="15"/>
      <c r="B11" s="72" t="s">
        <v>16</v>
      </c>
      <c r="C11" s="73" t="s">
        <v>23</v>
      </c>
      <c r="D11" s="74" t="s">
        <v>21</v>
      </c>
      <c r="E11" s="75">
        <v>2</v>
      </c>
      <c r="F11" s="75">
        <v>3</v>
      </c>
      <c r="G11" s="75">
        <v>4</v>
      </c>
      <c r="H11" s="76" t="s">
        <v>63</v>
      </c>
      <c r="I11" s="67"/>
      <c r="J11" s="67"/>
      <c r="K11" s="14"/>
      <c r="L11" s="14"/>
      <c r="M11" s="14"/>
      <c r="N11" s="14"/>
      <c r="O11" s="14"/>
      <c r="P11" s="14"/>
      <c r="Q11" s="187"/>
    </row>
    <row r="12" spans="1:19" ht="79.5" customHeight="1" x14ac:dyDescent="0.3">
      <c r="A12" s="17"/>
      <c r="B12" s="77" t="s">
        <v>15</v>
      </c>
      <c r="C12" s="78" t="s">
        <v>115</v>
      </c>
      <c r="D12" s="79" t="s">
        <v>33</v>
      </c>
      <c r="E12" s="79" t="s">
        <v>114</v>
      </c>
      <c r="F12" s="79" t="s">
        <v>55</v>
      </c>
      <c r="G12" s="79" t="s">
        <v>60</v>
      </c>
      <c r="H12" s="80"/>
      <c r="I12" s="67"/>
      <c r="J12" s="67"/>
      <c r="K12" s="14"/>
      <c r="L12" s="14"/>
      <c r="M12" s="14"/>
      <c r="N12" s="14"/>
      <c r="O12" s="14"/>
      <c r="P12" s="14"/>
      <c r="Q12" s="187"/>
      <c r="R12" s="239" t="s">
        <v>65</v>
      </c>
      <c r="S12" s="240" t="s">
        <v>71</v>
      </c>
    </row>
    <row r="13" spans="1:19" ht="54" customHeight="1" thickBot="1" x14ac:dyDescent="0.35">
      <c r="A13" s="15"/>
      <c r="B13" s="81" t="s">
        <v>24</v>
      </c>
      <c r="C13" s="82" t="s">
        <v>35</v>
      </c>
      <c r="D13" s="83" t="s">
        <v>34</v>
      </c>
      <c r="E13" s="83" t="s">
        <v>14</v>
      </c>
      <c r="F13" s="83" t="s">
        <v>56</v>
      </c>
      <c r="G13" s="83" t="s">
        <v>57</v>
      </c>
      <c r="H13" s="84" t="s">
        <v>22</v>
      </c>
      <c r="I13" s="67"/>
      <c r="J13" s="67"/>
      <c r="K13" s="14"/>
      <c r="L13" s="14"/>
      <c r="M13" s="14"/>
      <c r="N13" s="14"/>
      <c r="O13" s="14"/>
      <c r="P13" s="14"/>
      <c r="Q13" s="187"/>
      <c r="R13" s="241"/>
      <c r="S13" s="242"/>
    </row>
    <row r="14" spans="1:19" ht="14.4" x14ac:dyDescent="0.3">
      <c r="A14" s="15"/>
      <c r="B14" s="85">
        <v>1</v>
      </c>
      <c r="C14" s="86"/>
      <c r="D14" s="116"/>
      <c r="E14" s="88"/>
      <c r="F14" s="87"/>
      <c r="G14" s="88"/>
      <c r="H14" s="89"/>
      <c r="I14" s="67"/>
      <c r="J14" s="67"/>
      <c r="K14" s="14"/>
      <c r="L14" s="14"/>
      <c r="M14" s="14"/>
      <c r="N14" s="14"/>
      <c r="O14" s="14"/>
      <c r="P14" s="14"/>
      <c r="Q14" s="187"/>
      <c r="R14" s="241" t="b">
        <f t="shared" ref="R14:R45" si="0">$G$6&lt;B14</f>
        <v>0</v>
      </c>
      <c r="S14" s="243">
        <f>IF(C14="Yes",DATE(2023,7,1),DATE(1900,1,1))</f>
        <v>1</v>
      </c>
    </row>
    <row r="15" spans="1:19" ht="14.4" x14ac:dyDescent="0.3">
      <c r="A15" s="15"/>
      <c r="B15" s="90">
        <v>2</v>
      </c>
      <c r="C15" s="91"/>
      <c r="D15" s="92"/>
      <c r="E15" s="93"/>
      <c r="F15" s="92"/>
      <c r="G15" s="93"/>
      <c r="H15" s="94"/>
      <c r="I15" s="67"/>
      <c r="J15" s="67"/>
      <c r="K15" s="14"/>
      <c r="L15" s="14"/>
      <c r="M15" s="14"/>
      <c r="N15" s="14"/>
      <c r="O15" s="14"/>
      <c r="P15" s="14"/>
      <c r="Q15" s="187"/>
      <c r="R15" s="241" t="b">
        <f t="shared" si="0"/>
        <v>0</v>
      </c>
      <c r="S15" s="243">
        <f t="shared" ref="S15:S78" si="1">IF(C15="Yes",DATE(2023,7,1),DATE(1900,1,1))</f>
        <v>1</v>
      </c>
    </row>
    <row r="16" spans="1:19" ht="14.4" x14ac:dyDescent="0.3">
      <c r="A16" s="15"/>
      <c r="B16" s="90">
        <v>3</v>
      </c>
      <c r="C16" s="91"/>
      <c r="D16" s="92"/>
      <c r="E16" s="93"/>
      <c r="F16" s="92"/>
      <c r="G16" s="93"/>
      <c r="H16" s="94"/>
      <c r="I16" s="67"/>
      <c r="J16" s="67"/>
      <c r="K16" s="14"/>
      <c r="L16" s="14"/>
      <c r="M16" s="14"/>
      <c r="N16" s="14"/>
      <c r="O16" s="14"/>
      <c r="P16" s="14"/>
      <c r="Q16" s="187"/>
      <c r="R16" s="241" t="b">
        <f t="shared" si="0"/>
        <v>0</v>
      </c>
      <c r="S16" s="243">
        <f t="shared" si="1"/>
        <v>1</v>
      </c>
    </row>
    <row r="17" spans="1:19" ht="14.4" x14ac:dyDescent="0.3">
      <c r="A17" s="14"/>
      <c r="B17" s="90">
        <v>4</v>
      </c>
      <c r="C17" s="91"/>
      <c r="D17" s="92"/>
      <c r="E17" s="93"/>
      <c r="F17" s="92"/>
      <c r="G17" s="93"/>
      <c r="H17" s="94"/>
      <c r="I17" s="67"/>
      <c r="J17" s="67"/>
      <c r="K17" s="14"/>
      <c r="L17" s="14"/>
      <c r="M17" s="14"/>
      <c r="N17" s="14"/>
      <c r="O17" s="14"/>
      <c r="P17" s="14"/>
      <c r="Q17" s="187"/>
      <c r="R17" s="241" t="b">
        <f t="shared" si="0"/>
        <v>0</v>
      </c>
      <c r="S17" s="243">
        <f t="shared" si="1"/>
        <v>1</v>
      </c>
    </row>
    <row r="18" spans="1:19" ht="14.4" x14ac:dyDescent="0.3">
      <c r="A18" s="14"/>
      <c r="B18" s="90">
        <v>5</v>
      </c>
      <c r="C18" s="91"/>
      <c r="D18" s="92"/>
      <c r="E18" s="93"/>
      <c r="F18" s="92"/>
      <c r="G18" s="93"/>
      <c r="H18" s="94"/>
      <c r="I18" s="67"/>
      <c r="J18" s="67"/>
      <c r="K18" s="14"/>
      <c r="L18" s="14"/>
      <c r="M18" s="14"/>
      <c r="N18" s="14"/>
      <c r="O18" s="14"/>
      <c r="P18" s="14"/>
      <c r="Q18" s="187"/>
      <c r="R18" s="241" t="b">
        <f t="shared" si="0"/>
        <v>0</v>
      </c>
      <c r="S18" s="243">
        <f t="shared" si="1"/>
        <v>1</v>
      </c>
    </row>
    <row r="19" spans="1:19" ht="14.4" x14ac:dyDescent="0.3">
      <c r="A19" s="14"/>
      <c r="B19" s="90">
        <v>6</v>
      </c>
      <c r="C19" s="91"/>
      <c r="D19" s="92"/>
      <c r="E19" s="93"/>
      <c r="F19" s="92"/>
      <c r="G19" s="93"/>
      <c r="H19" s="94"/>
      <c r="I19" s="67"/>
      <c r="J19" s="67"/>
      <c r="K19" s="14"/>
      <c r="L19" s="14"/>
      <c r="M19" s="14"/>
      <c r="N19" s="14"/>
      <c r="O19" s="14"/>
      <c r="P19" s="14"/>
      <c r="Q19" s="187"/>
      <c r="R19" s="241" t="b">
        <f t="shared" si="0"/>
        <v>0</v>
      </c>
      <c r="S19" s="243">
        <f t="shared" si="1"/>
        <v>1</v>
      </c>
    </row>
    <row r="20" spans="1:19" ht="14.4" x14ac:dyDescent="0.3">
      <c r="A20" s="14"/>
      <c r="B20" s="90">
        <v>7</v>
      </c>
      <c r="C20" s="91"/>
      <c r="D20" s="92"/>
      <c r="E20" s="93"/>
      <c r="F20" s="92"/>
      <c r="G20" s="93"/>
      <c r="H20" s="94"/>
      <c r="I20" s="67"/>
      <c r="J20" s="67"/>
      <c r="K20" s="14"/>
      <c r="L20" s="14"/>
      <c r="M20" s="14"/>
      <c r="N20" s="14"/>
      <c r="O20" s="14"/>
      <c r="P20" s="14"/>
      <c r="Q20" s="187"/>
      <c r="R20" s="241" t="b">
        <f t="shared" si="0"/>
        <v>0</v>
      </c>
      <c r="S20" s="243">
        <f t="shared" si="1"/>
        <v>1</v>
      </c>
    </row>
    <row r="21" spans="1:19" ht="14.4" x14ac:dyDescent="0.3">
      <c r="A21" s="14"/>
      <c r="B21" s="90">
        <v>8</v>
      </c>
      <c r="C21" s="91"/>
      <c r="D21" s="92"/>
      <c r="E21" s="93"/>
      <c r="F21" s="92"/>
      <c r="G21" s="93"/>
      <c r="H21" s="94"/>
      <c r="I21" s="67"/>
      <c r="J21" s="67"/>
      <c r="K21" s="14"/>
      <c r="L21" s="14"/>
      <c r="M21" s="14"/>
      <c r="N21" s="14"/>
      <c r="O21" s="14"/>
      <c r="P21" s="14"/>
      <c r="Q21" s="187"/>
      <c r="R21" s="241" t="b">
        <f t="shared" si="0"/>
        <v>0</v>
      </c>
      <c r="S21" s="243">
        <f t="shared" si="1"/>
        <v>1</v>
      </c>
    </row>
    <row r="22" spans="1:19" ht="14.4" x14ac:dyDescent="0.3">
      <c r="A22" s="14"/>
      <c r="B22" s="90">
        <v>9</v>
      </c>
      <c r="C22" s="91"/>
      <c r="D22" s="92"/>
      <c r="E22" s="93"/>
      <c r="F22" s="92"/>
      <c r="G22" s="93"/>
      <c r="H22" s="94"/>
      <c r="I22" s="67"/>
      <c r="J22" s="67"/>
      <c r="K22" s="14"/>
      <c r="L22" s="14"/>
      <c r="M22" s="14"/>
      <c r="N22" s="14"/>
      <c r="O22" s="14"/>
      <c r="P22" s="14"/>
      <c r="Q22" s="187"/>
      <c r="R22" s="241" t="b">
        <f t="shared" si="0"/>
        <v>0</v>
      </c>
      <c r="S22" s="243">
        <f t="shared" si="1"/>
        <v>1</v>
      </c>
    </row>
    <row r="23" spans="1:19" thickBot="1" x14ac:dyDescent="0.35">
      <c r="A23" s="14"/>
      <c r="B23" s="90">
        <v>10</v>
      </c>
      <c r="C23" s="95"/>
      <c r="D23" s="96"/>
      <c r="E23" s="97"/>
      <c r="F23" s="96"/>
      <c r="G23" s="147"/>
      <c r="H23" s="98"/>
      <c r="I23" s="67"/>
      <c r="J23" s="67"/>
      <c r="K23" s="14"/>
      <c r="L23" s="14"/>
      <c r="M23" s="14"/>
      <c r="N23" s="14"/>
      <c r="O23" s="14"/>
      <c r="P23" s="14"/>
      <c r="Q23" s="187"/>
      <c r="R23" s="241" t="b">
        <f t="shared" si="0"/>
        <v>0</v>
      </c>
      <c r="S23" s="243">
        <f t="shared" si="1"/>
        <v>1</v>
      </c>
    </row>
    <row r="24" spans="1:19" ht="14.4" x14ac:dyDescent="0.3">
      <c r="A24" s="14"/>
      <c r="B24" s="85">
        <v>11</v>
      </c>
      <c r="C24" s="99"/>
      <c r="D24" s="100"/>
      <c r="E24" s="101"/>
      <c r="F24" s="100"/>
      <c r="G24" s="101"/>
      <c r="H24" s="102"/>
      <c r="I24" s="67"/>
      <c r="J24" s="67"/>
      <c r="K24" s="14"/>
      <c r="L24" s="14"/>
      <c r="M24" s="14"/>
      <c r="N24" s="14"/>
      <c r="O24" s="14"/>
      <c r="P24" s="14"/>
      <c r="Q24" s="187"/>
      <c r="R24" s="241" t="b">
        <f t="shared" si="0"/>
        <v>0</v>
      </c>
      <c r="S24" s="243">
        <f t="shared" si="1"/>
        <v>1</v>
      </c>
    </row>
    <row r="25" spans="1:19" ht="14.4" x14ac:dyDescent="0.3">
      <c r="A25" s="14"/>
      <c r="B25" s="90">
        <v>12</v>
      </c>
      <c r="C25" s="91"/>
      <c r="D25" s="92"/>
      <c r="E25" s="93"/>
      <c r="F25" s="92"/>
      <c r="G25" s="93"/>
      <c r="H25" s="94"/>
      <c r="I25" s="67"/>
      <c r="J25" s="67"/>
      <c r="K25" s="14"/>
      <c r="L25" s="14"/>
      <c r="M25" s="14"/>
      <c r="N25" s="14"/>
      <c r="O25" s="14"/>
      <c r="P25" s="14"/>
      <c r="Q25" s="187"/>
      <c r="R25" s="241" t="b">
        <f t="shared" si="0"/>
        <v>0</v>
      </c>
      <c r="S25" s="243">
        <f t="shared" si="1"/>
        <v>1</v>
      </c>
    </row>
    <row r="26" spans="1:19" ht="14.4" x14ac:dyDescent="0.3">
      <c r="A26" s="14"/>
      <c r="B26" s="90">
        <v>13</v>
      </c>
      <c r="C26" s="91"/>
      <c r="D26" s="92"/>
      <c r="E26" s="93"/>
      <c r="F26" s="92"/>
      <c r="G26" s="93"/>
      <c r="H26" s="94"/>
      <c r="I26" s="67"/>
      <c r="J26" s="67"/>
      <c r="K26" s="14"/>
      <c r="L26" s="14"/>
      <c r="M26" s="14"/>
      <c r="N26" s="14"/>
      <c r="O26" s="14"/>
      <c r="P26" s="14"/>
      <c r="Q26" s="187"/>
      <c r="R26" s="241" t="b">
        <f t="shared" si="0"/>
        <v>0</v>
      </c>
      <c r="S26" s="243">
        <f t="shared" si="1"/>
        <v>1</v>
      </c>
    </row>
    <row r="27" spans="1:19" ht="14.4" x14ac:dyDescent="0.3">
      <c r="A27" s="14"/>
      <c r="B27" s="90">
        <v>14</v>
      </c>
      <c r="C27" s="91"/>
      <c r="D27" s="92"/>
      <c r="E27" s="93"/>
      <c r="F27" s="92"/>
      <c r="G27" s="93"/>
      <c r="H27" s="94"/>
      <c r="I27" s="67"/>
      <c r="J27" s="67"/>
      <c r="K27" s="14"/>
      <c r="L27" s="14"/>
      <c r="M27" s="14"/>
      <c r="N27" s="14"/>
      <c r="O27" s="14"/>
      <c r="P27" s="14"/>
      <c r="Q27" s="187"/>
      <c r="R27" s="241" t="b">
        <f t="shared" si="0"/>
        <v>0</v>
      </c>
      <c r="S27" s="243">
        <f t="shared" si="1"/>
        <v>1</v>
      </c>
    </row>
    <row r="28" spans="1:19" ht="14.4" x14ac:dyDescent="0.3">
      <c r="A28" s="14"/>
      <c r="B28" s="90">
        <v>15</v>
      </c>
      <c r="C28" s="91"/>
      <c r="D28" s="92"/>
      <c r="E28" s="93"/>
      <c r="F28" s="92"/>
      <c r="G28" s="93"/>
      <c r="H28" s="94"/>
      <c r="I28" s="67"/>
      <c r="J28" s="67"/>
      <c r="K28" s="14"/>
      <c r="L28" s="14"/>
      <c r="M28" s="14"/>
      <c r="N28" s="14"/>
      <c r="O28" s="14"/>
      <c r="P28" s="14"/>
      <c r="Q28" s="187"/>
      <c r="R28" s="241" t="b">
        <f t="shared" si="0"/>
        <v>0</v>
      </c>
      <c r="S28" s="243">
        <f t="shared" si="1"/>
        <v>1</v>
      </c>
    </row>
    <row r="29" spans="1:19" ht="14.4" x14ac:dyDescent="0.3">
      <c r="A29" s="14"/>
      <c r="B29" s="90">
        <v>16</v>
      </c>
      <c r="C29" s="91"/>
      <c r="D29" s="92"/>
      <c r="E29" s="93"/>
      <c r="F29" s="92"/>
      <c r="G29" s="93"/>
      <c r="H29" s="94"/>
      <c r="I29" s="67"/>
      <c r="J29" s="67"/>
      <c r="K29" s="14"/>
      <c r="L29" s="14"/>
      <c r="M29" s="14"/>
      <c r="N29" s="14"/>
      <c r="O29" s="14"/>
      <c r="P29" s="14"/>
      <c r="Q29" s="187"/>
      <c r="R29" s="241" t="b">
        <f t="shared" si="0"/>
        <v>0</v>
      </c>
      <c r="S29" s="243">
        <f t="shared" si="1"/>
        <v>1</v>
      </c>
    </row>
    <row r="30" spans="1:19" ht="14.4" x14ac:dyDescent="0.3">
      <c r="A30" s="14"/>
      <c r="B30" s="90">
        <v>17</v>
      </c>
      <c r="C30" s="91"/>
      <c r="D30" s="92"/>
      <c r="E30" s="93"/>
      <c r="F30" s="92"/>
      <c r="G30" s="93"/>
      <c r="H30" s="94"/>
      <c r="I30" s="67"/>
      <c r="J30" s="67"/>
      <c r="K30" s="14"/>
      <c r="L30" s="14"/>
      <c r="M30" s="14"/>
      <c r="N30" s="14"/>
      <c r="O30" s="14"/>
      <c r="P30" s="14"/>
      <c r="Q30" s="187"/>
      <c r="R30" s="241" t="b">
        <f t="shared" si="0"/>
        <v>0</v>
      </c>
      <c r="S30" s="243">
        <f t="shared" si="1"/>
        <v>1</v>
      </c>
    </row>
    <row r="31" spans="1:19" s="14" customFormat="1" ht="14.4" x14ac:dyDescent="0.3">
      <c r="B31" s="90">
        <v>18</v>
      </c>
      <c r="C31" s="91"/>
      <c r="D31" s="92"/>
      <c r="E31" s="93"/>
      <c r="F31" s="92"/>
      <c r="G31" s="93"/>
      <c r="H31" s="94"/>
      <c r="I31" s="67"/>
      <c r="J31" s="67"/>
      <c r="Q31" s="187"/>
      <c r="R31" s="245" t="b">
        <f t="shared" si="0"/>
        <v>0</v>
      </c>
      <c r="S31" s="246">
        <f t="shared" si="1"/>
        <v>1</v>
      </c>
    </row>
    <row r="32" spans="1:19" s="14" customFormat="1" ht="14.4" x14ac:dyDescent="0.3">
      <c r="B32" s="90">
        <v>19</v>
      </c>
      <c r="C32" s="91"/>
      <c r="D32" s="92"/>
      <c r="E32" s="93"/>
      <c r="F32" s="92"/>
      <c r="G32" s="93"/>
      <c r="H32" s="94"/>
      <c r="I32" s="67"/>
      <c r="J32" s="67"/>
      <c r="Q32" s="187"/>
      <c r="R32" s="245" t="b">
        <f t="shared" si="0"/>
        <v>0</v>
      </c>
      <c r="S32" s="246">
        <f t="shared" si="1"/>
        <v>1</v>
      </c>
    </row>
    <row r="33" spans="2:19" s="14" customFormat="1" thickBot="1" x14ac:dyDescent="0.35">
      <c r="B33" s="90">
        <v>20</v>
      </c>
      <c r="C33" s="95"/>
      <c r="D33" s="96"/>
      <c r="E33" s="97"/>
      <c r="F33" s="96"/>
      <c r="G33" s="97"/>
      <c r="H33" s="98"/>
      <c r="I33" s="67"/>
      <c r="J33" s="67"/>
      <c r="Q33" s="187"/>
      <c r="R33" s="245" t="b">
        <f t="shared" si="0"/>
        <v>0</v>
      </c>
      <c r="S33" s="246">
        <f t="shared" si="1"/>
        <v>1</v>
      </c>
    </row>
    <row r="34" spans="2:19" s="14" customFormat="1" ht="14.4" x14ac:dyDescent="0.3">
      <c r="B34" s="85">
        <v>21</v>
      </c>
      <c r="C34" s="99"/>
      <c r="D34" s="100"/>
      <c r="E34" s="101"/>
      <c r="F34" s="100"/>
      <c r="G34" s="101"/>
      <c r="H34" s="102"/>
      <c r="I34" s="67"/>
      <c r="J34" s="67"/>
      <c r="Q34" s="187"/>
      <c r="R34" s="245" t="b">
        <f t="shared" si="0"/>
        <v>0</v>
      </c>
      <c r="S34" s="246">
        <f t="shared" si="1"/>
        <v>1</v>
      </c>
    </row>
    <row r="35" spans="2:19" s="14" customFormat="1" ht="14.4" x14ac:dyDescent="0.3">
      <c r="B35" s="90">
        <v>22</v>
      </c>
      <c r="C35" s="91"/>
      <c r="D35" s="92"/>
      <c r="E35" s="93"/>
      <c r="F35" s="92"/>
      <c r="G35" s="93"/>
      <c r="H35" s="94"/>
      <c r="I35" s="67"/>
      <c r="J35" s="67"/>
      <c r="Q35" s="187"/>
      <c r="R35" s="245" t="b">
        <f t="shared" si="0"/>
        <v>0</v>
      </c>
      <c r="S35" s="246">
        <f t="shared" si="1"/>
        <v>1</v>
      </c>
    </row>
    <row r="36" spans="2:19" s="14" customFormat="1" ht="14.4" x14ac:dyDescent="0.3">
      <c r="B36" s="90">
        <v>23</v>
      </c>
      <c r="C36" s="91"/>
      <c r="D36" s="92"/>
      <c r="E36" s="93"/>
      <c r="F36" s="92"/>
      <c r="G36" s="93"/>
      <c r="H36" s="94"/>
      <c r="I36" s="67"/>
      <c r="J36" s="67"/>
      <c r="Q36" s="187"/>
      <c r="R36" s="245" t="b">
        <f t="shared" si="0"/>
        <v>0</v>
      </c>
      <c r="S36" s="246">
        <f t="shared" si="1"/>
        <v>1</v>
      </c>
    </row>
    <row r="37" spans="2:19" s="14" customFormat="1" ht="14.4" x14ac:dyDescent="0.3">
      <c r="B37" s="90">
        <v>24</v>
      </c>
      <c r="C37" s="91"/>
      <c r="D37" s="92"/>
      <c r="E37" s="93"/>
      <c r="F37" s="92"/>
      <c r="G37" s="93"/>
      <c r="H37" s="94"/>
      <c r="I37" s="67"/>
      <c r="J37" s="67"/>
      <c r="Q37" s="187"/>
      <c r="R37" s="245" t="b">
        <f t="shared" si="0"/>
        <v>0</v>
      </c>
      <c r="S37" s="246">
        <f t="shared" si="1"/>
        <v>1</v>
      </c>
    </row>
    <row r="38" spans="2:19" s="14" customFormat="1" ht="14.4" x14ac:dyDescent="0.3">
      <c r="B38" s="90">
        <v>25</v>
      </c>
      <c r="C38" s="91"/>
      <c r="D38" s="92"/>
      <c r="E38" s="93"/>
      <c r="F38" s="92"/>
      <c r="G38" s="93"/>
      <c r="H38" s="94"/>
      <c r="I38" s="67"/>
      <c r="J38" s="67"/>
      <c r="Q38" s="187"/>
      <c r="R38" s="245" t="b">
        <f t="shared" si="0"/>
        <v>0</v>
      </c>
      <c r="S38" s="246">
        <f t="shared" si="1"/>
        <v>1</v>
      </c>
    </row>
    <row r="39" spans="2:19" s="14" customFormat="1" ht="14.4" x14ac:dyDescent="0.3">
      <c r="B39" s="90">
        <v>26</v>
      </c>
      <c r="C39" s="91"/>
      <c r="D39" s="92"/>
      <c r="E39" s="93"/>
      <c r="F39" s="92"/>
      <c r="G39" s="93"/>
      <c r="H39" s="94"/>
      <c r="I39" s="67"/>
      <c r="J39" s="67"/>
      <c r="Q39" s="187"/>
      <c r="R39" s="245" t="b">
        <f t="shared" si="0"/>
        <v>0</v>
      </c>
      <c r="S39" s="246">
        <f t="shared" si="1"/>
        <v>1</v>
      </c>
    </row>
    <row r="40" spans="2:19" s="14" customFormat="1" ht="14.4" x14ac:dyDescent="0.3">
      <c r="B40" s="90">
        <v>27</v>
      </c>
      <c r="C40" s="91"/>
      <c r="D40" s="92"/>
      <c r="E40" s="93"/>
      <c r="F40" s="92"/>
      <c r="G40" s="93"/>
      <c r="H40" s="94"/>
      <c r="I40" s="67"/>
      <c r="J40" s="67"/>
      <c r="Q40" s="187"/>
      <c r="R40" s="245" t="b">
        <f t="shared" si="0"/>
        <v>0</v>
      </c>
      <c r="S40" s="246">
        <f t="shared" si="1"/>
        <v>1</v>
      </c>
    </row>
    <row r="41" spans="2:19" s="14" customFormat="1" ht="14.4" x14ac:dyDescent="0.3">
      <c r="B41" s="90">
        <v>28</v>
      </c>
      <c r="C41" s="91"/>
      <c r="D41" s="92"/>
      <c r="E41" s="93"/>
      <c r="F41" s="92"/>
      <c r="G41" s="93"/>
      <c r="H41" s="94"/>
      <c r="I41" s="67"/>
      <c r="J41" s="67"/>
      <c r="Q41" s="187"/>
      <c r="R41" s="245" t="b">
        <f t="shared" si="0"/>
        <v>0</v>
      </c>
      <c r="S41" s="246">
        <f t="shared" si="1"/>
        <v>1</v>
      </c>
    </row>
    <row r="42" spans="2:19" s="14" customFormat="1" ht="14.4" x14ac:dyDescent="0.3">
      <c r="B42" s="90">
        <v>29</v>
      </c>
      <c r="C42" s="91"/>
      <c r="D42" s="92"/>
      <c r="E42" s="93"/>
      <c r="F42" s="92"/>
      <c r="G42" s="93"/>
      <c r="H42" s="94"/>
      <c r="I42" s="67"/>
      <c r="J42" s="67"/>
      <c r="Q42" s="187"/>
      <c r="R42" s="245" t="b">
        <f t="shared" si="0"/>
        <v>0</v>
      </c>
      <c r="S42" s="246">
        <f t="shared" si="1"/>
        <v>1</v>
      </c>
    </row>
    <row r="43" spans="2:19" s="14" customFormat="1" thickBot="1" x14ac:dyDescent="0.35">
      <c r="B43" s="90">
        <v>30</v>
      </c>
      <c r="C43" s="95"/>
      <c r="D43" s="96"/>
      <c r="E43" s="97"/>
      <c r="F43" s="96"/>
      <c r="G43" s="97"/>
      <c r="H43" s="98"/>
      <c r="I43" s="67"/>
      <c r="J43" s="67"/>
      <c r="Q43" s="187"/>
      <c r="R43" s="245" t="b">
        <f t="shared" si="0"/>
        <v>0</v>
      </c>
      <c r="S43" s="246">
        <f t="shared" si="1"/>
        <v>1</v>
      </c>
    </row>
    <row r="44" spans="2:19" s="14" customFormat="1" ht="14.4" x14ac:dyDescent="0.3">
      <c r="B44" s="85">
        <v>31</v>
      </c>
      <c r="C44" s="99"/>
      <c r="D44" s="100"/>
      <c r="E44" s="101"/>
      <c r="F44" s="100"/>
      <c r="G44" s="101"/>
      <c r="H44" s="102"/>
      <c r="I44" s="67"/>
      <c r="J44" s="67"/>
      <c r="Q44" s="187"/>
      <c r="R44" s="245" t="b">
        <f t="shared" si="0"/>
        <v>0</v>
      </c>
      <c r="S44" s="246">
        <f t="shared" si="1"/>
        <v>1</v>
      </c>
    </row>
    <row r="45" spans="2:19" s="14" customFormat="1" ht="14.4" x14ac:dyDescent="0.3">
      <c r="B45" s="90">
        <v>32</v>
      </c>
      <c r="C45" s="91"/>
      <c r="D45" s="92"/>
      <c r="E45" s="93"/>
      <c r="F45" s="92"/>
      <c r="G45" s="93"/>
      <c r="H45" s="94"/>
      <c r="I45" s="67"/>
      <c r="J45" s="67"/>
      <c r="Q45" s="187"/>
      <c r="R45" s="245" t="b">
        <f t="shared" si="0"/>
        <v>0</v>
      </c>
      <c r="S45" s="246">
        <f t="shared" si="1"/>
        <v>1</v>
      </c>
    </row>
    <row r="46" spans="2:19" s="14" customFormat="1" ht="14.4" x14ac:dyDescent="0.3">
      <c r="B46" s="90">
        <v>33</v>
      </c>
      <c r="C46" s="91"/>
      <c r="D46" s="92"/>
      <c r="E46" s="93"/>
      <c r="F46" s="92"/>
      <c r="G46" s="93"/>
      <c r="H46" s="94"/>
      <c r="I46" s="67"/>
      <c r="J46" s="67"/>
      <c r="Q46" s="187"/>
      <c r="R46" s="245" t="b">
        <f t="shared" ref="R46:R77" si="2">$G$6&lt;B46</f>
        <v>0</v>
      </c>
      <c r="S46" s="246">
        <f t="shared" si="1"/>
        <v>1</v>
      </c>
    </row>
    <row r="47" spans="2:19" s="14" customFormat="1" ht="14.4" x14ac:dyDescent="0.3">
      <c r="B47" s="90">
        <v>34</v>
      </c>
      <c r="C47" s="91"/>
      <c r="D47" s="92"/>
      <c r="E47" s="93"/>
      <c r="F47" s="92"/>
      <c r="G47" s="93"/>
      <c r="H47" s="94"/>
      <c r="I47" s="67"/>
      <c r="J47" s="67"/>
      <c r="Q47" s="187"/>
      <c r="R47" s="245" t="b">
        <f t="shared" si="2"/>
        <v>0</v>
      </c>
      <c r="S47" s="246">
        <f t="shared" si="1"/>
        <v>1</v>
      </c>
    </row>
    <row r="48" spans="2:19" s="14" customFormat="1" ht="14.4" x14ac:dyDescent="0.3">
      <c r="B48" s="90">
        <v>35</v>
      </c>
      <c r="C48" s="91"/>
      <c r="D48" s="92"/>
      <c r="E48" s="93"/>
      <c r="F48" s="92"/>
      <c r="G48" s="93"/>
      <c r="H48" s="94"/>
      <c r="I48" s="67"/>
      <c r="J48" s="67"/>
      <c r="Q48" s="187"/>
      <c r="R48" s="245" t="b">
        <f t="shared" si="2"/>
        <v>0</v>
      </c>
      <c r="S48" s="246">
        <f t="shared" si="1"/>
        <v>1</v>
      </c>
    </row>
    <row r="49" spans="2:19" s="14" customFormat="1" ht="14.4" x14ac:dyDescent="0.3">
      <c r="B49" s="90">
        <v>36</v>
      </c>
      <c r="C49" s="91"/>
      <c r="D49" s="92"/>
      <c r="E49" s="93"/>
      <c r="F49" s="92"/>
      <c r="G49" s="93"/>
      <c r="H49" s="94"/>
      <c r="I49" s="67"/>
      <c r="J49" s="67"/>
      <c r="Q49" s="187"/>
      <c r="R49" s="245" t="b">
        <f t="shared" si="2"/>
        <v>0</v>
      </c>
      <c r="S49" s="246">
        <f t="shared" si="1"/>
        <v>1</v>
      </c>
    </row>
    <row r="50" spans="2:19" s="14" customFormat="1" ht="14.4" x14ac:dyDescent="0.3">
      <c r="B50" s="90">
        <v>37</v>
      </c>
      <c r="C50" s="91"/>
      <c r="D50" s="92"/>
      <c r="E50" s="93"/>
      <c r="F50" s="92"/>
      <c r="G50" s="93"/>
      <c r="H50" s="94"/>
      <c r="I50" s="67"/>
      <c r="J50" s="67"/>
      <c r="Q50" s="187"/>
      <c r="R50" s="245" t="b">
        <f t="shared" si="2"/>
        <v>0</v>
      </c>
      <c r="S50" s="246">
        <f t="shared" si="1"/>
        <v>1</v>
      </c>
    </row>
    <row r="51" spans="2:19" s="14" customFormat="1" ht="14.4" x14ac:dyDescent="0.3">
      <c r="B51" s="90">
        <v>38</v>
      </c>
      <c r="C51" s="91"/>
      <c r="D51" s="92"/>
      <c r="E51" s="93"/>
      <c r="F51" s="92"/>
      <c r="G51" s="93"/>
      <c r="H51" s="94"/>
      <c r="I51" s="67"/>
      <c r="J51" s="67"/>
      <c r="Q51" s="187"/>
      <c r="R51" s="245" t="b">
        <f t="shared" si="2"/>
        <v>0</v>
      </c>
      <c r="S51" s="246">
        <f t="shared" si="1"/>
        <v>1</v>
      </c>
    </row>
    <row r="52" spans="2:19" s="14" customFormat="1" ht="14.4" x14ac:dyDescent="0.3">
      <c r="B52" s="90">
        <v>39</v>
      </c>
      <c r="C52" s="91"/>
      <c r="D52" s="92"/>
      <c r="E52" s="93"/>
      <c r="F52" s="92"/>
      <c r="G52" s="93"/>
      <c r="H52" s="94"/>
      <c r="I52" s="67"/>
      <c r="J52" s="67"/>
      <c r="Q52" s="187"/>
      <c r="R52" s="245" t="b">
        <f t="shared" si="2"/>
        <v>0</v>
      </c>
      <c r="S52" s="246">
        <f t="shared" si="1"/>
        <v>1</v>
      </c>
    </row>
    <row r="53" spans="2:19" s="14" customFormat="1" thickBot="1" x14ac:dyDescent="0.35">
      <c r="B53" s="90">
        <v>40</v>
      </c>
      <c r="C53" s="95"/>
      <c r="D53" s="96"/>
      <c r="E53" s="97"/>
      <c r="F53" s="96"/>
      <c r="G53" s="97"/>
      <c r="H53" s="98"/>
      <c r="I53" s="67"/>
      <c r="J53" s="67"/>
      <c r="Q53" s="187"/>
      <c r="R53" s="245" t="b">
        <f t="shared" si="2"/>
        <v>0</v>
      </c>
      <c r="S53" s="246">
        <f t="shared" si="1"/>
        <v>1</v>
      </c>
    </row>
    <row r="54" spans="2:19" s="14" customFormat="1" ht="14.4" x14ac:dyDescent="0.3">
      <c r="B54" s="85">
        <v>41</v>
      </c>
      <c r="C54" s="99"/>
      <c r="D54" s="100"/>
      <c r="E54" s="101"/>
      <c r="F54" s="100"/>
      <c r="G54" s="101"/>
      <c r="H54" s="102"/>
      <c r="I54" s="67"/>
      <c r="J54" s="67"/>
      <c r="Q54" s="187"/>
      <c r="R54" s="245" t="b">
        <f t="shared" si="2"/>
        <v>0</v>
      </c>
      <c r="S54" s="246">
        <f t="shared" si="1"/>
        <v>1</v>
      </c>
    </row>
    <row r="55" spans="2:19" s="14" customFormat="1" ht="14.4" x14ac:dyDescent="0.3">
      <c r="B55" s="90">
        <v>42</v>
      </c>
      <c r="C55" s="91"/>
      <c r="D55" s="92"/>
      <c r="E55" s="93"/>
      <c r="F55" s="92"/>
      <c r="G55" s="93"/>
      <c r="H55" s="94"/>
      <c r="I55" s="67"/>
      <c r="J55" s="67"/>
      <c r="Q55" s="187"/>
      <c r="R55" s="245" t="b">
        <f t="shared" si="2"/>
        <v>0</v>
      </c>
      <c r="S55" s="246">
        <f t="shared" si="1"/>
        <v>1</v>
      </c>
    </row>
    <row r="56" spans="2:19" s="14" customFormat="1" ht="14.4" x14ac:dyDescent="0.3">
      <c r="B56" s="90">
        <v>43</v>
      </c>
      <c r="C56" s="91"/>
      <c r="D56" s="92"/>
      <c r="E56" s="93"/>
      <c r="F56" s="92"/>
      <c r="G56" s="93"/>
      <c r="H56" s="94"/>
      <c r="I56" s="67"/>
      <c r="J56" s="67"/>
      <c r="Q56" s="187"/>
      <c r="R56" s="245" t="b">
        <f t="shared" si="2"/>
        <v>0</v>
      </c>
      <c r="S56" s="246">
        <f t="shared" si="1"/>
        <v>1</v>
      </c>
    </row>
    <row r="57" spans="2:19" s="14" customFormat="1" ht="14.4" x14ac:dyDescent="0.3">
      <c r="B57" s="90">
        <v>44</v>
      </c>
      <c r="C57" s="91"/>
      <c r="D57" s="92"/>
      <c r="E57" s="93"/>
      <c r="F57" s="92"/>
      <c r="G57" s="93"/>
      <c r="H57" s="94"/>
      <c r="I57" s="67"/>
      <c r="J57" s="67"/>
      <c r="Q57" s="187"/>
      <c r="R57" s="245" t="b">
        <f t="shared" si="2"/>
        <v>0</v>
      </c>
      <c r="S57" s="246">
        <f t="shared" si="1"/>
        <v>1</v>
      </c>
    </row>
    <row r="58" spans="2:19" s="14" customFormat="1" ht="14.4" x14ac:dyDescent="0.3">
      <c r="B58" s="90">
        <v>45</v>
      </c>
      <c r="C58" s="91"/>
      <c r="D58" s="92"/>
      <c r="E58" s="93"/>
      <c r="F58" s="92"/>
      <c r="G58" s="93"/>
      <c r="H58" s="94"/>
      <c r="I58" s="67"/>
      <c r="J58" s="67"/>
      <c r="Q58" s="187"/>
      <c r="R58" s="245" t="b">
        <f t="shared" si="2"/>
        <v>0</v>
      </c>
      <c r="S58" s="246">
        <f t="shared" si="1"/>
        <v>1</v>
      </c>
    </row>
    <row r="59" spans="2:19" s="14" customFormat="1" ht="14.4" x14ac:dyDescent="0.3">
      <c r="B59" s="90">
        <v>46</v>
      </c>
      <c r="C59" s="91"/>
      <c r="D59" s="92"/>
      <c r="E59" s="93"/>
      <c r="F59" s="92"/>
      <c r="G59" s="93"/>
      <c r="H59" s="94"/>
      <c r="I59" s="67"/>
      <c r="J59" s="67"/>
      <c r="Q59" s="187"/>
      <c r="R59" s="245" t="b">
        <f t="shared" si="2"/>
        <v>0</v>
      </c>
      <c r="S59" s="246">
        <f t="shared" si="1"/>
        <v>1</v>
      </c>
    </row>
    <row r="60" spans="2:19" s="14" customFormat="1" ht="14.4" x14ac:dyDescent="0.3">
      <c r="B60" s="90">
        <v>47</v>
      </c>
      <c r="C60" s="91"/>
      <c r="D60" s="92"/>
      <c r="E60" s="93"/>
      <c r="F60" s="92"/>
      <c r="G60" s="93"/>
      <c r="H60" s="94"/>
      <c r="I60" s="67"/>
      <c r="J60" s="67"/>
      <c r="Q60" s="187"/>
      <c r="R60" s="245" t="b">
        <f t="shared" si="2"/>
        <v>0</v>
      </c>
      <c r="S60" s="246">
        <f t="shared" si="1"/>
        <v>1</v>
      </c>
    </row>
    <row r="61" spans="2:19" s="14" customFormat="1" ht="14.4" x14ac:dyDescent="0.3">
      <c r="B61" s="90">
        <v>48</v>
      </c>
      <c r="C61" s="91"/>
      <c r="D61" s="92"/>
      <c r="E61" s="93"/>
      <c r="F61" s="92"/>
      <c r="G61" s="93"/>
      <c r="H61" s="94"/>
      <c r="I61" s="67"/>
      <c r="J61" s="67"/>
      <c r="Q61" s="187"/>
      <c r="R61" s="245" t="b">
        <f t="shared" si="2"/>
        <v>0</v>
      </c>
      <c r="S61" s="246">
        <f t="shared" si="1"/>
        <v>1</v>
      </c>
    </row>
    <row r="62" spans="2:19" s="14" customFormat="1" ht="14.4" x14ac:dyDescent="0.3">
      <c r="B62" s="90">
        <v>49</v>
      </c>
      <c r="C62" s="91"/>
      <c r="D62" s="92"/>
      <c r="E62" s="93"/>
      <c r="F62" s="92"/>
      <c r="G62" s="93"/>
      <c r="H62" s="94"/>
      <c r="I62" s="67"/>
      <c r="J62" s="67"/>
      <c r="Q62" s="187"/>
      <c r="R62" s="245" t="b">
        <f t="shared" si="2"/>
        <v>0</v>
      </c>
      <c r="S62" s="246">
        <f t="shared" si="1"/>
        <v>1</v>
      </c>
    </row>
    <row r="63" spans="2:19" s="14" customFormat="1" thickBot="1" x14ac:dyDescent="0.35">
      <c r="B63" s="90">
        <v>50</v>
      </c>
      <c r="C63" s="95"/>
      <c r="D63" s="96"/>
      <c r="E63" s="97"/>
      <c r="F63" s="96"/>
      <c r="G63" s="97"/>
      <c r="H63" s="98"/>
      <c r="I63" s="67"/>
      <c r="J63" s="67"/>
      <c r="Q63" s="187"/>
      <c r="R63" s="245" t="b">
        <f t="shared" si="2"/>
        <v>0</v>
      </c>
      <c r="S63" s="246">
        <f t="shared" si="1"/>
        <v>1</v>
      </c>
    </row>
    <row r="64" spans="2:19" s="14" customFormat="1" ht="14.4" x14ac:dyDescent="0.3">
      <c r="B64" s="85">
        <v>51</v>
      </c>
      <c r="C64" s="99"/>
      <c r="D64" s="100"/>
      <c r="E64" s="101"/>
      <c r="F64" s="100"/>
      <c r="G64" s="101"/>
      <c r="H64" s="102"/>
      <c r="I64" s="67"/>
      <c r="J64" s="67"/>
      <c r="Q64" s="187"/>
      <c r="R64" s="245" t="b">
        <f t="shared" si="2"/>
        <v>0</v>
      </c>
      <c r="S64" s="246">
        <f t="shared" si="1"/>
        <v>1</v>
      </c>
    </row>
    <row r="65" spans="2:19" s="14" customFormat="1" ht="14.4" x14ac:dyDescent="0.3">
      <c r="B65" s="90">
        <v>52</v>
      </c>
      <c r="C65" s="91"/>
      <c r="D65" s="92"/>
      <c r="E65" s="93"/>
      <c r="F65" s="92"/>
      <c r="G65" s="93"/>
      <c r="H65" s="94"/>
      <c r="I65" s="67"/>
      <c r="J65" s="67"/>
      <c r="Q65" s="187"/>
      <c r="R65" s="245" t="b">
        <f t="shared" si="2"/>
        <v>0</v>
      </c>
      <c r="S65" s="246">
        <f t="shared" si="1"/>
        <v>1</v>
      </c>
    </row>
    <row r="66" spans="2:19" s="14" customFormat="1" ht="14.4" x14ac:dyDescent="0.3">
      <c r="B66" s="90">
        <v>53</v>
      </c>
      <c r="C66" s="91"/>
      <c r="D66" s="92"/>
      <c r="E66" s="93"/>
      <c r="F66" s="92"/>
      <c r="G66" s="93"/>
      <c r="H66" s="94"/>
      <c r="I66" s="67"/>
      <c r="J66" s="67"/>
      <c r="Q66" s="187"/>
      <c r="R66" s="245" t="b">
        <f t="shared" si="2"/>
        <v>0</v>
      </c>
      <c r="S66" s="246">
        <f t="shared" si="1"/>
        <v>1</v>
      </c>
    </row>
    <row r="67" spans="2:19" s="14" customFormat="1" ht="14.4" x14ac:dyDescent="0.3">
      <c r="B67" s="90">
        <v>54</v>
      </c>
      <c r="C67" s="91"/>
      <c r="D67" s="92"/>
      <c r="E67" s="93"/>
      <c r="F67" s="92"/>
      <c r="G67" s="93"/>
      <c r="H67" s="94"/>
      <c r="I67" s="67"/>
      <c r="J67" s="67"/>
      <c r="Q67" s="187"/>
      <c r="R67" s="245" t="b">
        <f t="shared" si="2"/>
        <v>0</v>
      </c>
      <c r="S67" s="246">
        <f t="shared" si="1"/>
        <v>1</v>
      </c>
    </row>
    <row r="68" spans="2:19" s="14" customFormat="1" ht="14.4" x14ac:dyDescent="0.3">
      <c r="B68" s="90">
        <v>55</v>
      </c>
      <c r="C68" s="91"/>
      <c r="D68" s="92"/>
      <c r="E68" s="93"/>
      <c r="F68" s="92"/>
      <c r="G68" s="93"/>
      <c r="H68" s="94"/>
      <c r="I68" s="67"/>
      <c r="J68" s="67"/>
      <c r="Q68" s="187"/>
      <c r="R68" s="245" t="b">
        <f t="shared" si="2"/>
        <v>0</v>
      </c>
      <c r="S68" s="246">
        <f t="shared" si="1"/>
        <v>1</v>
      </c>
    </row>
    <row r="69" spans="2:19" s="14" customFormat="1" ht="14.4" x14ac:dyDescent="0.3">
      <c r="B69" s="90">
        <v>56</v>
      </c>
      <c r="C69" s="91"/>
      <c r="D69" s="92"/>
      <c r="E69" s="93"/>
      <c r="F69" s="92"/>
      <c r="G69" s="93"/>
      <c r="H69" s="94"/>
      <c r="I69" s="67"/>
      <c r="J69" s="67"/>
      <c r="Q69" s="187"/>
      <c r="R69" s="245" t="b">
        <f t="shared" si="2"/>
        <v>0</v>
      </c>
      <c r="S69" s="246">
        <f t="shared" si="1"/>
        <v>1</v>
      </c>
    </row>
    <row r="70" spans="2:19" s="14" customFormat="1" ht="14.4" x14ac:dyDescent="0.3">
      <c r="B70" s="90">
        <v>57</v>
      </c>
      <c r="C70" s="91"/>
      <c r="D70" s="92"/>
      <c r="E70" s="93"/>
      <c r="F70" s="92"/>
      <c r="G70" s="93"/>
      <c r="H70" s="94"/>
      <c r="I70" s="67"/>
      <c r="J70" s="67"/>
      <c r="Q70" s="187"/>
      <c r="R70" s="245" t="b">
        <f t="shared" si="2"/>
        <v>0</v>
      </c>
      <c r="S70" s="246">
        <f t="shared" si="1"/>
        <v>1</v>
      </c>
    </row>
    <row r="71" spans="2:19" s="14" customFormat="1" ht="14.4" x14ac:dyDescent="0.3">
      <c r="B71" s="90">
        <v>58</v>
      </c>
      <c r="C71" s="91"/>
      <c r="D71" s="92"/>
      <c r="E71" s="93"/>
      <c r="F71" s="92"/>
      <c r="G71" s="93"/>
      <c r="H71" s="94"/>
      <c r="I71" s="67"/>
      <c r="J71" s="67"/>
      <c r="Q71" s="187"/>
      <c r="R71" s="245" t="b">
        <f t="shared" si="2"/>
        <v>0</v>
      </c>
      <c r="S71" s="246">
        <f t="shared" si="1"/>
        <v>1</v>
      </c>
    </row>
    <row r="72" spans="2:19" s="14" customFormat="1" ht="14.4" x14ac:dyDescent="0.3">
      <c r="B72" s="90">
        <v>59</v>
      </c>
      <c r="C72" s="91"/>
      <c r="D72" s="92"/>
      <c r="E72" s="93"/>
      <c r="F72" s="92"/>
      <c r="G72" s="93"/>
      <c r="H72" s="94"/>
      <c r="I72" s="67"/>
      <c r="J72" s="67"/>
      <c r="Q72" s="187"/>
      <c r="R72" s="245" t="b">
        <f t="shared" si="2"/>
        <v>0</v>
      </c>
      <c r="S72" s="246">
        <f t="shared" si="1"/>
        <v>1</v>
      </c>
    </row>
    <row r="73" spans="2:19" s="14" customFormat="1" thickBot="1" x14ac:dyDescent="0.35">
      <c r="B73" s="90">
        <v>60</v>
      </c>
      <c r="C73" s="95"/>
      <c r="D73" s="96"/>
      <c r="E73" s="97"/>
      <c r="F73" s="96"/>
      <c r="G73" s="97"/>
      <c r="H73" s="98"/>
      <c r="I73" s="67"/>
      <c r="J73" s="67"/>
      <c r="Q73" s="187"/>
      <c r="R73" s="245" t="b">
        <f t="shared" si="2"/>
        <v>0</v>
      </c>
      <c r="S73" s="246">
        <f t="shared" si="1"/>
        <v>1</v>
      </c>
    </row>
    <row r="74" spans="2:19" s="14" customFormat="1" ht="14.4" x14ac:dyDescent="0.3">
      <c r="B74" s="85">
        <v>61</v>
      </c>
      <c r="C74" s="99"/>
      <c r="D74" s="100"/>
      <c r="E74" s="101"/>
      <c r="F74" s="100"/>
      <c r="G74" s="101"/>
      <c r="H74" s="102"/>
      <c r="I74" s="67"/>
      <c r="J74" s="67"/>
      <c r="Q74" s="187"/>
      <c r="R74" s="245" t="b">
        <f t="shared" si="2"/>
        <v>0</v>
      </c>
      <c r="S74" s="246">
        <f t="shared" si="1"/>
        <v>1</v>
      </c>
    </row>
    <row r="75" spans="2:19" s="14" customFormat="1" ht="14.4" x14ac:dyDescent="0.3">
      <c r="B75" s="90">
        <v>62</v>
      </c>
      <c r="C75" s="91"/>
      <c r="D75" s="92"/>
      <c r="E75" s="93"/>
      <c r="F75" s="92"/>
      <c r="G75" s="93"/>
      <c r="H75" s="94"/>
      <c r="I75" s="67"/>
      <c r="J75" s="67"/>
      <c r="Q75" s="187"/>
      <c r="R75" s="245" t="b">
        <f t="shared" si="2"/>
        <v>0</v>
      </c>
      <c r="S75" s="246">
        <f t="shared" si="1"/>
        <v>1</v>
      </c>
    </row>
    <row r="76" spans="2:19" s="14" customFormat="1" ht="14.4" x14ac:dyDescent="0.3">
      <c r="B76" s="90">
        <v>63</v>
      </c>
      <c r="C76" s="91"/>
      <c r="D76" s="92"/>
      <c r="E76" s="93"/>
      <c r="F76" s="92"/>
      <c r="G76" s="93"/>
      <c r="H76" s="94"/>
      <c r="I76" s="67"/>
      <c r="J76" s="67"/>
      <c r="Q76" s="187"/>
      <c r="R76" s="245" t="b">
        <f t="shared" si="2"/>
        <v>0</v>
      </c>
      <c r="S76" s="246">
        <f t="shared" si="1"/>
        <v>1</v>
      </c>
    </row>
    <row r="77" spans="2:19" s="14" customFormat="1" ht="14.4" x14ac:dyDescent="0.3">
      <c r="B77" s="90">
        <v>64</v>
      </c>
      <c r="C77" s="91"/>
      <c r="D77" s="92"/>
      <c r="E77" s="93"/>
      <c r="F77" s="92"/>
      <c r="G77" s="93"/>
      <c r="H77" s="94"/>
      <c r="I77" s="67"/>
      <c r="J77" s="67"/>
      <c r="Q77" s="187"/>
      <c r="R77" s="245" t="b">
        <f t="shared" si="2"/>
        <v>0</v>
      </c>
      <c r="S77" s="246">
        <f t="shared" si="1"/>
        <v>1</v>
      </c>
    </row>
    <row r="78" spans="2:19" s="14" customFormat="1" ht="14.4" x14ac:dyDescent="0.3">
      <c r="B78" s="90">
        <v>65</v>
      </c>
      <c r="C78" s="91"/>
      <c r="D78" s="92"/>
      <c r="E78" s="93"/>
      <c r="F78" s="92"/>
      <c r="G78" s="93"/>
      <c r="H78" s="94"/>
      <c r="I78" s="67"/>
      <c r="J78" s="67"/>
      <c r="Q78" s="187"/>
      <c r="R78" s="245" t="b">
        <f t="shared" ref="R78:R113" si="3">$G$6&lt;B78</f>
        <v>0</v>
      </c>
      <c r="S78" s="246">
        <f t="shared" si="1"/>
        <v>1</v>
      </c>
    </row>
    <row r="79" spans="2:19" s="14" customFormat="1" ht="14.4" x14ac:dyDescent="0.3">
      <c r="B79" s="90">
        <v>66</v>
      </c>
      <c r="C79" s="91"/>
      <c r="D79" s="92"/>
      <c r="E79" s="93"/>
      <c r="F79" s="92"/>
      <c r="G79" s="93"/>
      <c r="H79" s="94"/>
      <c r="I79" s="67"/>
      <c r="J79" s="67"/>
      <c r="Q79" s="187"/>
      <c r="R79" s="245" t="b">
        <f t="shared" si="3"/>
        <v>0</v>
      </c>
      <c r="S79" s="246">
        <f t="shared" ref="S79:S113" si="4">IF(C79="Yes",DATE(2023,7,1),DATE(1900,1,1))</f>
        <v>1</v>
      </c>
    </row>
    <row r="80" spans="2:19" s="14" customFormat="1" ht="14.4" x14ac:dyDescent="0.3">
      <c r="B80" s="90">
        <v>67</v>
      </c>
      <c r="C80" s="91"/>
      <c r="D80" s="92"/>
      <c r="E80" s="93"/>
      <c r="F80" s="92"/>
      <c r="G80" s="93"/>
      <c r="H80" s="94"/>
      <c r="I80" s="67"/>
      <c r="J80" s="67"/>
      <c r="Q80" s="187"/>
      <c r="R80" s="245" t="b">
        <f t="shared" si="3"/>
        <v>0</v>
      </c>
      <c r="S80" s="246">
        <f t="shared" si="4"/>
        <v>1</v>
      </c>
    </row>
    <row r="81" spans="2:19" s="14" customFormat="1" ht="14.4" x14ac:dyDescent="0.3">
      <c r="B81" s="90">
        <v>68</v>
      </c>
      <c r="C81" s="91"/>
      <c r="D81" s="92"/>
      <c r="E81" s="93"/>
      <c r="F81" s="92"/>
      <c r="G81" s="93"/>
      <c r="H81" s="94"/>
      <c r="I81" s="67"/>
      <c r="J81" s="67"/>
      <c r="Q81" s="187"/>
      <c r="R81" s="245" t="b">
        <f t="shared" si="3"/>
        <v>0</v>
      </c>
      <c r="S81" s="246">
        <f t="shared" si="4"/>
        <v>1</v>
      </c>
    </row>
    <row r="82" spans="2:19" s="14" customFormat="1" ht="14.4" x14ac:dyDescent="0.3">
      <c r="B82" s="90">
        <v>69</v>
      </c>
      <c r="C82" s="91"/>
      <c r="D82" s="92"/>
      <c r="E82" s="93"/>
      <c r="F82" s="92"/>
      <c r="G82" s="93"/>
      <c r="H82" s="94"/>
      <c r="I82" s="67"/>
      <c r="J82" s="67"/>
      <c r="Q82" s="187"/>
      <c r="R82" s="245" t="b">
        <f t="shared" si="3"/>
        <v>0</v>
      </c>
      <c r="S82" s="246">
        <f t="shared" si="4"/>
        <v>1</v>
      </c>
    </row>
    <row r="83" spans="2:19" s="14" customFormat="1" thickBot="1" x14ac:dyDescent="0.35">
      <c r="B83" s="90">
        <v>70</v>
      </c>
      <c r="C83" s="95"/>
      <c r="D83" s="96"/>
      <c r="E83" s="97"/>
      <c r="F83" s="96"/>
      <c r="G83" s="97"/>
      <c r="H83" s="98"/>
      <c r="I83" s="67"/>
      <c r="J83" s="67"/>
      <c r="Q83" s="187"/>
      <c r="R83" s="245" t="b">
        <f t="shared" si="3"/>
        <v>0</v>
      </c>
      <c r="S83" s="246">
        <f t="shared" si="4"/>
        <v>1</v>
      </c>
    </row>
    <row r="84" spans="2:19" s="14" customFormat="1" ht="14.4" x14ac:dyDescent="0.3">
      <c r="B84" s="85">
        <v>71</v>
      </c>
      <c r="C84" s="99"/>
      <c r="D84" s="100"/>
      <c r="E84" s="101"/>
      <c r="F84" s="100"/>
      <c r="G84" s="101"/>
      <c r="H84" s="102"/>
      <c r="I84" s="67"/>
      <c r="J84" s="67"/>
      <c r="Q84" s="187"/>
      <c r="R84" s="245" t="b">
        <f t="shared" si="3"/>
        <v>0</v>
      </c>
      <c r="S84" s="246">
        <f t="shared" si="4"/>
        <v>1</v>
      </c>
    </row>
    <row r="85" spans="2:19" s="14" customFormat="1" ht="14.4" x14ac:dyDescent="0.3">
      <c r="B85" s="90">
        <v>72</v>
      </c>
      <c r="C85" s="91"/>
      <c r="D85" s="92"/>
      <c r="E85" s="93"/>
      <c r="F85" s="92"/>
      <c r="G85" s="93"/>
      <c r="H85" s="94"/>
      <c r="I85" s="67"/>
      <c r="J85" s="67"/>
      <c r="Q85" s="187"/>
      <c r="R85" s="245" t="b">
        <f t="shared" si="3"/>
        <v>0</v>
      </c>
      <c r="S85" s="246">
        <f t="shared" si="4"/>
        <v>1</v>
      </c>
    </row>
    <row r="86" spans="2:19" s="14" customFormat="1" ht="14.4" x14ac:dyDescent="0.3">
      <c r="B86" s="90">
        <v>73</v>
      </c>
      <c r="C86" s="91"/>
      <c r="D86" s="92"/>
      <c r="E86" s="93"/>
      <c r="F86" s="92"/>
      <c r="G86" s="93"/>
      <c r="H86" s="94"/>
      <c r="I86" s="67"/>
      <c r="J86" s="67"/>
      <c r="Q86" s="187"/>
      <c r="R86" s="245" t="b">
        <f t="shared" si="3"/>
        <v>0</v>
      </c>
      <c r="S86" s="246">
        <f t="shared" si="4"/>
        <v>1</v>
      </c>
    </row>
    <row r="87" spans="2:19" s="14" customFormat="1" ht="14.4" x14ac:dyDescent="0.3">
      <c r="B87" s="90">
        <v>74</v>
      </c>
      <c r="C87" s="91"/>
      <c r="D87" s="92"/>
      <c r="E87" s="93"/>
      <c r="F87" s="92"/>
      <c r="G87" s="93"/>
      <c r="H87" s="94"/>
      <c r="I87" s="67"/>
      <c r="J87" s="67"/>
      <c r="Q87" s="187"/>
      <c r="R87" s="245" t="b">
        <f t="shared" si="3"/>
        <v>0</v>
      </c>
      <c r="S87" s="246">
        <f t="shared" si="4"/>
        <v>1</v>
      </c>
    </row>
    <row r="88" spans="2:19" s="14" customFormat="1" ht="14.4" x14ac:dyDescent="0.3">
      <c r="B88" s="90">
        <v>75</v>
      </c>
      <c r="C88" s="91"/>
      <c r="D88" s="92"/>
      <c r="E88" s="93"/>
      <c r="F88" s="92"/>
      <c r="G88" s="93"/>
      <c r="H88" s="94"/>
      <c r="I88" s="67"/>
      <c r="J88" s="67"/>
      <c r="Q88" s="187"/>
      <c r="R88" s="245" t="b">
        <f t="shared" si="3"/>
        <v>0</v>
      </c>
      <c r="S88" s="246">
        <f t="shared" si="4"/>
        <v>1</v>
      </c>
    </row>
    <row r="89" spans="2:19" s="14" customFormat="1" ht="14.4" x14ac:dyDescent="0.3">
      <c r="B89" s="90">
        <v>76</v>
      </c>
      <c r="C89" s="91"/>
      <c r="D89" s="92"/>
      <c r="E89" s="93"/>
      <c r="F89" s="92"/>
      <c r="G89" s="93"/>
      <c r="H89" s="94"/>
      <c r="I89" s="67"/>
      <c r="J89" s="67"/>
      <c r="Q89" s="187"/>
      <c r="R89" s="245" t="b">
        <f t="shared" si="3"/>
        <v>0</v>
      </c>
      <c r="S89" s="246">
        <f t="shared" si="4"/>
        <v>1</v>
      </c>
    </row>
    <row r="90" spans="2:19" s="14" customFormat="1" ht="14.4" x14ac:dyDescent="0.3">
      <c r="B90" s="90">
        <v>77</v>
      </c>
      <c r="C90" s="91"/>
      <c r="D90" s="92"/>
      <c r="E90" s="93"/>
      <c r="F90" s="92"/>
      <c r="G90" s="93"/>
      <c r="H90" s="94"/>
      <c r="I90" s="67"/>
      <c r="J90" s="67"/>
      <c r="Q90" s="187"/>
      <c r="R90" s="245" t="b">
        <f t="shared" si="3"/>
        <v>0</v>
      </c>
      <c r="S90" s="246">
        <f t="shared" si="4"/>
        <v>1</v>
      </c>
    </row>
    <row r="91" spans="2:19" s="14" customFormat="1" ht="14.4" x14ac:dyDescent="0.3">
      <c r="B91" s="90">
        <v>78</v>
      </c>
      <c r="C91" s="91"/>
      <c r="D91" s="92"/>
      <c r="E91" s="93"/>
      <c r="F91" s="92"/>
      <c r="G91" s="93"/>
      <c r="H91" s="94"/>
      <c r="I91" s="67"/>
      <c r="J91" s="67"/>
      <c r="Q91" s="187"/>
      <c r="R91" s="245" t="b">
        <f t="shared" si="3"/>
        <v>0</v>
      </c>
      <c r="S91" s="246">
        <f t="shared" si="4"/>
        <v>1</v>
      </c>
    </row>
    <row r="92" spans="2:19" s="14" customFormat="1" ht="14.4" x14ac:dyDescent="0.3">
      <c r="B92" s="90">
        <v>79</v>
      </c>
      <c r="C92" s="91"/>
      <c r="D92" s="92"/>
      <c r="E92" s="93"/>
      <c r="F92" s="92"/>
      <c r="G92" s="93"/>
      <c r="H92" s="94"/>
      <c r="I92" s="67"/>
      <c r="J92" s="67"/>
      <c r="Q92" s="187"/>
      <c r="R92" s="245" t="b">
        <f t="shared" si="3"/>
        <v>0</v>
      </c>
      <c r="S92" s="246">
        <f t="shared" si="4"/>
        <v>1</v>
      </c>
    </row>
    <row r="93" spans="2:19" s="14" customFormat="1" thickBot="1" x14ac:dyDescent="0.35">
      <c r="B93" s="90">
        <v>80</v>
      </c>
      <c r="C93" s="95"/>
      <c r="D93" s="96"/>
      <c r="E93" s="97"/>
      <c r="F93" s="96"/>
      <c r="G93" s="97"/>
      <c r="H93" s="98"/>
      <c r="I93" s="67"/>
      <c r="J93" s="67"/>
      <c r="Q93" s="187"/>
      <c r="R93" s="245" t="b">
        <f t="shared" si="3"/>
        <v>0</v>
      </c>
      <c r="S93" s="246">
        <f t="shared" si="4"/>
        <v>1</v>
      </c>
    </row>
    <row r="94" spans="2:19" s="14" customFormat="1" ht="14.4" x14ac:dyDescent="0.3">
      <c r="B94" s="85">
        <v>81</v>
      </c>
      <c r="C94" s="99"/>
      <c r="D94" s="100"/>
      <c r="E94" s="101"/>
      <c r="F94" s="100"/>
      <c r="G94" s="101"/>
      <c r="H94" s="102"/>
      <c r="I94" s="67"/>
      <c r="J94" s="67"/>
      <c r="Q94" s="187"/>
      <c r="R94" s="245" t="b">
        <f t="shared" si="3"/>
        <v>0</v>
      </c>
      <c r="S94" s="246">
        <f t="shared" si="4"/>
        <v>1</v>
      </c>
    </row>
    <row r="95" spans="2:19" s="14" customFormat="1" ht="14.4" x14ac:dyDescent="0.3">
      <c r="B95" s="90">
        <v>82</v>
      </c>
      <c r="C95" s="91"/>
      <c r="D95" s="92"/>
      <c r="E95" s="93"/>
      <c r="F95" s="92"/>
      <c r="G95" s="93"/>
      <c r="H95" s="94"/>
      <c r="I95" s="67"/>
      <c r="J95" s="67"/>
      <c r="Q95" s="187"/>
      <c r="R95" s="245" t="b">
        <f t="shared" si="3"/>
        <v>0</v>
      </c>
      <c r="S95" s="246">
        <f t="shared" si="4"/>
        <v>1</v>
      </c>
    </row>
    <row r="96" spans="2:19" s="14" customFormat="1" ht="14.4" x14ac:dyDescent="0.3">
      <c r="B96" s="90">
        <v>83</v>
      </c>
      <c r="C96" s="91"/>
      <c r="D96" s="92"/>
      <c r="E96" s="93"/>
      <c r="F96" s="92"/>
      <c r="G96" s="93"/>
      <c r="H96" s="94"/>
      <c r="I96" s="67"/>
      <c r="J96" s="67"/>
      <c r="Q96" s="187"/>
      <c r="R96" s="245" t="b">
        <f t="shared" si="3"/>
        <v>0</v>
      </c>
      <c r="S96" s="246">
        <f t="shared" si="4"/>
        <v>1</v>
      </c>
    </row>
    <row r="97" spans="2:19" s="14" customFormat="1" ht="14.4" x14ac:dyDescent="0.3">
      <c r="B97" s="90">
        <v>84</v>
      </c>
      <c r="C97" s="91"/>
      <c r="D97" s="92"/>
      <c r="E97" s="93"/>
      <c r="F97" s="92"/>
      <c r="G97" s="93"/>
      <c r="H97" s="94"/>
      <c r="I97" s="67"/>
      <c r="J97" s="67"/>
      <c r="Q97" s="187"/>
      <c r="R97" s="245" t="b">
        <f t="shared" si="3"/>
        <v>0</v>
      </c>
      <c r="S97" s="246">
        <f t="shared" si="4"/>
        <v>1</v>
      </c>
    </row>
    <row r="98" spans="2:19" s="14" customFormat="1" ht="14.4" x14ac:dyDescent="0.3">
      <c r="B98" s="90">
        <v>85</v>
      </c>
      <c r="C98" s="91"/>
      <c r="D98" s="92"/>
      <c r="E98" s="93"/>
      <c r="F98" s="92"/>
      <c r="G98" s="93"/>
      <c r="H98" s="94"/>
      <c r="I98" s="67"/>
      <c r="J98" s="67"/>
      <c r="Q98" s="187"/>
      <c r="R98" s="245" t="b">
        <f t="shared" si="3"/>
        <v>0</v>
      </c>
      <c r="S98" s="246">
        <f t="shared" si="4"/>
        <v>1</v>
      </c>
    </row>
    <row r="99" spans="2:19" s="14" customFormat="1" ht="14.4" x14ac:dyDescent="0.3">
      <c r="B99" s="90">
        <v>86</v>
      </c>
      <c r="C99" s="91"/>
      <c r="D99" s="92"/>
      <c r="E99" s="93"/>
      <c r="F99" s="92"/>
      <c r="G99" s="93"/>
      <c r="H99" s="94"/>
      <c r="I99" s="67"/>
      <c r="J99" s="67"/>
      <c r="Q99" s="187"/>
      <c r="R99" s="245" t="b">
        <f t="shared" si="3"/>
        <v>0</v>
      </c>
      <c r="S99" s="246">
        <f t="shared" si="4"/>
        <v>1</v>
      </c>
    </row>
    <row r="100" spans="2:19" s="14" customFormat="1" ht="14.4" x14ac:dyDescent="0.3">
      <c r="B100" s="90">
        <v>87</v>
      </c>
      <c r="C100" s="91"/>
      <c r="D100" s="92"/>
      <c r="E100" s="93"/>
      <c r="F100" s="92"/>
      <c r="G100" s="93"/>
      <c r="H100" s="94"/>
      <c r="I100" s="67"/>
      <c r="J100" s="67"/>
      <c r="Q100" s="187"/>
      <c r="R100" s="245" t="b">
        <f t="shared" si="3"/>
        <v>0</v>
      </c>
      <c r="S100" s="246">
        <f t="shared" si="4"/>
        <v>1</v>
      </c>
    </row>
    <row r="101" spans="2:19" s="14" customFormat="1" ht="14.4" x14ac:dyDescent="0.3">
      <c r="B101" s="90">
        <v>88</v>
      </c>
      <c r="C101" s="91"/>
      <c r="D101" s="92"/>
      <c r="E101" s="93"/>
      <c r="F101" s="92"/>
      <c r="G101" s="93"/>
      <c r="H101" s="94"/>
      <c r="I101" s="67"/>
      <c r="J101" s="67"/>
      <c r="Q101" s="187"/>
      <c r="R101" s="245" t="b">
        <f t="shared" si="3"/>
        <v>0</v>
      </c>
      <c r="S101" s="246">
        <f t="shared" si="4"/>
        <v>1</v>
      </c>
    </row>
    <row r="102" spans="2:19" s="14" customFormat="1" ht="14.4" x14ac:dyDescent="0.3">
      <c r="B102" s="90">
        <v>89</v>
      </c>
      <c r="C102" s="91"/>
      <c r="D102" s="92"/>
      <c r="E102" s="93"/>
      <c r="F102" s="92"/>
      <c r="G102" s="93"/>
      <c r="H102" s="94"/>
      <c r="I102" s="67"/>
      <c r="J102" s="67"/>
      <c r="Q102" s="187"/>
      <c r="R102" s="245" t="b">
        <f t="shared" si="3"/>
        <v>0</v>
      </c>
      <c r="S102" s="246">
        <f t="shared" si="4"/>
        <v>1</v>
      </c>
    </row>
    <row r="103" spans="2:19" s="14" customFormat="1" thickBot="1" x14ac:dyDescent="0.35">
      <c r="B103" s="90">
        <v>90</v>
      </c>
      <c r="C103" s="95"/>
      <c r="D103" s="96"/>
      <c r="E103" s="97"/>
      <c r="F103" s="96"/>
      <c r="G103" s="97"/>
      <c r="H103" s="98"/>
      <c r="I103" s="67"/>
      <c r="J103" s="67"/>
      <c r="Q103" s="187"/>
      <c r="R103" s="245" t="b">
        <f t="shared" si="3"/>
        <v>0</v>
      </c>
      <c r="S103" s="246">
        <f t="shared" si="4"/>
        <v>1</v>
      </c>
    </row>
    <row r="104" spans="2:19" s="14" customFormat="1" ht="14.4" x14ac:dyDescent="0.3">
      <c r="B104" s="85">
        <v>91</v>
      </c>
      <c r="C104" s="99"/>
      <c r="D104" s="100"/>
      <c r="E104" s="101"/>
      <c r="F104" s="100"/>
      <c r="G104" s="101"/>
      <c r="H104" s="102"/>
      <c r="I104" s="67"/>
      <c r="J104" s="67"/>
      <c r="Q104" s="187"/>
      <c r="R104" s="245" t="b">
        <f t="shared" si="3"/>
        <v>0</v>
      </c>
      <c r="S104" s="246">
        <f t="shared" si="4"/>
        <v>1</v>
      </c>
    </row>
    <row r="105" spans="2:19" s="14" customFormat="1" ht="14.4" x14ac:dyDescent="0.3">
      <c r="B105" s="90">
        <v>92</v>
      </c>
      <c r="C105" s="91"/>
      <c r="D105" s="92"/>
      <c r="E105" s="93"/>
      <c r="F105" s="92"/>
      <c r="G105" s="93"/>
      <c r="H105" s="94"/>
      <c r="I105" s="67"/>
      <c r="J105" s="67"/>
      <c r="Q105" s="187"/>
      <c r="R105" s="245" t="b">
        <f t="shared" si="3"/>
        <v>0</v>
      </c>
      <c r="S105" s="246">
        <f t="shared" si="4"/>
        <v>1</v>
      </c>
    </row>
    <row r="106" spans="2:19" s="14" customFormat="1" ht="14.4" x14ac:dyDescent="0.3">
      <c r="B106" s="90">
        <v>93</v>
      </c>
      <c r="C106" s="91"/>
      <c r="D106" s="92"/>
      <c r="E106" s="93"/>
      <c r="F106" s="92"/>
      <c r="G106" s="93"/>
      <c r="H106" s="94"/>
      <c r="I106" s="67"/>
      <c r="J106" s="67"/>
      <c r="Q106" s="187"/>
      <c r="R106" s="245" t="b">
        <f t="shared" si="3"/>
        <v>0</v>
      </c>
      <c r="S106" s="246">
        <f t="shared" si="4"/>
        <v>1</v>
      </c>
    </row>
    <row r="107" spans="2:19" s="14" customFormat="1" ht="14.4" x14ac:dyDescent="0.3">
      <c r="B107" s="90">
        <v>94</v>
      </c>
      <c r="C107" s="91"/>
      <c r="D107" s="92"/>
      <c r="E107" s="93"/>
      <c r="F107" s="92"/>
      <c r="G107" s="93"/>
      <c r="H107" s="94"/>
      <c r="I107" s="67"/>
      <c r="J107" s="67"/>
      <c r="Q107" s="187"/>
      <c r="R107" s="245" t="b">
        <f t="shared" si="3"/>
        <v>0</v>
      </c>
      <c r="S107" s="246">
        <f t="shared" si="4"/>
        <v>1</v>
      </c>
    </row>
    <row r="108" spans="2:19" s="14" customFormat="1" ht="14.4" x14ac:dyDescent="0.3">
      <c r="B108" s="90">
        <v>95</v>
      </c>
      <c r="C108" s="91"/>
      <c r="D108" s="92"/>
      <c r="E108" s="93"/>
      <c r="F108" s="92"/>
      <c r="G108" s="93"/>
      <c r="H108" s="94"/>
      <c r="I108" s="67"/>
      <c r="J108" s="67"/>
      <c r="Q108" s="187"/>
      <c r="R108" s="245" t="b">
        <f t="shared" si="3"/>
        <v>0</v>
      </c>
      <c r="S108" s="246">
        <f t="shared" si="4"/>
        <v>1</v>
      </c>
    </row>
    <row r="109" spans="2:19" s="14" customFormat="1" ht="14.4" x14ac:dyDescent="0.3">
      <c r="B109" s="90">
        <v>96</v>
      </c>
      <c r="C109" s="91"/>
      <c r="D109" s="92"/>
      <c r="E109" s="93"/>
      <c r="F109" s="92"/>
      <c r="G109" s="93"/>
      <c r="H109" s="94"/>
      <c r="I109" s="67"/>
      <c r="J109" s="67"/>
      <c r="Q109" s="187"/>
      <c r="R109" s="245" t="b">
        <f t="shared" si="3"/>
        <v>0</v>
      </c>
      <c r="S109" s="246">
        <f t="shared" si="4"/>
        <v>1</v>
      </c>
    </row>
    <row r="110" spans="2:19" s="14" customFormat="1" ht="14.4" x14ac:dyDescent="0.3">
      <c r="B110" s="90">
        <v>97</v>
      </c>
      <c r="C110" s="91"/>
      <c r="D110" s="92"/>
      <c r="E110" s="93"/>
      <c r="F110" s="92"/>
      <c r="G110" s="93"/>
      <c r="H110" s="94"/>
      <c r="I110" s="67"/>
      <c r="J110" s="67"/>
      <c r="Q110" s="187"/>
      <c r="R110" s="245" t="b">
        <f t="shared" si="3"/>
        <v>0</v>
      </c>
      <c r="S110" s="246">
        <f t="shared" si="4"/>
        <v>1</v>
      </c>
    </row>
    <row r="111" spans="2:19" s="14" customFormat="1" ht="14.4" x14ac:dyDescent="0.3">
      <c r="B111" s="90">
        <v>98</v>
      </c>
      <c r="C111" s="91"/>
      <c r="D111" s="92"/>
      <c r="E111" s="93"/>
      <c r="F111" s="92"/>
      <c r="G111" s="93"/>
      <c r="H111" s="94"/>
      <c r="I111" s="67"/>
      <c r="J111" s="67"/>
      <c r="Q111" s="187"/>
      <c r="R111" s="245" t="b">
        <f t="shared" si="3"/>
        <v>0</v>
      </c>
      <c r="S111" s="246">
        <f t="shared" si="4"/>
        <v>1</v>
      </c>
    </row>
    <row r="112" spans="2:19" s="14" customFormat="1" ht="14.4" x14ac:dyDescent="0.3">
      <c r="B112" s="90">
        <v>99</v>
      </c>
      <c r="C112" s="91"/>
      <c r="D112" s="92"/>
      <c r="E112" s="93"/>
      <c r="F112" s="92"/>
      <c r="G112" s="93"/>
      <c r="H112" s="94"/>
      <c r="I112" s="67"/>
      <c r="J112" s="67"/>
      <c r="Q112" s="187"/>
      <c r="R112" s="245" t="b">
        <f t="shared" si="3"/>
        <v>0</v>
      </c>
      <c r="S112" s="246">
        <f t="shared" si="4"/>
        <v>1</v>
      </c>
    </row>
    <row r="113" spans="1:19" s="14" customFormat="1" thickBot="1" x14ac:dyDescent="0.35">
      <c r="B113" s="103">
        <v>100</v>
      </c>
      <c r="C113" s="104"/>
      <c r="D113" s="106"/>
      <c r="E113" s="105"/>
      <c r="F113" s="106"/>
      <c r="G113" s="105"/>
      <c r="H113" s="107"/>
      <c r="I113" s="67"/>
      <c r="J113" s="67"/>
      <c r="Q113" s="187"/>
      <c r="R113" s="245" t="b">
        <f t="shared" si="3"/>
        <v>0</v>
      </c>
      <c r="S113" s="246">
        <f t="shared" si="4"/>
        <v>1</v>
      </c>
    </row>
    <row r="114" spans="1:19" s="14" customFormat="1" ht="14.4" x14ac:dyDescent="0.3">
      <c r="B114" s="85">
        <v>101</v>
      </c>
      <c r="C114" s="99"/>
      <c r="D114" s="100"/>
      <c r="E114" s="101"/>
      <c r="F114" s="100"/>
      <c r="G114" s="101"/>
      <c r="H114" s="102"/>
      <c r="Q114" s="187"/>
      <c r="R114" s="245" t="b">
        <f t="shared" ref="R114:R177" si="5">$G$6&lt;B114</f>
        <v>0</v>
      </c>
      <c r="S114" s="246">
        <f t="shared" ref="S114:S177" si="6">IF(C114="Yes",DATE(2023,7,1),DATE(1900,1,1))</f>
        <v>1</v>
      </c>
    </row>
    <row r="115" spans="1:19" s="14" customFormat="1" ht="14.4" x14ac:dyDescent="0.3">
      <c r="B115" s="90">
        <v>102</v>
      </c>
      <c r="C115" s="91"/>
      <c r="D115" s="92"/>
      <c r="E115" s="93"/>
      <c r="F115" s="92"/>
      <c r="G115" s="93"/>
      <c r="H115" s="94"/>
      <c r="Q115" s="187"/>
      <c r="R115" s="245" t="b">
        <f t="shared" si="5"/>
        <v>0</v>
      </c>
      <c r="S115" s="246">
        <f t="shared" si="6"/>
        <v>1</v>
      </c>
    </row>
    <row r="116" spans="1:19" s="14" customFormat="1" ht="14.4" x14ac:dyDescent="0.3">
      <c r="B116" s="90">
        <v>103</v>
      </c>
      <c r="C116" s="91"/>
      <c r="D116" s="92"/>
      <c r="E116" s="93"/>
      <c r="F116" s="92"/>
      <c r="G116" s="93"/>
      <c r="H116" s="94"/>
      <c r="Q116" s="187"/>
      <c r="R116" s="245" t="b">
        <f t="shared" si="5"/>
        <v>0</v>
      </c>
      <c r="S116" s="246">
        <f t="shared" si="6"/>
        <v>1</v>
      </c>
    </row>
    <row r="117" spans="1:19" s="14" customFormat="1" ht="14.4" x14ac:dyDescent="0.3">
      <c r="B117" s="90">
        <v>104</v>
      </c>
      <c r="C117" s="91"/>
      <c r="D117" s="92"/>
      <c r="E117" s="93"/>
      <c r="F117" s="92"/>
      <c r="G117" s="93"/>
      <c r="H117" s="94"/>
      <c r="Q117" s="187"/>
      <c r="R117" s="245" t="b">
        <f t="shared" si="5"/>
        <v>0</v>
      </c>
      <c r="S117" s="246">
        <f t="shared" si="6"/>
        <v>1</v>
      </c>
    </row>
    <row r="118" spans="1:19" s="14" customFormat="1" ht="14.4" x14ac:dyDescent="0.3">
      <c r="B118" s="90">
        <v>105</v>
      </c>
      <c r="C118" s="91"/>
      <c r="D118" s="92"/>
      <c r="E118" s="93"/>
      <c r="F118" s="92"/>
      <c r="G118" s="93"/>
      <c r="H118" s="94"/>
      <c r="Q118" s="187"/>
      <c r="R118" s="245" t="b">
        <f t="shared" si="5"/>
        <v>0</v>
      </c>
      <c r="S118" s="246">
        <f t="shared" si="6"/>
        <v>1</v>
      </c>
    </row>
    <row r="119" spans="1:19" ht="14.4" x14ac:dyDescent="0.3">
      <c r="A119" s="14"/>
      <c r="B119" s="90">
        <v>106</v>
      </c>
      <c r="C119" s="91"/>
      <c r="D119" s="92"/>
      <c r="E119" s="93"/>
      <c r="F119" s="92"/>
      <c r="G119" s="93"/>
      <c r="H119" s="94"/>
      <c r="I119" s="14"/>
      <c r="J119" s="14"/>
      <c r="K119" s="14"/>
      <c r="L119" s="14"/>
      <c r="M119" s="14"/>
      <c r="N119" s="14"/>
      <c r="R119" s="245" t="b">
        <f t="shared" si="5"/>
        <v>0</v>
      </c>
      <c r="S119" s="246">
        <f t="shared" si="6"/>
        <v>1</v>
      </c>
    </row>
    <row r="120" spans="1:19" ht="14.4" x14ac:dyDescent="0.3">
      <c r="A120" s="14"/>
      <c r="B120" s="90">
        <v>107</v>
      </c>
      <c r="C120" s="91"/>
      <c r="D120" s="92"/>
      <c r="E120" s="93"/>
      <c r="F120" s="92"/>
      <c r="G120" s="93"/>
      <c r="H120" s="94"/>
      <c r="I120" s="14"/>
      <c r="J120" s="14"/>
      <c r="K120" s="14"/>
      <c r="L120" s="14"/>
      <c r="M120" s="14"/>
      <c r="N120" s="14"/>
      <c r="R120" s="245" t="b">
        <f t="shared" si="5"/>
        <v>0</v>
      </c>
      <c r="S120" s="246">
        <f t="shared" si="6"/>
        <v>1</v>
      </c>
    </row>
    <row r="121" spans="1:19" ht="14.4" x14ac:dyDescent="0.3">
      <c r="A121" s="14"/>
      <c r="B121" s="90">
        <v>108</v>
      </c>
      <c r="C121" s="91"/>
      <c r="D121" s="92"/>
      <c r="E121" s="93"/>
      <c r="F121" s="92"/>
      <c r="G121" s="93"/>
      <c r="H121" s="94"/>
      <c r="I121" s="14"/>
      <c r="J121" s="14"/>
      <c r="K121" s="14"/>
      <c r="L121" s="14"/>
      <c r="M121" s="14"/>
      <c r="N121" s="14"/>
      <c r="R121" s="245" t="b">
        <f t="shared" si="5"/>
        <v>0</v>
      </c>
      <c r="S121" s="246">
        <f t="shared" si="6"/>
        <v>1</v>
      </c>
    </row>
    <row r="122" spans="1:19" ht="14.4" x14ac:dyDescent="0.3">
      <c r="A122" s="14"/>
      <c r="B122" s="90">
        <v>109</v>
      </c>
      <c r="C122" s="91"/>
      <c r="D122" s="92"/>
      <c r="E122" s="93"/>
      <c r="F122" s="92"/>
      <c r="G122" s="93"/>
      <c r="H122" s="94"/>
      <c r="I122" s="14"/>
      <c r="J122" s="14"/>
      <c r="K122" s="14"/>
      <c r="L122" s="14"/>
      <c r="M122" s="14"/>
      <c r="N122" s="14"/>
      <c r="R122" s="245" t="b">
        <f t="shared" si="5"/>
        <v>0</v>
      </c>
      <c r="S122" s="246">
        <f t="shared" si="6"/>
        <v>1</v>
      </c>
    </row>
    <row r="123" spans="1:19" thickBot="1" x14ac:dyDescent="0.35">
      <c r="A123" s="14"/>
      <c r="B123" s="90">
        <v>110</v>
      </c>
      <c r="C123" s="95"/>
      <c r="D123" s="96"/>
      <c r="E123" s="97"/>
      <c r="F123" s="96"/>
      <c r="G123" s="97"/>
      <c r="H123" s="98"/>
      <c r="I123" s="14"/>
      <c r="J123" s="14"/>
      <c r="K123" s="14"/>
      <c r="L123" s="14"/>
      <c r="M123" s="14"/>
      <c r="N123" s="14"/>
      <c r="R123" s="245" t="b">
        <f t="shared" si="5"/>
        <v>0</v>
      </c>
      <c r="S123" s="246">
        <f t="shared" si="6"/>
        <v>1</v>
      </c>
    </row>
    <row r="124" spans="1:19" ht="14.4" x14ac:dyDescent="0.3">
      <c r="A124" s="14"/>
      <c r="B124" s="85">
        <v>111</v>
      </c>
      <c r="C124" s="99"/>
      <c r="D124" s="100"/>
      <c r="E124" s="101"/>
      <c r="F124" s="100"/>
      <c r="G124" s="101"/>
      <c r="H124" s="102"/>
      <c r="I124" s="14"/>
      <c r="J124" s="14"/>
      <c r="K124" s="14"/>
      <c r="L124" s="14"/>
      <c r="M124" s="14"/>
      <c r="N124" s="14"/>
      <c r="R124" s="245" t="b">
        <f t="shared" si="5"/>
        <v>0</v>
      </c>
      <c r="S124" s="246">
        <f t="shared" si="6"/>
        <v>1</v>
      </c>
    </row>
    <row r="125" spans="1:19" ht="14.4" x14ac:dyDescent="0.3">
      <c r="A125" s="14"/>
      <c r="B125" s="90">
        <v>112</v>
      </c>
      <c r="C125" s="91"/>
      <c r="D125" s="92"/>
      <c r="E125" s="93"/>
      <c r="F125" s="92"/>
      <c r="G125" s="93"/>
      <c r="H125" s="94"/>
      <c r="I125" s="14"/>
      <c r="J125" s="14"/>
      <c r="K125" s="14"/>
      <c r="L125" s="14"/>
      <c r="M125" s="14"/>
      <c r="N125" s="14"/>
      <c r="R125" s="245" t="b">
        <f t="shared" si="5"/>
        <v>0</v>
      </c>
      <c r="S125" s="246">
        <f t="shared" si="6"/>
        <v>1</v>
      </c>
    </row>
    <row r="126" spans="1:19" ht="14.4" x14ac:dyDescent="0.3">
      <c r="A126" s="14"/>
      <c r="B126" s="90">
        <v>113</v>
      </c>
      <c r="C126" s="91"/>
      <c r="D126" s="92"/>
      <c r="E126" s="93"/>
      <c r="F126" s="92"/>
      <c r="G126" s="93"/>
      <c r="H126" s="94"/>
      <c r="I126" s="14"/>
      <c r="J126" s="14"/>
      <c r="K126" s="14"/>
      <c r="L126" s="14"/>
      <c r="M126" s="14"/>
      <c r="N126" s="14"/>
      <c r="R126" s="245" t="b">
        <f t="shared" si="5"/>
        <v>0</v>
      </c>
      <c r="S126" s="246">
        <f t="shared" si="6"/>
        <v>1</v>
      </c>
    </row>
    <row r="127" spans="1:19" ht="14.4" x14ac:dyDescent="0.3">
      <c r="A127" s="14"/>
      <c r="B127" s="90">
        <v>114</v>
      </c>
      <c r="C127" s="91"/>
      <c r="D127" s="92"/>
      <c r="E127" s="93"/>
      <c r="F127" s="92"/>
      <c r="G127" s="93"/>
      <c r="H127" s="94"/>
      <c r="I127" s="14"/>
      <c r="J127" s="14"/>
      <c r="K127" s="14"/>
      <c r="L127" s="14"/>
      <c r="M127" s="14"/>
      <c r="N127" s="14"/>
      <c r="R127" s="245" t="b">
        <f t="shared" si="5"/>
        <v>0</v>
      </c>
      <c r="S127" s="246">
        <f t="shared" si="6"/>
        <v>1</v>
      </c>
    </row>
    <row r="128" spans="1:19" ht="14.4" x14ac:dyDescent="0.3">
      <c r="A128" s="14"/>
      <c r="B128" s="90">
        <v>115</v>
      </c>
      <c r="C128" s="91"/>
      <c r="D128" s="92"/>
      <c r="E128" s="93"/>
      <c r="F128" s="92"/>
      <c r="G128" s="93"/>
      <c r="H128" s="94"/>
      <c r="I128" s="14"/>
      <c r="J128" s="14"/>
      <c r="K128" s="14"/>
      <c r="L128" s="14"/>
      <c r="M128" s="14"/>
      <c r="N128" s="14"/>
      <c r="R128" s="245" t="b">
        <f t="shared" si="5"/>
        <v>0</v>
      </c>
      <c r="S128" s="246">
        <f t="shared" si="6"/>
        <v>1</v>
      </c>
    </row>
    <row r="129" spans="1:19" ht="14.4" x14ac:dyDescent="0.3">
      <c r="A129" s="14"/>
      <c r="B129" s="90">
        <v>116</v>
      </c>
      <c r="C129" s="91"/>
      <c r="D129" s="92"/>
      <c r="E129" s="93"/>
      <c r="F129" s="92"/>
      <c r="G129" s="93"/>
      <c r="H129" s="94"/>
      <c r="I129" s="14"/>
      <c r="J129" s="14"/>
      <c r="K129" s="14"/>
      <c r="L129" s="14"/>
      <c r="M129" s="14"/>
      <c r="N129" s="14"/>
      <c r="R129" s="245" t="b">
        <f t="shared" si="5"/>
        <v>0</v>
      </c>
      <c r="S129" s="246">
        <f t="shared" si="6"/>
        <v>1</v>
      </c>
    </row>
    <row r="130" spans="1:19" ht="14.4" x14ac:dyDescent="0.3">
      <c r="A130" s="14"/>
      <c r="B130" s="90">
        <v>117</v>
      </c>
      <c r="C130" s="91"/>
      <c r="D130" s="92"/>
      <c r="E130" s="93"/>
      <c r="F130" s="92"/>
      <c r="G130" s="93"/>
      <c r="H130" s="94"/>
      <c r="I130" s="14"/>
      <c r="J130" s="14"/>
      <c r="K130" s="14"/>
      <c r="L130" s="14"/>
      <c r="M130" s="14"/>
      <c r="N130" s="14"/>
      <c r="R130" s="245" t="b">
        <f t="shared" si="5"/>
        <v>0</v>
      </c>
      <c r="S130" s="246">
        <f t="shared" si="6"/>
        <v>1</v>
      </c>
    </row>
    <row r="131" spans="1:19" ht="14.4" x14ac:dyDescent="0.3">
      <c r="A131" s="14"/>
      <c r="B131" s="90">
        <v>118</v>
      </c>
      <c r="C131" s="91"/>
      <c r="D131" s="92"/>
      <c r="E131" s="93"/>
      <c r="F131" s="92"/>
      <c r="G131" s="93"/>
      <c r="H131" s="94"/>
      <c r="I131" s="14"/>
      <c r="J131" s="14"/>
      <c r="K131" s="14"/>
      <c r="L131" s="14"/>
      <c r="M131" s="14"/>
      <c r="N131" s="14"/>
      <c r="R131" s="245" t="b">
        <f t="shared" si="5"/>
        <v>0</v>
      </c>
      <c r="S131" s="246">
        <f t="shared" si="6"/>
        <v>1</v>
      </c>
    </row>
    <row r="132" spans="1:19" ht="14.4" x14ac:dyDescent="0.3">
      <c r="A132" s="14"/>
      <c r="B132" s="90">
        <v>119</v>
      </c>
      <c r="C132" s="91"/>
      <c r="D132" s="92"/>
      <c r="E132" s="93"/>
      <c r="F132" s="92"/>
      <c r="G132" s="93"/>
      <c r="H132" s="94"/>
      <c r="I132" s="14"/>
      <c r="J132" s="14"/>
      <c r="K132" s="14"/>
      <c r="L132" s="14"/>
      <c r="M132" s="14"/>
      <c r="N132" s="14"/>
      <c r="R132" s="245" t="b">
        <f t="shared" si="5"/>
        <v>0</v>
      </c>
      <c r="S132" s="246">
        <f t="shared" si="6"/>
        <v>1</v>
      </c>
    </row>
    <row r="133" spans="1:19" thickBot="1" x14ac:dyDescent="0.35">
      <c r="A133" s="14"/>
      <c r="B133" s="103">
        <v>120</v>
      </c>
      <c r="C133" s="104"/>
      <c r="D133" s="106"/>
      <c r="E133" s="105"/>
      <c r="F133" s="106"/>
      <c r="G133" s="105"/>
      <c r="H133" s="107"/>
      <c r="I133" s="14"/>
      <c r="J133" s="14"/>
      <c r="K133" s="14"/>
      <c r="L133" s="14"/>
      <c r="M133" s="14"/>
      <c r="N133" s="14"/>
      <c r="R133" s="245" t="b">
        <f t="shared" si="5"/>
        <v>0</v>
      </c>
      <c r="S133" s="246">
        <f t="shared" si="6"/>
        <v>1</v>
      </c>
    </row>
    <row r="134" spans="1:19" ht="14.4" x14ac:dyDescent="0.3">
      <c r="A134" s="14"/>
      <c r="B134" s="85">
        <v>121</v>
      </c>
      <c r="C134" s="99"/>
      <c r="D134" s="100"/>
      <c r="E134" s="101"/>
      <c r="F134" s="100"/>
      <c r="G134" s="101"/>
      <c r="H134" s="102"/>
      <c r="I134" s="14"/>
      <c r="J134" s="14"/>
      <c r="K134" s="14"/>
      <c r="L134" s="14"/>
      <c r="M134" s="14"/>
      <c r="N134" s="14"/>
      <c r="R134" s="245" t="b">
        <f t="shared" si="5"/>
        <v>0</v>
      </c>
      <c r="S134" s="246">
        <f t="shared" si="6"/>
        <v>1</v>
      </c>
    </row>
    <row r="135" spans="1:19" ht="14.4" x14ac:dyDescent="0.3">
      <c r="A135" s="14"/>
      <c r="B135" s="90">
        <v>122</v>
      </c>
      <c r="C135" s="91"/>
      <c r="D135" s="92"/>
      <c r="E135" s="93"/>
      <c r="F135" s="92"/>
      <c r="G135" s="93"/>
      <c r="H135" s="94"/>
      <c r="I135" s="14"/>
      <c r="J135" s="14"/>
      <c r="K135" s="14"/>
      <c r="L135" s="14"/>
      <c r="M135" s="14"/>
      <c r="N135" s="14"/>
      <c r="R135" s="245" t="b">
        <f t="shared" si="5"/>
        <v>0</v>
      </c>
      <c r="S135" s="246">
        <f t="shared" si="6"/>
        <v>1</v>
      </c>
    </row>
    <row r="136" spans="1:19" ht="14.4" x14ac:dyDescent="0.3">
      <c r="A136" s="14"/>
      <c r="B136" s="90">
        <v>123</v>
      </c>
      <c r="C136" s="91"/>
      <c r="D136" s="92"/>
      <c r="E136" s="93"/>
      <c r="F136" s="92"/>
      <c r="G136" s="93"/>
      <c r="H136" s="94"/>
      <c r="I136" s="14"/>
      <c r="J136" s="14"/>
      <c r="K136" s="14"/>
      <c r="L136" s="14"/>
      <c r="M136" s="14"/>
      <c r="N136" s="14"/>
      <c r="R136" s="245" t="b">
        <f t="shared" si="5"/>
        <v>0</v>
      </c>
      <c r="S136" s="246">
        <f t="shared" si="6"/>
        <v>1</v>
      </c>
    </row>
    <row r="137" spans="1:19" ht="14.4" x14ac:dyDescent="0.3">
      <c r="A137" s="14"/>
      <c r="B137" s="90">
        <v>124</v>
      </c>
      <c r="C137" s="91"/>
      <c r="D137" s="92"/>
      <c r="E137" s="93"/>
      <c r="F137" s="92"/>
      <c r="G137" s="93"/>
      <c r="H137" s="94"/>
      <c r="I137" s="14"/>
      <c r="J137" s="14"/>
      <c r="K137" s="14"/>
      <c r="L137" s="14"/>
      <c r="M137" s="14"/>
      <c r="N137" s="14"/>
      <c r="R137" s="245" t="b">
        <f t="shared" si="5"/>
        <v>0</v>
      </c>
      <c r="S137" s="246">
        <f t="shared" si="6"/>
        <v>1</v>
      </c>
    </row>
    <row r="138" spans="1:19" ht="14.4" x14ac:dyDescent="0.3">
      <c r="A138" s="14"/>
      <c r="B138" s="90">
        <v>125</v>
      </c>
      <c r="C138" s="91"/>
      <c r="D138" s="92"/>
      <c r="E138" s="93"/>
      <c r="F138" s="92"/>
      <c r="G138" s="93"/>
      <c r="H138" s="94"/>
      <c r="I138" s="14"/>
      <c r="J138" s="14"/>
      <c r="K138" s="14"/>
      <c r="L138" s="14"/>
      <c r="M138" s="14"/>
      <c r="N138" s="14"/>
      <c r="R138" s="245" t="b">
        <f t="shared" si="5"/>
        <v>0</v>
      </c>
      <c r="S138" s="246">
        <f t="shared" si="6"/>
        <v>1</v>
      </c>
    </row>
    <row r="139" spans="1:19" ht="14.4" x14ac:dyDescent="0.3">
      <c r="A139" s="14"/>
      <c r="B139" s="90">
        <v>126</v>
      </c>
      <c r="C139" s="91"/>
      <c r="D139" s="92"/>
      <c r="E139" s="93"/>
      <c r="F139" s="92"/>
      <c r="G139" s="93"/>
      <c r="H139" s="94"/>
      <c r="I139" s="14"/>
      <c r="J139" s="14"/>
      <c r="K139" s="14"/>
      <c r="L139" s="14"/>
      <c r="M139" s="14"/>
      <c r="N139" s="14"/>
      <c r="R139" s="245" t="b">
        <f t="shared" si="5"/>
        <v>0</v>
      </c>
      <c r="S139" s="246">
        <f t="shared" si="6"/>
        <v>1</v>
      </c>
    </row>
    <row r="140" spans="1:19" ht="14.4" x14ac:dyDescent="0.3">
      <c r="A140" s="14"/>
      <c r="B140" s="90">
        <v>127</v>
      </c>
      <c r="C140" s="91"/>
      <c r="D140" s="92"/>
      <c r="E140" s="93"/>
      <c r="F140" s="92"/>
      <c r="G140" s="93"/>
      <c r="H140" s="94"/>
      <c r="I140" s="14"/>
      <c r="J140" s="14"/>
      <c r="K140" s="14"/>
      <c r="L140" s="14"/>
      <c r="M140" s="14"/>
      <c r="N140" s="14"/>
      <c r="R140" s="245" t="b">
        <f t="shared" si="5"/>
        <v>0</v>
      </c>
      <c r="S140" s="246">
        <f t="shared" si="6"/>
        <v>1</v>
      </c>
    </row>
    <row r="141" spans="1:19" ht="14.4" x14ac:dyDescent="0.3">
      <c r="A141" s="14"/>
      <c r="B141" s="90">
        <v>128</v>
      </c>
      <c r="C141" s="91"/>
      <c r="D141" s="92"/>
      <c r="E141" s="93"/>
      <c r="F141" s="92"/>
      <c r="G141" s="93"/>
      <c r="H141" s="94"/>
      <c r="I141" s="14"/>
      <c r="J141" s="14"/>
      <c r="K141" s="14"/>
      <c r="L141" s="14"/>
      <c r="M141" s="14"/>
      <c r="N141" s="14"/>
      <c r="R141" s="245" t="b">
        <f t="shared" si="5"/>
        <v>0</v>
      </c>
      <c r="S141" s="246">
        <f t="shared" si="6"/>
        <v>1</v>
      </c>
    </row>
    <row r="142" spans="1:19" ht="14.4" x14ac:dyDescent="0.3">
      <c r="A142" s="14"/>
      <c r="B142" s="90">
        <v>129</v>
      </c>
      <c r="C142" s="91"/>
      <c r="D142" s="92"/>
      <c r="E142" s="93"/>
      <c r="F142" s="92"/>
      <c r="G142" s="93"/>
      <c r="H142" s="94"/>
      <c r="I142" s="14"/>
      <c r="J142" s="14"/>
      <c r="K142" s="14"/>
      <c r="L142" s="14"/>
      <c r="M142" s="14"/>
      <c r="N142" s="14"/>
      <c r="R142" s="245" t="b">
        <f t="shared" si="5"/>
        <v>0</v>
      </c>
      <c r="S142" s="246">
        <f t="shared" si="6"/>
        <v>1</v>
      </c>
    </row>
    <row r="143" spans="1:19" thickBot="1" x14ac:dyDescent="0.35">
      <c r="A143" s="14"/>
      <c r="B143" s="90">
        <v>130</v>
      </c>
      <c r="C143" s="95"/>
      <c r="D143" s="96"/>
      <c r="E143" s="97"/>
      <c r="F143" s="96"/>
      <c r="G143" s="97"/>
      <c r="H143" s="98"/>
      <c r="I143" s="14"/>
      <c r="J143" s="14"/>
      <c r="K143" s="14"/>
      <c r="L143" s="14"/>
      <c r="M143" s="14"/>
      <c r="N143" s="14"/>
      <c r="R143" s="245" t="b">
        <f t="shared" si="5"/>
        <v>0</v>
      </c>
      <c r="S143" s="246">
        <f t="shared" si="6"/>
        <v>1</v>
      </c>
    </row>
    <row r="144" spans="1:19" ht="14.4" x14ac:dyDescent="0.3">
      <c r="A144" s="14"/>
      <c r="B144" s="85">
        <v>131</v>
      </c>
      <c r="C144" s="99"/>
      <c r="D144" s="100"/>
      <c r="E144" s="101"/>
      <c r="F144" s="100"/>
      <c r="G144" s="101"/>
      <c r="H144" s="102"/>
      <c r="I144" s="14"/>
      <c r="J144" s="14"/>
      <c r="K144" s="14"/>
      <c r="L144" s="14"/>
      <c r="M144" s="14"/>
      <c r="N144" s="14"/>
      <c r="R144" s="245" t="b">
        <f t="shared" si="5"/>
        <v>0</v>
      </c>
      <c r="S144" s="246">
        <f t="shared" si="6"/>
        <v>1</v>
      </c>
    </row>
    <row r="145" spans="1:19" ht="14.4" x14ac:dyDescent="0.3">
      <c r="A145" s="14"/>
      <c r="B145" s="90">
        <v>132</v>
      </c>
      <c r="C145" s="91"/>
      <c r="D145" s="92"/>
      <c r="E145" s="93"/>
      <c r="F145" s="92"/>
      <c r="G145" s="93"/>
      <c r="H145" s="94"/>
      <c r="I145" s="14"/>
      <c r="J145" s="14"/>
      <c r="K145" s="14"/>
      <c r="L145" s="14"/>
      <c r="M145" s="14"/>
      <c r="N145" s="14"/>
      <c r="R145" s="245" t="b">
        <f t="shared" si="5"/>
        <v>0</v>
      </c>
      <c r="S145" s="246">
        <f t="shared" si="6"/>
        <v>1</v>
      </c>
    </row>
    <row r="146" spans="1:19" ht="14.4" x14ac:dyDescent="0.3">
      <c r="A146" s="14"/>
      <c r="B146" s="90">
        <v>133</v>
      </c>
      <c r="C146" s="91"/>
      <c r="D146" s="92"/>
      <c r="E146" s="93"/>
      <c r="F146" s="92"/>
      <c r="G146" s="93"/>
      <c r="H146" s="94"/>
      <c r="I146" s="14"/>
      <c r="J146" s="14"/>
      <c r="K146" s="14"/>
      <c r="L146" s="14"/>
      <c r="M146" s="14"/>
      <c r="N146" s="14"/>
      <c r="R146" s="245" t="b">
        <f t="shared" si="5"/>
        <v>0</v>
      </c>
      <c r="S146" s="246">
        <f t="shared" si="6"/>
        <v>1</v>
      </c>
    </row>
    <row r="147" spans="1:19" ht="14.4" x14ac:dyDescent="0.3">
      <c r="A147" s="14"/>
      <c r="B147" s="90">
        <v>134</v>
      </c>
      <c r="C147" s="91"/>
      <c r="D147" s="92"/>
      <c r="E147" s="93"/>
      <c r="F147" s="92"/>
      <c r="G147" s="93"/>
      <c r="H147" s="94"/>
      <c r="I147" s="14"/>
      <c r="J147" s="14"/>
      <c r="K147" s="14"/>
      <c r="L147" s="14"/>
      <c r="M147" s="14"/>
      <c r="N147" s="14"/>
      <c r="R147" s="245" t="b">
        <f t="shared" si="5"/>
        <v>0</v>
      </c>
      <c r="S147" s="246">
        <f t="shared" si="6"/>
        <v>1</v>
      </c>
    </row>
    <row r="148" spans="1:19" ht="14.4" x14ac:dyDescent="0.3">
      <c r="A148" s="14"/>
      <c r="B148" s="90">
        <v>135</v>
      </c>
      <c r="C148" s="91"/>
      <c r="D148" s="92"/>
      <c r="E148" s="93"/>
      <c r="F148" s="92"/>
      <c r="G148" s="93"/>
      <c r="H148" s="94"/>
      <c r="I148" s="14"/>
      <c r="J148" s="14"/>
      <c r="K148" s="14"/>
      <c r="L148" s="14"/>
      <c r="M148" s="14"/>
      <c r="N148" s="14"/>
      <c r="R148" s="245" t="b">
        <f t="shared" si="5"/>
        <v>0</v>
      </c>
      <c r="S148" s="246">
        <f t="shared" si="6"/>
        <v>1</v>
      </c>
    </row>
    <row r="149" spans="1:19" ht="14.4" x14ac:dyDescent="0.3">
      <c r="A149" s="14"/>
      <c r="B149" s="90">
        <v>136</v>
      </c>
      <c r="C149" s="91"/>
      <c r="D149" s="92"/>
      <c r="E149" s="93"/>
      <c r="F149" s="92"/>
      <c r="G149" s="93"/>
      <c r="H149" s="94"/>
      <c r="I149" s="14"/>
      <c r="J149" s="14"/>
      <c r="K149" s="14"/>
      <c r="L149" s="14"/>
      <c r="M149" s="14"/>
      <c r="N149" s="14"/>
      <c r="R149" s="245" t="b">
        <f t="shared" si="5"/>
        <v>0</v>
      </c>
      <c r="S149" s="246">
        <f t="shared" si="6"/>
        <v>1</v>
      </c>
    </row>
    <row r="150" spans="1:19" ht="14.4" x14ac:dyDescent="0.3">
      <c r="A150" s="14"/>
      <c r="B150" s="90">
        <v>137</v>
      </c>
      <c r="C150" s="91"/>
      <c r="D150" s="92"/>
      <c r="E150" s="93"/>
      <c r="F150" s="92"/>
      <c r="G150" s="93"/>
      <c r="H150" s="94"/>
      <c r="I150" s="14"/>
      <c r="J150" s="14"/>
      <c r="K150" s="14"/>
      <c r="L150" s="14"/>
      <c r="M150" s="14"/>
      <c r="N150" s="14"/>
      <c r="R150" s="245" t="b">
        <f t="shared" si="5"/>
        <v>0</v>
      </c>
      <c r="S150" s="246">
        <f t="shared" si="6"/>
        <v>1</v>
      </c>
    </row>
    <row r="151" spans="1:19" ht="14.4" x14ac:dyDescent="0.3">
      <c r="A151" s="14"/>
      <c r="B151" s="90">
        <v>138</v>
      </c>
      <c r="C151" s="91"/>
      <c r="D151" s="92"/>
      <c r="E151" s="93"/>
      <c r="F151" s="92"/>
      <c r="G151" s="93"/>
      <c r="H151" s="94"/>
      <c r="I151" s="14"/>
      <c r="J151" s="14"/>
      <c r="K151" s="14"/>
      <c r="L151" s="14"/>
      <c r="M151" s="14"/>
      <c r="N151" s="14"/>
      <c r="R151" s="245" t="b">
        <f t="shared" si="5"/>
        <v>0</v>
      </c>
      <c r="S151" s="246">
        <f t="shared" si="6"/>
        <v>1</v>
      </c>
    </row>
    <row r="152" spans="1:19" ht="14.4" x14ac:dyDescent="0.3">
      <c r="A152" s="14"/>
      <c r="B152" s="90">
        <v>139</v>
      </c>
      <c r="C152" s="91"/>
      <c r="D152" s="92"/>
      <c r="E152" s="93"/>
      <c r="F152" s="92"/>
      <c r="G152" s="93"/>
      <c r="H152" s="94"/>
      <c r="I152" s="14"/>
      <c r="J152" s="14"/>
      <c r="K152" s="14"/>
      <c r="L152" s="14"/>
      <c r="M152" s="14"/>
      <c r="N152" s="14"/>
      <c r="R152" s="245" t="b">
        <f t="shared" si="5"/>
        <v>0</v>
      </c>
      <c r="S152" s="246">
        <f t="shared" si="6"/>
        <v>1</v>
      </c>
    </row>
    <row r="153" spans="1:19" thickBot="1" x14ac:dyDescent="0.35">
      <c r="A153" s="14"/>
      <c r="B153" s="103">
        <v>140</v>
      </c>
      <c r="C153" s="104"/>
      <c r="D153" s="106"/>
      <c r="E153" s="105"/>
      <c r="F153" s="106"/>
      <c r="G153" s="105"/>
      <c r="H153" s="107"/>
      <c r="I153" s="14"/>
      <c r="J153" s="14"/>
      <c r="K153" s="14"/>
      <c r="L153" s="14"/>
      <c r="M153" s="14"/>
      <c r="N153" s="14"/>
      <c r="R153" s="245" t="b">
        <f t="shared" si="5"/>
        <v>0</v>
      </c>
      <c r="S153" s="246">
        <f t="shared" si="6"/>
        <v>1</v>
      </c>
    </row>
    <row r="154" spans="1:19" ht="14.4" x14ac:dyDescent="0.3">
      <c r="A154" s="14"/>
      <c r="B154" s="85">
        <v>141</v>
      </c>
      <c r="C154" s="99"/>
      <c r="D154" s="100"/>
      <c r="E154" s="101"/>
      <c r="F154" s="100"/>
      <c r="G154" s="101"/>
      <c r="H154" s="102"/>
      <c r="I154" s="14"/>
      <c r="J154" s="14"/>
      <c r="K154" s="14"/>
      <c r="L154" s="14"/>
      <c r="M154" s="14"/>
      <c r="N154" s="14"/>
      <c r="R154" s="245" t="b">
        <f t="shared" si="5"/>
        <v>0</v>
      </c>
      <c r="S154" s="246">
        <f t="shared" si="6"/>
        <v>1</v>
      </c>
    </row>
    <row r="155" spans="1:19" ht="14.4" x14ac:dyDescent="0.3">
      <c r="A155" s="14"/>
      <c r="B155" s="90">
        <v>142</v>
      </c>
      <c r="C155" s="91"/>
      <c r="D155" s="92"/>
      <c r="E155" s="93"/>
      <c r="F155" s="92"/>
      <c r="G155" s="93"/>
      <c r="H155" s="94"/>
      <c r="I155" s="14"/>
      <c r="J155" s="14"/>
      <c r="K155" s="14"/>
      <c r="L155" s="14"/>
      <c r="M155" s="14"/>
      <c r="N155" s="14"/>
      <c r="R155" s="245" t="b">
        <f t="shared" si="5"/>
        <v>0</v>
      </c>
      <c r="S155" s="246">
        <f t="shared" si="6"/>
        <v>1</v>
      </c>
    </row>
    <row r="156" spans="1:19" ht="14.4" x14ac:dyDescent="0.3">
      <c r="A156" s="14"/>
      <c r="B156" s="90">
        <v>143</v>
      </c>
      <c r="C156" s="91"/>
      <c r="D156" s="92"/>
      <c r="E156" s="93"/>
      <c r="F156" s="92"/>
      <c r="G156" s="93"/>
      <c r="H156" s="94"/>
      <c r="I156" s="14"/>
      <c r="J156" s="14"/>
      <c r="K156" s="14"/>
      <c r="L156" s="14"/>
      <c r="M156" s="14"/>
      <c r="N156" s="14"/>
      <c r="R156" s="245" t="b">
        <f t="shared" si="5"/>
        <v>0</v>
      </c>
      <c r="S156" s="246">
        <f t="shared" si="6"/>
        <v>1</v>
      </c>
    </row>
    <row r="157" spans="1:19" ht="14.4" x14ac:dyDescent="0.3">
      <c r="A157" s="14"/>
      <c r="B157" s="90">
        <v>144</v>
      </c>
      <c r="C157" s="91"/>
      <c r="D157" s="92"/>
      <c r="E157" s="93"/>
      <c r="F157" s="92"/>
      <c r="G157" s="93"/>
      <c r="H157" s="94"/>
      <c r="I157" s="14"/>
      <c r="J157" s="14"/>
      <c r="K157" s="14"/>
      <c r="L157" s="14"/>
      <c r="M157" s="14"/>
      <c r="N157" s="14"/>
      <c r="R157" s="245" t="b">
        <f t="shared" si="5"/>
        <v>0</v>
      </c>
      <c r="S157" s="246">
        <f t="shared" si="6"/>
        <v>1</v>
      </c>
    </row>
    <row r="158" spans="1:19" ht="14.4" x14ac:dyDescent="0.3">
      <c r="A158" s="14"/>
      <c r="B158" s="90">
        <v>145</v>
      </c>
      <c r="C158" s="91"/>
      <c r="D158" s="92"/>
      <c r="E158" s="93"/>
      <c r="F158" s="92"/>
      <c r="G158" s="93"/>
      <c r="H158" s="94"/>
      <c r="I158" s="14"/>
      <c r="J158" s="14"/>
      <c r="K158" s="14"/>
      <c r="L158" s="14"/>
      <c r="M158" s="14"/>
      <c r="N158" s="14"/>
      <c r="R158" s="245" t="b">
        <f t="shared" si="5"/>
        <v>0</v>
      </c>
      <c r="S158" s="246">
        <f t="shared" si="6"/>
        <v>1</v>
      </c>
    </row>
    <row r="159" spans="1:19" ht="14.4" x14ac:dyDescent="0.3">
      <c r="A159" s="14"/>
      <c r="B159" s="90">
        <v>146</v>
      </c>
      <c r="C159" s="91"/>
      <c r="D159" s="92"/>
      <c r="E159" s="93"/>
      <c r="F159" s="92"/>
      <c r="G159" s="93"/>
      <c r="H159" s="94"/>
      <c r="I159" s="14"/>
      <c r="J159" s="14"/>
      <c r="K159" s="14"/>
      <c r="L159" s="14"/>
      <c r="M159" s="14"/>
      <c r="N159" s="14"/>
      <c r="R159" s="245" t="b">
        <f t="shared" si="5"/>
        <v>0</v>
      </c>
      <c r="S159" s="246">
        <f t="shared" si="6"/>
        <v>1</v>
      </c>
    </row>
    <row r="160" spans="1:19" ht="14.4" x14ac:dyDescent="0.3">
      <c r="A160" s="14"/>
      <c r="B160" s="90">
        <v>147</v>
      </c>
      <c r="C160" s="91"/>
      <c r="D160" s="92"/>
      <c r="E160" s="93"/>
      <c r="F160" s="92"/>
      <c r="G160" s="93"/>
      <c r="H160" s="94"/>
      <c r="I160" s="14"/>
      <c r="J160" s="14"/>
      <c r="K160" s="14"/>
      <c r="L160" s="14"/>
      <c r="M160" s="14"/>
      <c r="N160" s="14"/>
      <c r="R160" s="245" t="b">
        <f t="shared" si="5"/>
        <v>0</v>
      </c>
      <c r="S160" s="246">
        <f t="shared" si="6"/>
        <v>1</v>
      </c>
    </row>
    <row r="161" spans="1:19" ht="14.4" x14ac:dyDescent="0.3">
      <c r="A161" s="14"/>
      <c r="B161" s="90">
        <v>148</v>
      </c>
      <c r="C161" s="91"/>
      <c r="D161" s="92"/>
      <c r="E161" s="93"/>
      <c r="F161" s="92"/>
      <c r="G161" s="93"/>
      <c r="H161" s="94"/>
      <c r="I161" s="14"/>
      <c r="J161" s="14"/>
      <c r="K161" s="14"/>
      <c r="L161" s="14"/>
      <c r="M161" s="14"/>
      <c r="N161" s="14"/>
      <c r="R161" s="245" t="b">
        <f t="shared" si="5"/>
        <v>0</v>
      </c>
      <c r="S161" s="246">
        <f t="shared" si="6"/>
        <v>1</v>
      </c>
    </row>
    <row r="162" spans="1:19" ht="14.4" x14ac:dyDescent="0.3">
      <c r="A162" s="14"/>
      <c r="B162" s="90">
        <v>149</v>
      </c>
      <c r="C162" s="91"/>
      <c r="D162" s="92"/>
      <c r="E162" s="93"/>
      <c r="F162" s="92"/>
      <c r="G162" s="93"/>
      <c r="H162" s="94"/>
      <c r="I162" s="14"/>
      <c r="J162" s="14"/>
      <c r="K162" s="14"/>
      <c r="L162" s="14"/>
      <c r="M162" s="14"/>
      <c r="N162" s="14"/>
      <c r="R162" s="245" t="b">
        <f t="shared" si="5"/>
        <v>0</v>
      </c>
      <c r="S162" s="246">
        <f t="shared" si="6"/>
        <v>1</v>
      </c>
    </row>
    <row r="163" spans="1:19" thickBot="1" x14ac:dyDescent="0.35">
      <c r="A163" s="14"/>
      <c r="B163" s="90">
        <v>150</v>
      </c>
      <c r="C163" s="95"/>
      <c r="D163" s="96"/>
      <c r="E163" s="97"/>
      <c r="F163" s="96"/>
      <c r="G163" s="97"/>
      <c r="H163" s="98"/>
      <c r="I163" s="14"/>
      <c r="J163" s="14"/>
      <c r="K163" s="14"/>
      <c r="L163" s="14"/>
      <c r="M163" s="14"/>
      <c r="N163" s="14"/>
      <c r="R163" s="245" t="b">
        <f t="shared" si="5"/>
        <v>0</v>
      </c>
      <c r="S163" s="246">
        <f t="shared" si="6"/>
        <v>1</v>
      </c>
    </row>
    <row r="164" spans="1:19" ht="14.4" x14ac:dyDescent="0.3">
      <c r="A164" s="14"/>
      <c r="B164" s="85">
        <v>151</v>
      </c>
      <c r="C164" s="99"/>
      <c r="D164" s="100"/>
      <c r="E164" s="101"/>
      <c r="F164" s="100"/>
      <c r="G164" s="101"/>
      <c r="H164" s="102"/>
      <c r="I164" s="14"/>
      <c r="J164" s="14"/>
      <c r="K164" s="14"/>
      <c r="L164" s="14"/>
      <c r="M164" s="14"/>
      <c r="N164" s="14"/>
      <c r="R164" s="245" t="b">
        <f t="shared" si="5"/>
        <v>0</v>
      </c>
      <c r="S164" s="246">
        <f t="shared" si="6"/>
        <v>1</v>
      </c>
    </row>
    <row r="165" spans="1:19" ht="14.4" x14ac:dyDescent="0.3">
      <c r="A165" s="14"/>
      <c r="B165" s="90">
        <v>152</v>
      </c>
      <c r="C165" s="91"/>
      <c r="D165" s="92"/>
      <c r="E165" s="93"/>
      <c r="F165" s="92"/>
      <c r="G165" s="93"/>
      <c r="H165" s="94"/>
      <c r="I165" s="14"/>
      <c r="J165" s="14"/>
      <c r="K165" s="14"/>
      <c r="L165" s="14"/>
      <c r="M165" s="14"/>
      <c r="N165" s="14"/>
      <c r="R165" s="245" t="b">
        <f t="shared" si="5"/>
        <v>0</v>
      </c>
      <c r="S165" s="246">
        <f t="shared" si="6"/>
        <v>1</v>
      </c>
    </row>
    <row r="166" spans="1:19" ht="14.4" x14ac:dyDescent="0.3">
      <c r="A166" s="14"/>
      <c r="B166" s="90">
        <v>153</v>
      </c>
      <c r="C166" s="91"/>
      <c r="D166" s="92"/>
      <c r="E166" s="93"/>
      <c r="F166" s="92"/>
      <c r="G166" s="93"/>
      <c r="H166" s="94"/>
      <c r="I166" s="14"/>
      <c r="J166" s="14"/>
      <c r="K166" s="14"/>
      <c r="L166" s="14"/>
      <c r="M166" s="14"/>
      <c r="N166" s="14"/>
      <c r="R166" s="245" t="b">
        <f t="shared" si="5"/>
        <v>0</v>
      </c>
      <c r="S166" s="246">
        <f t="shared" si="6"/>
        <v>1</v>
      </c>
    </row>
    <row r="167" spans="1:19" ht="14.4" x14ac:dyDescent="0.3">
      <c r="A167" s="14"/>
      <c r="B167" s="90">
        <v>154</v>
      </c>
      <c r="C167" s="91"/>
      <c r="D167" s="92"/>
      <c r="E167" s="93"/>
      <c r="F167" s="92"/>
      <c r="G167" s="93"/>
      <c r="H167" s="94"/>
      <c r="I167" s="14"/>
      <c r="J167" s="14"/>
      <c r="K167" s="14"/>
      <c r="L167" s="14"/>
      <c r="M167" s="14"/>
      <c r="N167" s="14"/>
      <c r="R167" s="245" t="b">
        <f t="shared" si="5"/>
        <v>0</v>
      </c>
      <c r="S167" s="246">
        <f t="shared" si="6"/>
        <v>1</v>
      </c>
    </row>
    <row r="168" spans="1:19" ht="14.4" x14ac:dyDescent="0.3">
      <c r="A168" s="14"/>
      <c r="B168" s="90">
        <v>155</v>
      </c>
      <c r="C168" s="91"/>
      <c r="D168" s="92"/>
      <c r="E168" s="93"/>
      <c r="F168" s="92"/>
      <c r="G168" s="93"/>
      <c r="H168" s="94"/>
      <c r="I168" s="14"/>
      <c r="J168" s="14"/>
      <c r="K168" s="14"/>
      <c r="L168" s="14"/>
      <c r="M168" s="14"/>
      <c r="N168" s="14"/>
      <c r="R168" s="245" t="b">
        <f t="shared" si="5"/>
        <v>0</v>
      </c>
      <c r="S168" s="246">
        <f t="shared" si="6"/>
        <v>1</v>
      </c>
    </row>
    <row r="169" spans="1:19" ht="14.4" x14ac:dyDescent="0.3">
      <c r="A169" s="14"/>
      <c r="B169" s="90">
        <v>156</v>
      </c>
      <c r="C169" s="91"/>
      <c r="D169" s="92"/>
      <c r="E169" s="93"/>
      <c r="F169" s="92"/>
      <c r="G169" s="93"/>
      <c r="H169" s="94"/>
      <c r="I169" s="14"/>
      <c r="J169" s="14"/>
      <c r="K169" s="14"/>
      <c r="L169" s="14"/>
      <c r="M169" s="14"/>
      <c r="N169" s="14"/>
      <c r="R169" s="245" t="b">
        <f t="shared" si="5"/>
        <v>0</v>
      </c>
      <c r="S169" s="246">
        <f t="shared" si="6"/>
        <v>1</v>
      </c>
    </row>
    <row r="170" spans="1:19" ht="14.4" x14ac:dyDescent="0.3">
      <c r="A170" s="14"/>
      <c r="B170" s="90">
        <v>157</v>
      </c>
      <c r="C170" s="91"/>
      <c r="D170" s="92"/>
      <c r="E170" s="93"/>
      <c r="F170" s="92"/>
      <c r="G170" s="93"/>
      <c r="H170" s="94"/>
      <c r="I170" s="14"/>
      <c r="J170" s="14"/>
      <c r="K170" s="14"/>
      <c r="L170" s="14"/>
      <c r="M170" s="14"/>
      <c r="N170" s="14"/>
      <c r="R170" s="245" t="b">
        <f t="shared" si="5"/>
        <v>0</v>
      </c>
      <c r="S170" s="246">
        <f t="shared" si="6"/>
        <v>1</v>
      </c>
    </row>
    <row r="171" spans="1:19" ht="14.4" x14ac:dyDescent="0.3">
      <c r="A171" s="14"/>
      <c r="B171" s="90">
        <v>158</v>
      </c>
      <c r="C171" s="91"/>
      <c r="D171" s="92"/>
      <c r="E171" s="93"/>
      <c r="F171" s="92"/>
      <c r="G171" s="93"/>
      <c r="H171" s="94"/>
      <c r="I171" s="14"/>
      <c r="J171" s="14"/>
      <c r="K171" s="14"/>
      <c r="L171" s="14"/>
      <c r="M171" s="14"/>
      <c r="N171" s="14"/>
      <c r="R171" s="245" t="b">
        <f t="shared" si="5"/>
        <v>0</v>
      </c>
      <c r="S171" s="246">
        <f t="shared" si="6"/>
        <v>1</v>
      </c>
    </row>
    <row r="172" spans="1:19" ht="14.4" x14ac:dyDescent="0.3">
      <c r="A172" s="14"/>
      <c r="B172" s="90">
        <v>159</v>
      </c>
      <c r="C172" s="91"/>
      <c r="D172" s="92"/>
      <c r="E172" s="93"/>
      <c r="F172" s="92"/>
      <c r="G172" s="93"/>
      <c r="H172" s="94"/>
      <c r="I172" s="14"/>
      <c r="J172" s="14"/>
      <c r="K172" s="14"/>
      <c r="L172" s="14"/>
      <c r="M172" s="14"/>
      <c r="N172" s="14"/>
      <c r="R172" s="245" t="b">
        <f t="shared" si="5"/>
        <v>0</v>
      </c>
      <c r="S172" s="246">
        <f t="shared" si="6"/>
        <v>1</v>
      </c>
    </row>
    <row r="173" spans="1:19" thickBot="1" x14ac:dyDescent="0.35">
      <c r="A173" s="14"/>
      <c r="B173" s="103">
        <v>160</v>
      </c>
      <c r="C173" s="104"/>
      <c r="D173" s="106"/>
      <c r="E173" s="105"/>
      <c r="F173" s="106"/>
      <c r="G173" s="105"/>
      <c r="H173" s="107"/>
      <c r="I173" s="14"/>
      <c r="J173" s="14"/>
      <c r="K173" s="14"/>
      <c r="L173" s="14"/>
      <c r="M173" s="14"/>
      <c r="N173" s="14"/>
      <c r="R173" s="245" t="b">
        <f t="shared" si="5"/>
        <v>0</v>
      </c>
      <c r="S173" s="246">
        <f t="shared" si="6"/>
        <v>1</v>
      </c>
    </row>
    <row r="174" spans="1:19" ht="14.4" x14ac:dyDescent="0.3">
      <c r="A174" s="14"/>
      <c r="B174" s="85">
        <v>161</v>
      </c>
      <c r="C174" s="99"/>
      <c r="D174" s="100"/>
      <c r="E174" s="101"/>
      <c r="F174" s="100"/>
      <c r="G174" s="101"/>
      <c r="H174" s="102"/>
      <c r="I174" s="14"/>
      <c r="J174" s="14"/>
      <c r="K174" s="14"/>
      <c r="L174" s="14"/>
      <c r="M174" s="14"/>
      <c r="N174" s="14"/>
      <c r="R174" s="245" t="b">
        <f t="shared" si="5"/>
        <v>0</v>
      </c>
      <c r="S174" s="246">
        <f t="shared" si="6"/>
        <v>1</v>
      </c>
    </row>
    <row r="175" spans="1:19" ht="14.4" x14ac:dyDescent="0.3">
      <c r="A175" s="14"/>
      <c r="B175" s="90">
        <v>162</v>
      </c>
      <c r="C175" s="91"/>
      <c r="D175" s="92"/>
      <c r="E175" s="93"/>
      <c r="F175" s="92"/>
      <c r="G175" s="93"/>
      <c r="H175" s="94"/>
      <c r="I175" s="14"/>
      <c r="J175" s="14"/>
      <c r="K175" s="14"/>
      <c r="L175" s="14"/>
      <c r="M175" s="14"/>
      <c r="N175" s="14"/>
      <c r="R175" s="245" t="b">
        <f t="shared" si="5"/>
        <v>0</v>
      </c>
      <c r="S175" s="246">
        <f t="shared" si="6"/>
        <v>1</v>
      </c>
    </row>
    <row r="176" spans="1:19" ht="14.4" x14ac:dyDescent="0.3">
      <c r="A176" s="14"/>
      <c r="B176" s="90">
        <v>163</v>
      </c>
      <c r="C176" s="91"/>
      <c r="D176" s="92"/>
      <c r="E176" s="93"/>
      <c r="F176" s="92"/>
      <c r="G176" s="93"/>
      <c r="H176" s="94"/>
      <c r="I176" s="14"/>
      <c r="J176" s="14"/>
      <c r="K176" s="14"/>
      <c r="L176" s="14"/>
      <c r="M176" s="14"/>
      <c r="N176" s="14"/>
      <c r="R176" s="245" t="b">
        <f t="shared" si="5"/>
        <v>0</v>
      </c>
      <c r="S176" s="246">
        <f t="shared" si="6"/>
        <v>1</v>
      </c>
    </row>
    <row r="177" spans="1:19" ht="14.4" x14ac:dyDescent="0.3">
      <c r="A177" s="14"/>
      <c r="B177" s="90">
        <v>164</v>
      </c>
      <c r="C177" s="91"/>
      <c r="D177" s="92"/>
      <c r="E177" s="93"/>
      <c r="F177" s="92"/>
      <c r="G177" s="93"/>
      <c r="H177" s="94"/>
      <c r="I177" s="14"/>
      <c r="J177" s="14"/>
      <c r="K177" s="14"/>
      <c r="L177" s="14"/>
      <c r="M177" s="14"/>
      <c r="N177" s="14"/>
      <c r="R177" s="245" t="b">
        <f t="shared" si="5"/>
        <v>0</v>
      </c>
      <c r="S177" s="246">
        <f t="shared" si="6"/>
        <v>1</v>
      </c>
    </row>
    <row r="178" spans="1:19" ht="14.4" x14ac:dyDescent="0.3">
      <c r="A178" s="14"/>
      <c r="B178" s="90">
        <v>165</v>
      </c>
      <c r="C178" s="91"/>
      <c r="D178" s="92"/>
      <c r="E178" s="93"/>
      <c r="F178" s="92"/>
      <c r="G178" s="93"/>
      <c r="H178" s="94"/>
      <c r="I178" s="14"/>
      <c r="J178" s="14"/>
      <c r="K178" s="14"/>
      <c r="L178" s="14"/>
      <c r="M178" s="14"/>
      <c r="N178" s="14"/>
      <c r="R178" s="245" t="b">
        <f t="shared" ref="R178:R213" si="7">$G$6&lt;B178</f>
        <v>0</v>
      </c>
      <c r="S178" s="246">
        <f t="shared" ref="S178:S213" si="8">IF(C178="Yes",DATE(2023,7,1),DATE(1900,1,1))</f>
        <v>1</v>
      </c>
    </row>
    <row r="179" spans="1:19" ht="14.4" x14ac:dyDescent="0.3">
      <c r="A179" s="14"/>
      <c r="B179" s="90">
        <v>166</v>
      </c>
      <c r="C179" s="91"/>
      <c r="D179" s="92"/>
      <c r="E179" s="93"/>
      <c r="F179" s="92"/>
      <c r="G179" s="93"/>
      <c r="H179" s="94"/>
      <c r="I179" s="14"/>
      <c r="J179" s="14"/>
      <c r="K179" s="14"/>
      <c r="L179" s="14"/>
      <c r="M179" s="14"/>
      <c r="N179" s="14"/>
      <c r="R179" s="245" t="b">
        <f t="shared" si="7"/>
        <v>0</v>
      </c>
      <c r="S179" s="246">
        <f t="shared" si="8"/>
        <v>1</v>
      </c>
    </row>
    <row r="180" spans="1:19" ht="14.4" x14ac:dyDescent="0.3">
      <c r="A180" s="14"/>
      <c r="B180" s="90">
        <v>167</v>
      </c>
      <c r="C180" s="91"/>
      <c r="D180" s="92"/>
      <c r="E180" s="93"/>
      <c r="F180" s="92"/>
      <c r="G180" s="93"/>
      <c r="H180" s="94"/>
      <c r="I180" s="14"/>
      <c r="J180" s="14"/>
      <c r="K180" s="14"/>
      <c r="L180" s="14"/>
      <c r="M180" s="14"/>
      <c r="N180" s="14"/>
      <c r="R180" s="245" t="b">
        <f t="shared" si="7"/>
        <v>0</v>
      </c>
      <c r="S180" s="246">
        <f t="shared" si="8"/>
        <v>1</v>
      </c>
    </row>
    <row r="181" spans="1:19" ht="14.4" x14ac:dyDescent="0.3">
      <c r="A181" s="14"/>
      <c r="B181" s="90">
        <v>168</v>
      </c>
      <c r="C181" s="91"/>
      <c r="D181" s="92"/>
      <c r="E181" s="93"/>
      <c r="F181" s="92"/>
      <c r="G181" s="93"/>
      <c r="H181" s="94"/>
      <c r="I181" s="14"/>
      <c r="J181" s="14"/>
      <c r="K181" s="14"/>
      <c r="L181" s="14"/>
      <c r="M181" s="14"/>
      <c r="N181" s="14"/>
      <c r="R181" s="245" t="b">
        <f t="shared" si="7"/>
        <v>0</v>
      </c>
      <c r="S181" s="246">
        <f t="shared" si="8"/>
        <v>1</v>
      </c>
    </row>
    <row r="182" spans="1:19" ht="14.4" x14ac:dyDescent="0.3">
      <c r="A182" s="14"/>
      <c r="B182" s="90">
        <v>169</v>
      </c>
      <c r="C182" s="91"/>
      <c r="D182" s="92"/>
      <c r="E182" s="93"/>
      <c r="F182" s="92"/>
      <c r="G182" s="93"/>
      <c r="H182" s="94"/>
      <c r="I182" s="14"/>
      <c r="J182" s="14"/>
      <c r="K182" s="14"/>
      <c r="L182" s="14"/>
      <c r="M182" s="14"/>
      <c r="N182" s="14"/>
      <c r="R182" s="245" t="b">
        <f t="shared" si="7"/>
        <v>0</v>
      </c>
      <c r="S182" s="246">
        <f t="shared" si="8"/>
        <v>1</v>
      </c>
    </row>
    <row r="183" spans="1:19" thickBot="1" x14ac:dyDescent="0.35">
      <c r="A183" s="14"/>
      <c r="B183" s="90">
        <v>170</v>
      </c>
      <c r="C183" s="95"/>
      <c r="D183" s="96"/>
      <c r="E183" s="97"/>
      <c r="F183" s="96"/>
      <c r="G183" s="97"/>
      <c r="H183" s="98"/>
      <c r="I183" s="14"/>
      <c r="J183" s="14"/>
      <c r="K183" s="14"/>
      <c r="L183" s="14"/>
      <c r="M183" s="14"/>
      <c r="N183" s="14"/>
      <c r="R183" s="245" t="b">
        <f t="shared" si="7"/>
        <v>0</v>
      </c>
      <c r="S183" s="246">
        <f t="shared" si="8"/>
        <v>1</v>
      </c>
    </row>
    <row r="184" spans="1:19" ht="14.4" x14ac:dyDescent="0.3">
      <c r="A184" s="14"/>
      <c r="B184" s="85">
        <v>171</v>
      </c>
      <c r="C184" s="99"/>
      <c r="D184" s="100"/>
      <c r="E184" s="101"/>
      <c r="F184" s="100"/>
      <c r="G184" s="101"/>
      <c r="H184" s="102"/>
      <c r="I184" s="14"/>
      <c r="J184" s="14"/>
      <c r="K184" s="14"/>
      <c r="L184" s="14"/>
      <c r="M184" s="14"/>
      <c r="N184" s="14"/>
      <c r="R184" s="245" t="b">
        <f t="shared" si="7"/>
        <v>0</v>
      </c>
      <c r="S184" s="246">
        <f t="shared" si="8"/>
        <v>1</v>
      </c>
    </row>
    <row r="185" spans="1:19" ht="14.4" x14ac:dyDescent="0.3">
      <c r="A185" s="14"/>
      <c r="B185" s="90">
        <v>172</v>
      </c>
      <c r="C185" s="91"/>
      <c r="D185" s="92"/>
      <c r="E185" s="93"/>
      <c r="F185" s="92"/>
      <c r="G185" s="93"/>
      <c r="H185" s="94"/>
      <c r="I185" s="14"/>
      <c r="J185" s="14"/>
      <c r="K185" s="14"/>
      <c r="L185" s="14"/>
      <c r="M185" s="14"/>
      <c r="N185" s="14"/>
      <c r="R185" s="245" t="b">
        <f t="shared" si="7"/>
        <v>0</v>
      </c>
      <c r="S185" s="246">
        <f t="shared" si="8"/>
        <v>1</v>
      </c>
    </row>
    <row r="186" spans="1:19" ht="14.4" x14ac:dyDescent="0.3">
      <c r="A186" s="14"/>
      <c r="B186" s="90">
        <v>173</v>
      </c>
      <c r="C186" s="91"/>
      <c r="D186" s="92"/>
      <c r="E186" s="93"/>
      <c r="F186" s="92"/>
      <c r="G186" s="93"/>
      <c r="H186" s="94"/>
      <c r="I186" s="14"/>
      <c r="J186" s="14"/>
      <c r="K186" s="14"/>
      <c r="L186" s="14"/>
      <c r="M186" s="14"/>
      <c r="N186" s="14"/>
      <c r="R186" s="245" t="b">
        <f t="shared" si="7"/>
        <v>0</v>
      </c>
      <c r="S186" s="246">
        <f t="shared" si="8"/>
        <v>1</v>
      </c>
    </row>
    <row r="187" spans="1:19" ht="14.4" x14ac:dyDescent="0.3">
      <c r="A187" s="14"/>
      <c r="B187" s="90">
        <v>174</v>
      </c>
      <c r="C187" s="91"/>
      <c r="D187" s="92"/>
      <c r="E187" s="93"/>
      <c r="F187" s="92"/>
      <c r="G187" s="93"/>
      <c r="H187" s="94"/>
      <c r="I187" s="14"/>
      <c r="J187" s="14"/>
      <c r="K187" s="14"/>
      <c r="L187" s="14"/>
      <c r="M187" s="14"/>
      <c r="N187" s="14"/>
      <c r="R187" s="245" t="b">
        <f t="shared" si="7"/>
        <v>0</v>
      </c>
      <c r="S187" s="246">
        <f t="shared" si="8"/>
        <v>1</v>
      </c>
    </row>
    <row r="188" spans="1:19" ht="14.4" x14ac:dyDescent="0.3">
      <c r="A188" s="14"/>
      <c r="B188" s="90">
        <v>175</v>
      </c>
      <c r="C188" s="91"/>
      <c r="D188" s="92"/>
      <c r="E188" s="93"/>
      <c r="F188" s="92"/>
      <c r="G188" s="93"/>
      <c r="H188" s="94"/>
      <c r="I188" s="14"/>
      <c r="J188" s="14"/>
      <c r="K188" s="14"/>
      <c r="L188" s="14"/>
      <c r="M188" s="14"/>
      <c r="N188" s="14"/>
      <c r="R188" s="245" t="b">
        <f t="shared" si="7"/>
        <v>0</v>
      </c>
      <c r="S188" s="246">
        <f t="shared" si="8"/>
        <v>1</v>
      </c>
    </row>
    <row r="189" spans="1:19" ht="14.4" x14ac:dyDescent="0.3">
      <c r="A189" s="14"/>
      <c r="B189" s="90">
        <v>176</v>
      </c>
      <c r="C189" s="91"/>
      <c r="D189" s="92"/>
      <c r="E189" s="93"/>
      <c r="F189" s="92"/>
      <c r="G189" s="93"/>
      <c r="H189" s="94"/>
      <c r="I189" s="14"/>
      <c r="J189" s="14"/>
      <c r="K189" s="14"/>
      <c r="L189" s="14"/>
      <c r="M189" s="14"/>
      <c r="N189" s="14"/>
      <c r="R189" s="245" t="b">
        <f t="shared" si="7"/>
        <v>0</v>
      </c>
      <c r="S189" s="246">
        <f t="shared" si="8"/>
        <v>1</v>
      </c>
    </row>
    <row r="190" spans="1:19" ht="14.4" x14ac:dyDescent="0.3">
      <c r="A190" s="14"/>
      <c r="B190" s="90">
        <v>177</v>
      </c>
      <c r="C190" s="91"/>
      <c r="D190" s="92"/>
      <c r="E190" s="93"/>
      <c r="F190" s="92"/>
      <c r="G190" s="93"/>
      <c r="H190" s="94"/>
      <c r="I190" s="14"/>
      <c r="J190" s="14"/>
      <c r="K190" s="14"/>
      <c r="L190" s="14"/>
      <c r="M190" s="14"/>
      <c r="N190" s="14"/>
      <c r="R190" s="245" t="b">
        <f t="shared" si="7"/>
        <v>0</v>
      </c>
      <c r="S190" s="246">
        <f t="shared" si="8"/>
        <v>1</v>
      </c>
    </row>
    <row r="191" spans="1:19" ht="14.4" x14ac:dyDescent="0.3">
      <c r="A191" s="14"/>
      <c r="B191" s="90">
        <v>178</v>
      </c>
      <c r="C191" s="91"/>
      <c r="D191" s="92"/>
      <c r="E191" s="93"/>
      <c r="F191" s="92"/>
      <c r="G191" s="93"/>
      <c r="H191" s="94"/>
      <c r="I191" s="14"/>
      <c r="J191" s="14"/>
      <c r="K191" s="14"/>
      <c r="L191" s="14"/>
      <c r="M191" s="14"/>
      <c r="N191" s="14"/>
      <c r="R191" s="245" t="b">
        <f t="shared" si="7"/>
        <v>0</v>
      </c>
      <c r="S191" s="246">
        <f t="shared" si="8"/>
        <v>1</v>
      </c>
    </row>
    <row r="192" spans="1:19" ht="14.4" x14ac:dyDescent="0.3">
      <c r="A192" s="14"/>
      <c r="B192" s="90">
        <v>179</v>
      </c>
      <c r="C192" s="91"/>
      <c r="D192" s="92"/>
      <c r="E192" s="93"/>
      <c r="F192" s="92"/>
      <c r="G192" s="93"/>
      <c r="H192" s="94"/>
      <c r="I192" s="14"/>
      <c r="J192" s="14"/>
      <c r="K192" s="14"/>
      <c r="L192" s="14"/>
      <c r="M192" s="14"/>
      <c r="N192" s="14"/>
      <c r="R192" s="245" t="b">
        <f t="shared" si="7"/>
        <v>0</v>
      </c>
      <c r="S192" s="246">
        <f t="shared" si="8"/>
        <v>1</v>
      </c>
    </row>
    <row r="193" spans="1:19" thickBot="1" x14ac:dyDescent="0.35">
      <c r="A193" s="14"/>
      <c r="B193" s="103">
        <v>180</v>
      </c>
      <c r="C193" s="104"/>
      <c r="D193" s="106"/>
      <c r="E193" s="105"/>
      <c r="F193" s="106"/>
      <c r="G193" s="105"/>
      <c r="H193" s="107"/>
      <c r="I193" s="14"/>
      <c r="J193" s="14"/>
      <c r="K193" s="14"/>
      <c r="L193" s="14"/>
      <c r="M193" s="14"/>
      <c r="N193" s="14"/>
      <c r="R193" s="245" t="b">
        <f t="shared" si="7"/>
        <v>0</v>
      </c>
      <c r="S193" s="246">
        <f t="shared" si="8"/>
        <v>1</v>
      </c>
    </row>
    <row r="194" spans="1:19" ht="14.4" x14ac:dyDescent="0.3">
      <c r="A194" s="14"/>
      <c r="B194" s="85">
        <v>181</v>
      </c>
      <c r="C194" s="99"/>
      <c r="D194" s="100"/>
      <c r="E194" s="101"/>
      <c r="F194" s="100"/>
      <c r="G194" s="101"/>
      <c r="H194" s="102"/>
      <c r="I194" s="14"/>
      <c r="J194" s="14"/>
      <c r="K194" s="14"/>
      <c r="L194" s="14"/>
      <c r="M194" s="14"/>
      <c r="N194" s="14"/>
      <c r="R194" s="245" t="b">
        <f t="shared" si="7"/>
        <v>0</v>
      </c>
      <c r="S194" s="246">
        <f t="shared" si="8"/>
        <v>1</v>
      </c>
    </row>
    <row r="195" spans="1:19" ht="14.4" x14ac:dyDescent="0.3">
      <c r="A195" s="14"/>
      <c r="B195" s="90">
        <v>182</v>
      </c>
      <c r="C195" s="91"/>
      <c r="D195" s="92"/>
      <c r="E195" s="93"/>
      <c r="F195" s="92"/>
      <c r="G195" s="93"/>
      <c r="H195" s="94"/>
      <c r="I195" s="14"/>
      <c r="J195" s="14"/>
      <c r="K195" s="14"/>
      <c r="L195" s="14"/>
      <c r="M195" s="14"/>
      <c r="N195" s="14"/>
      <c r="R195" s="245" t="b">
        <f t="shared" si="7"/>
        <v>0</v>
      </c>
      <c r="S195" s="246">
        <f t="shared" si="8"/>
        <v>1</v>
      </c>
    </row>
    <row r="196" spans="1:19" ht="14.4" x14ac:dyDescent="0.3">
      <c r="A196" s="14"/>
      <c r="B196" s="90">
        <v>183</v>
      </c>
      <c r="C196" s="91"/>
      <c r="D196" s="92"/>
      <c r="E196" s="93"/>
      <c r="F196" s="92"/>
      <c r="G196" s="93"/>
      <c r="H196" s="94"/>
      <c r="I196" s="14"/>
      <c r="J196" s="14"/>
      <c r="K196" s="14"/>
      <c r="L196" s="14"/>
      <c r="M196" s="14"/>
      <c r="N196" s="14"/>
      <c r="R196" s="245" t="b">
        <f t="shared" si="7"/>
        <v>0</v>
      </c>
      <c r="S196" s="246">
        <f t="shared" si="8"/>
        <v>1</v>
      </c>
    </row>
    <row r="197" spans="1:19" ht="14.4" x14ac:dyDescent="0.3">
      <c r="A197" s="14"/>
      <c r="B197" s="90">
        <v>184</v>
      </c>
      <c r="C197" s="91"/>
      <c r="D197" s="92"/>
      <c r="E197" s="93"/>
      <c r="F197" s="92"/>
      <c r="G197" s="93"/>
      <c r="H197" s="94"/>
      <c r="I197" s="14"/>
      <c r="J197" s="14"/>
      <c r="K197" s="14"/>
      <c r="L197" s="14"/>
      <c r="M197" s="14"/>
      <c r="N197" s="14"/>
      <c r="R197" s="245" t="b">
        <f t="shared" si="7"/>
        <v>0</v>
      </c>
      <c r="S197" s="246">
        <f t="shared" si="8"/>
        <v>1</v>
      </c>
    </row>
    <row r="198" spans="1:19" ht="14.4" x14ac:dyDescent="0.3">
      <c r="A198" s="14"/>
      <c r="B198" s="90">
        <v>185</v>
      </c>
      <c r="C198" s="91"/>
      <c r="D198" s="92"/>
      <c r="E198" s="93"/>
      <c r="F198" s="92"/>
      <c r="G198" s="93"/>
      <c r="H198" s="94"/>
      <c r="I198" s="14"/>
      <c r="J198" s="14"/>
      <c r="K198" s="14"/>
      <c r="L198" s="14"/>
      <c r="M198" s="14"/>
      <c r="N198" s="14"/>
      <c r="R198" s="245" t="b">
        <f t="shared" si="7"/>
        <v>0</v>
      </c>
      <c r="S198" s="246">
        <f t="shared" si="8"/>
        <v>1</v>
      </c>
    </row>
    <row r="199" spans="1:19" ht="14.4" x14ac:dyDescent="0.3">
      <c r="A199" s="14"/>
      <c r="B199" s="90">
        <v>186</v>
      </c>
      <c r="C199" s="91"/>
      <c r="D199" s="92"/>
      <c r="E199" s="93"/>
      <c r="F199" s="92"/>
      <c r="G199" s="93"/>
      <c r="H199" s="94"/>
      <c r="I199" s="14"/>
      <c r="J199" s="14"/>
      <c r="K199" s="14"/>
      <c r="L199" s="14"/>
      <c r="M199" s="14"/>
      <c r="N199" s="14"/>
      <c r="R199" s="245" t="b">
        <f t="shared" si="7"/>
        <v>0</v>
      </c>
      <c r="S199" s="246">
        <f t="shared" si="8"/>
        <v>1</v>
      </c>
    </row>
    <row r="200" spans="1:19" ht="14.4" x14ac:dyDescent="0.3">
      <c r="A200" s="14"/>
      <c r="B200" s="90">
        <v>187</v>
      </c>
      <c r="C200" s="91"/>
      <c r="D200" s="92"/>
      <c r="E200" s="93"/>
      <c r="F200" s="92"/>
      <c r="G200" s="93"/>
      <c r="H200" s="94"/>
      <c r="I200" s="14"/>
      <c r="J200" s="14"/>
      <c r="K200" s="14"/>
      <c r="L200" s="14"/>
      <c r="M200" s="14"/>
      <c r="N200" s="14"/>
      <c r="R200" s="245" t="b">
        <f t="shared" si="7"/>
        <v>0</v>
      </c>
      <c r="S200" s="246">
        <f t="shared" si="8"/>
        <v>1</v>
      </c>
    </row>
    <row r="201" spans="1:19" ht="14.4" x14ac:dyDescent="0.3">
      <c r="A201" s="14"/>
      <c r="B201" s="90">
        <v>188</v>
      </c>
      <c r="C201" s="91"/>
      <c r="D201" s="92"/>
      <c r="E201" s="93"/>
      <c r="F201" s="92"/>
      <c r="G201" s="93"/>
      <c r="H201" s="94"/>
      <c r="I201" s="14"/>
      <c r="J201" s="14"/>
      <c r="K201" s="14"/>
      <c r="L201" s="14"/>
      <c r="M201" s="14"/>
      <c r="N201" s="14"/>
      <c r="R201" s="245" t="b">
        <f t="shared" si="7"/>
        <v>0</v>
      </c>
      <c r="S201" s="246">
        <f t="shared" si="8"/>
        <v>1</v>
      </c>
    </row>
    <row r="202" spans="1:19" ht="14.4" x14ac:dyDescent="0.3">
      <c r="A202" s="14"/>
      <c r="B202" s="90">
        <v>189</v>
      </c>
      <c r="C202" s="91"/>
      <c r="D202" s="92"/>
      <c r="E202" s="93"/>
      <c r="F202" s="92"/>
      <c r="G202" s="93"/>
      <c r="H202" s="94"/>
      <c r="I202" s="14"/>
      <c r="J202" s="14"/>
      <c r="K202" s="14"/>
      <c r="L202" s="14"/>
      <c r="M202" s="14"/>
      <c r="N202" s="14"/>
      <c r="R202" s="245" t="b">
        <f t="shared" si="7"/>
        <v>0</v>
      </c>
      <c r="S202" s="246">
        <f t="shared" si="8"/>
        <v>1</v>
      </c>
    </row>
    <row r="203" spans="1:19" thickBot="1" x14ac:dyDescent="0.35">
      <c r="A203" s="14"/>
      <c r="B203" s="90">
        <v>190</v>
      </c>
      <c r="C203" s="95"/>
      <c r="D203" s="96"/>
      <c r="E203" s="97"/>
      <c r="F203" s="96"/>
      <c r="G203" s="97"/>
      <c r="H203" s="98"/>
      <c r="I203" s="14"/>
      <c r="J203" s="14"/>
      <c r="K203" s="14"/>
      <c r="L203" s="14"/>
      <c r="M203" s="14"/>
      <c r="N203" s="14"/>
      <c r="R203" s="245" t="b">
        <f t="shared" si="7"/>
        <v>0</v>
      </c>
      <c r="S203" s="246">
        <f t="shared" si="8"/>
        <v>1</v>
      </c>
    </row>
    <row r="204" spans="1:19" ht="14.4" x14ac:dyDescent="0.3">
      <c r="A204" s="14"/>
      <c r="B204" s="85">
        <v>191</v>
      </c>
      <c r="C204" s="99"/>
      <c r="D204" s="100"/>
      <c r="E204" s="101"/>
      <c r="F204" s="100"/>
      <c r="G204" s="101"/>
      <c r="H204" s="102"/>
      <c r="I204" s="14"/>
      <c r="J204" s="14"/>
      <c r="K204" s="14"/>
      <c r="L204" s="14"/>
      <c r="M204" s="14"/>
      <c r="N204" s="14"/>
      <c r="R204" s="245" t="b">
        <f t="shared" si="7"/>
        <v>0</v>
      </c>
      <c r="S204" s="246">
        <f t="shared" si="8"/>
        <v>1</v>
      </c>
    </row>
    <row r="205" spans="1:19" ht="14.4" x14ac:dyDescent="0.3">
      <c r="A205" s="14"/>
      <c r="B205" s="90">
        <v>192</v>
      </c>
      <c r="C205" s="91"/>
      <c r="D205" s="92"/>
      <c r="E205" s="93"/>
      <c r="F205" s="92"/>
      <c r="G205" s="93"/>
      <c r="H205" s="94"/>
      <c r="I205" s="14"/>
      <c r="J205" s="14"/>
      <c r="K205" s="14"/>
      <c r="L205" s="14"/>
      <c r="M205" s="14"/>
      <c r="N205" s="14"/>
      <c r="R205" s="245" t="b">
        <f t="shared" si="7"/>
        <v>0</v>
      </c>
      <c r="S205" s="246">
        <f t="shared" si="8"/>
        <v>1</v>
      </c>
    </row>
    <row r="206" spans="1:19" ht="14.4" x14ac:dyDescent="0.3">
      <c r="A206" s="14"/>
      <c r="B206" s="90">
        <v>193</v>
      </c>
      <c r="C206" s="91"/>
      <c r="D206" s="92"/>
      <c r="E206" s="93"/>
      <c r="F206" s="92"/>
      <c r="G206" s="93"/>
      <c r="H206" s="94"/>
      <c r="I206" s="14"/>
      <c r="J206" s="14"/>
      <c r="K206" s="14"/>
      <c r="L206" s="14"/>
      <c r="M206" s="14"/>
      <c r="N206" s="14"/>
      <c r="R206" s="245" t="b">
        <f t="shared" si="7"/>
        <v>0</v>
      </c>
      <c r="S206" s="246">
        <f t="shared" si="8"/>
        <v>1</v>
      </c>
    </row>
    <row r="207" spans="1:19" ht="14.4" x14ac:dyDescent="0.3">
      <c r="A207" s="14"/>
      <c r="B207" s="90">
        <v>194</v>
      </c>
      <c r="C207" s="91"/>
      <c r="D207" s="92"/>
      <c r="E207" s="93"/>
      <c r="F207" s="92"/>
      <c r="G207" s="93"/>
      <c r="H207" s="94"/>
      <c r="I207" s="14"/>
      <c r="J207" s="14"/>
      <c r="K207" s="14"/>
      <c r="L207" s="14"/>
      <c r="M207" s="14"/>
      <c r="N207" s="14"/>
      <c r="R207" s="245" t="b">
        <f t="shared" si="7"/>
        <v>0</v>
      </c>
      <c r="S207" s="246">
        <f t="shared" si="8"/>
        <v>1</v>
      </c>
    </row>
    <row r="208" spans="1:19" ht="14.4" x14ac:dyDescent="0.3">
      <c r="A208" s="14"/>
      <c r="B208" s="90">
        <v>195</v>
      </c>
      <c r="C208" s="91"/>
      <c r="D208" s="92"/>
      <c r="E208" s="93"/>
      <c r="F208" s="92"/>
      <c r="G208" s="93"/>
      <c r="H208" s="94"/>
      <c r="I208" s="14"/>
      <c r="J208" s="14"/>
      <c r="K208" s="14"/>
      <c r="L208" s="14"/>
      <c r="M208" s="14"/>
      <c r="N208" s="14"/>
      <c r="R208" s="245" t="b">
        <f t="shared" si="7"/>
        <v>0</v>
      </c>
      <c r="S208" s="246">
        <f t="shared" si="8"/>
        <v>1</v>
      </c>
    </row>
    <row r="209" spans="1:19" ht="14.4" x14ac:dyDescent="0.3">
      <c r="A209" s="14"/>
      <c r="B209" s="90">
        <v>196</v>
      </c>
      <c r="C209" s="91"/>
      <c r="D209" s="92"/>
      <c r="E209" s="93"/>
      <c r="F209" s="92"/>
      <c r="G209" s="93"/>
      <c r="H209" s="94"/>
      <c r="I209" s="14"/>
      <c r="J209" s="14"/>
      <c r="K209" s="14"/>
      <c r="L209" s="14"/>
      <c r="M209" s="14"/>
      <c r="N209" s="14"/>
      <c r="R209" s="245" t="b">
        <f t="shared" si="7"/>
        <v>0</v>
      </c>
      <c r="S209" s="246">
        <f t="shared" si="8"/>
        <v>1</v>
      </c>
    </row>
    <row r="210" spans="1:19" ht="14.4" x14ac:dyDescent="0.3">
      <c r="A210" s="14"/>
      <c r="B210" s="90">
        <v>197</v>
      </c>
      <c r="C210" s="91"/>
      <c r="D210" s="92"/>
      <c r="E210" s="93"/>
      <c r="F210" s="92"/>
      <c r="G210" s="93"/>
      <c r="H210" s="94"/>
      <c r="I210" s="14"/>
      <c r="J210" s="14"/>
      <c r="K210" s="14"/>
      <c r="L210" s="14"/>
      <c r="M210" s="14"/>
      <c r="N210" s="14"/>
      <c r="R210" s="245" t="b">
        <f t="shared" si="7"/>
        <v>0</v>
      </c>
      <c r="S210" s="246">
        <f t="shared" si="8"/>
        <v>1</v>
      </c>
    </row>
    <row r="211" spans="1:19" ht="14.4" x14ac:dyDescent="0.3">
      <c r="A211" s="14"/>
      <c r="B211" s="90">
        <v>198</v>
      </c>
      <c r="C211" s="91"/>
      <c r="D211" s="92"/>
      <c r="E211" s="93"/>
      <c r="F211" s="92"/>
      <c r="G211" s="93"/>
      <c r="H211" s="94"/>
      <c r="I211" s="14"/>
      <c r="J211" s="14"/>
      <c r="K211" s="14"/>
      <c r="L211" s="14"/>
      <c r="M211" s="14"/>
      <c r="N211" s="14"/>
      <c r="R211" s="245" t="b">
        <f t="shared" si="7"/>
        <v>0</v>
      </c>
      <c r="S211" s="246">
        <f t="shared" si="8"/>
        <v>1</v>
      </c>
    </row>
    <row r="212" spans="1:19" ht="14.4" x14ac:dyDescent="0.3">
      <c r="A212" s="14"/>
      <c r="B212" s="90">
        <v>199</v>
      </c>
      <c r="C212" s="91"/>
      <c r="D212" s="92"/>
      <c r="E212" s="93"/>
      <c r="F212" s="92"/>
      <c r="G212" s="93"/>
      <c r="H212" s="94"/>
      <c r="I212" s="14"/>
      <c r="J212" s="14"/>
      <c r="K212" s="14"/>
      <c r="L212" s="14"/>
      <c r="M212" s="14"/>
      <c r="N212" s="14"/>
      <c r="R212" s="245" t="b">
        <f t="shared" si="7"/>
        <v>0</v>
      </c>
      <c r="S212" s="246">
        <f t="shared" si="8"/>
        <v>1</v>
      </c>
    </row>
    <row r="213" spans="1:19" thickBot="1" x14ac:dyDescent="0.35">
      <c r="A213" s="14"/>
      <c r="B213" s="103">
        <v>200</v>
      </c>
      <c r="C213" s="104"/>
      <c r="D213" s="106"/>
      <c r="E213" s="105"/>
      <c r="F213" s="106"/>
      <c r="G213" s="105"/>
      <c r="H213" s="107"/>
      <c r="I213" s="14"/>
      <c r="J213" s="14"/>
      <c r="K213" s="14"/>
      <c r="L213" s="14"/>
      <c r="M213" s="14"/>
      <c r="N213" s="14"/>
      <c r="R213" s="245" t="b">
        <f t="shared" si="7"/>
        <v>0</v>
      </c>
      <c r="S213" s="246">
        <f t="shared" si="8"/>
        <v>1</v>
      </c>
    </row>
    <row r="214" spans="1:19" ht="14.4" x14ac:dyDescent="0.3">
      <c r="A214" s="14"/>
      <c r="B214" s="85">
        <v>201</v>
      </c>
      <c r="C214" s="99"/>
      <c r="D214" s="100"/>
      <c r="E214" s="101"/>
      <c r="F214" s="100"/>
      <c r="G214" s="101"/>
      <c r="H214" s="102"/>
      <c r="I214" s="14"/>
      <c r="J214" s="14"/>
      <c r="K214" s="14"/>
      <c r="L214" s="14"/>
      <c r="M214" s="14"/>
      <c r="N214" s="14"/>
      <c r="R214" s="245" t="b">
        <f t="shared" ref="R214:R277" si="9">$G$6&lt;B214</f>
        <v>0</v>
      </c>
      <c r="S214" s="246">
        <f t="shared" ref="S214:S277" si="10">IF(C214="Yes",DATE(2023,7,1),DATE(1900,1,1))</f>
        <v>1</v>
      </c>
    </row>
    <row r="215" spans="1:19" ht="14.4" x14ac:dyDescent="0.3">
      <c r="A215" s="14"/>
      <c r="B215" s="90">
        <v>202</v>
      </c>
      <c r="C215" s="91"/>
      <c r="D215" s="92"/>
      <c r="E215" s="93"/>
      <c r="F215" s="92"/>
      <c r="G215" s="93"/>
      <c r="H215" s="94"/>
      <c r="I215" s="14"/>
      <c r="J215" s="14"/>
      <c r="K215" s="14"/>
      <c r="L215" s="14"/>
      <c r="M215" s="14"/>
      <c r="N215" s="14"/>
      <c r="R215" s="245" t="b">
        <f t="shared" si="9"/>
        <v>0</v>
      </c>
      <c r="S215" s="246">
        <f t="shared" si="10"/>
        <v>1</v>
      </c>
    </row>
    <row r="216" spans="1:19" ht="14.4" x14ac:dyDescent="0.3">
      <c r="A216" s="14"/>
      <c r="B216" s="90">
        <v>203</v>
      </c>
      <c r="C216" s="91"/>
      <c r="D216" s="92"/>
      <c r="E216" s="93"/>
      <c r="F216" s="92"/>
      <c r="G216" s="93"/>
      <c r="H216" s="94"/>
      <c r="I216" s="14"/>
      <c r="J216" s="14"/>
      <c r="K216" s="14"/>
      <c r="L216" s="14"/>
      <c r="M216" s="14"/>
      <c r="N216" s="14"/>
      <c r="R216" s="245" t="b">
        <f t="shared" si="9"/>
        <v>0</v>
      </c>
      <c r="S216" s="246">
        <f t="shared" si="10"/>
        <v>1</v>
      </c>
    </row>
    <row r="217" spans="1:19" ht="14.4" x14ac:dyDescent="0.3">
      <c r="A217" s="14"/>
      <c r="B217" s="90">
        <v>204</v>
      </c>
      <c r="C217" s="91"/>
      <c r="D217" s="92"/>
      <c r="E217" s="93"/>
      <c r="F217" s="92"/>
      <c r="G217" s="93"/>
      <c r="H217" s="94"/>
      <c r="I217" s="14"/>
      <c r="J217" s="14"/>
      <c r="K217" s="14"/>
      <c r="L217" s="14"/>
      <c r="M217" s="14"/>
      <c r="N217" s="14"/>
      <c r="R217" s="245" t="b">
        <f t="shared" si="9"/>
        <v>0</v>
      </c>
      <c r="S217" s="246">
        <f t="shared" si="10"/>
        <v>1</v>
      </c>
    </row>
    <row r="218" spans="1:19" ht="14.4" x14ac:dyDescent="0.3">
      <c r="A218" s="14"/>
      <c r="B218" s="90">
        <v>205</v>
      </c>
      <c r="C218" s="91"/>
      <c r="D218" s="92"/>
      <c r="E218" s="93"/>
      <c r="F218" s="92"/>
      <c r="G218" s="93"/>
      <c r="H218" s="94"/>
      <c r="I218" s="14"/>
      <c r="J218" s="14"/>
      <c r="K218" s="14"/>
      <c r="L218" s="14"/>
      <c r="M218" s="14"/>
      <c r="N218" s="14"/>
      <c r="R218" s="245" t="b">
        <f t="shared" si="9"/>
        <v>0</v>
      </c>
      <c r="S218" s="246">
        <f t="shared" si="10"/>
        <v>1</v>
      </c>
    </row>
    <row r="219" spans="1:19" ht="15" customHeight="1" x14ac:dyDescent="0.3">
      <c r="A219" s="14"/>
      <c r="B219" s="90">
        <v>206</v>
      </c>
      <c r="C219" s="91"/>
      <c r="D219" s="92"/>
      <c r="E219" s="93"/>
      <c r="F219" s="92"/>
      <c r="G219" s="93"/>
      <c r="H219" s="94"/>
      <c r="I219" s="14"/>
      <c r="J219" s="14"/>
      <c r="K219" s="14"/>
      <c r="L219" s="14"/>
      <c r="M219" s="14"/>
      <c r="N219" s="14"/>
      <c r="R219" s="245" t="b">
        <f t="shared" si="9"/>
        <v>0</v>
      </c>
      <c r="S219" s="246">
        <f t="shared" si="10"/>
        <v>1</v>
      </c>
    </row>
    <row r="220" spans="1:19" ht="15" customHeight="1" x14ac:dyDescent="0.3">
      <c r="A220" s="14"/>
      <c r="B220" s="90">
        <v>207</v>
      </c>
      <c r="C220" s="91"/>
      <c r="D220" s="92"/>
      <c r="E220" s="93"/>
      <c r="F220" s="92"/>
      <c r="G220" s="93"/>
      <c r="H220" s="94"/>
      <c r="I220" s="14"/>
      <c r="J220" s="14"/>
      <c r="K220" s="14"/>
      <c r="L220" s="14"/>
      <c r="M220" s="14"/>
      <c r="N220" s="14"/>
      <c r="R220" s="245" t="b">
        <f t="shared" si="9"/>
        <v>0</v>
      </c>
      <c r="S220" s="246">
        <f t="shared" si="10"/>
        <v>1</v>
      </c>
    </row>
    <row r="221" spans="1:19" ht="15" customHeight="1" x14ac:dyDescent="0.3">
      <c r="A221" s="14"/>
      <c r="B221" s="90">
        <v>208</v>
      </c>
      <c r="C221" s="91"/>
      <c r="D221" s="92"/>
      <c r="E221" s="93"/>
      <c r="F221" s="92"/>
      <c r="G221" s="93"/>
      <c r="H221" s="94"/>
      <c r="I221" s="14"/>
      <c r="J221" s="14"/>
      <c r="K221" s="14"/>
      <c r="L221" s="14"/>
      <c r="M221" s="14"/>
      <c r="N221" s="14"/>
      <c r="R221" s="245" t="b">
        <f t="shared" si="9"/>
        <v>0</v>
      </c>
      <c r="S221" s="246">
        <f t="shared" si="10"/>
        <v>1</v>
      </c>
    </row>
    <row r="222" spans="1:19" ht="15" customHeight="1" x14ac:dyDescent="0.3">
      <c r="A222" s="14"/>
      <c r="B222" s="90">
        <v>209</v>
      </c>
      <c r="C222" s="91"/>
      <c r="D222" s="92"/>
      <c r="E222" s="93"/>
      <c r="F222" s="92"/>
      <c r="G222" s="93"/>
      <c r="H222" s="94"/>
      <c r="I222" s="14"/>
      <c r="J222" s="14"/>
      <c r="K222" s="14"/>
      <c r="L222" s="14"/>
      <c r="M222" s="14"/>
      <c r="N222" s="14"/>
      <c r="R222" s="245" t="b">
        <f t="shared" si="9"/>
        <v>0</v>
      </c>
      <c r="S222" s="246">
        <f t="shared" si="10"/>
        <v>1</v>
      </c>
    </row>
    <row r="223" spans="1:19" ht="15" customHeight="1" thickBot="1" x14ac:dyDescent="0.35">
      <c r="A223" s="14"/>
      <c r="B223" s="90">
        <v>210</v>
      </c>
      <c r="C223" s="95"/>
      <c r="D223" s="96"/>
      <c r="E223" s="97"/>
      <c r="F223" s="96"/>
      <c r="G223" s="97"/>
      <c r="H223" s="98"/>
      <c r="I223" s="14"/>
      <c r="J223" s="14"/>
      <c r="K223" s="14"/>
      <c r="L223" s="14"/>
      <c r="M223" s="14"/>
      <c r="N223" s="14"/>
      <c r="R223" s="245" t="b">
        <f t="shared" si="9"/>
        <v>0</v>
      </c>
      <c r="S223" s="246">
        <f t="shared" si="10"/>
        <v>1</v>
      </c>
    </row>
    <row r="224" spans="1:19" ht="15" customHeight="1" x14ac:dyDescent="0.3">
      <c r="A224" s="14"/>
      <c r="B224" s="85">
        <v>211</v>
      </c>
      <c r="C224" s="99"/>
      <c r="D224" s="100"/>
      <c r="E224" s="101"/>
      <c r="F224" s="100"/>
      <c r="G224" s="101"/>
      <c r="H224" s="102"/>
      <c r="I224" s="14"/>
      <c r="J224" s="14"/>
      <c r="K224" s="14"/>
      <c r="L224" s="14"/>
      <c r="M224" s="14"/>
      <c r="N224" s="14"/>
      <c r="R224" s="245" t="b">
        <f t="shared" si="9"/>
        <v>0</v>
      </c>
      <c r="S224" s="246">
        <f t="shared" si="10"/>
        <v>1</v>
      </c>
    </row>
    <row r="225" spans="1:19" ht="15" customHeight="1" x14ac:dyDescent="0.3">
      <c r="A225" s="14"/>
      <c r="B225" s="90">
        <v>212</v>
      </c>
      <c r="C225" s="91"/>
      <c r="D225" s="92"/>
      <c r="E225" s="93"/>
      <c r="F225" s="92"/>
      <c r="G225" s="93"/>
      <c r="H225" s="94"/>
      <c r="I225" s="14"/>
      <c r="J225" s="14"/>
      <c r="K225" s="14"/>
      <c r="L225" s="14"/>
      <c r="M225" s="14"/>
      <c r="N225" s="14"/>
      <c r="R225" s="245" t="b">
        <f t="shared" si="9"/>
        <v>0</v>
      </c>
      <c r="S225" s="246">
        <f t="shared" si="10"/>
        <v>1</v>
      </c>
    </row>
    <row r="226" spans="1:19" ht="15" customHeight="1" x14ac:dyDescent="0.3">
      <c r="A226" s="14"/>
      <c r="B226" s="90">
        <v>213</v>
      </c>
      <c r="C226" s="91"/>
      <c r="D226" s="92"/>
      <c r="E226" s="93"/>
      <c r="F226" s="92"/>
      <c r="G226" s="93"/>
      <c r="H226" s="94"/>
      <c r="I226" s="14"/>
      <c r="J226" s="14"/>
      <c r="K226" s="14"/>
      <c r="L226" s="14"/>
      <c r="M226" s="14"/>
      <c r="N226" s="14"/>
      <c r="R226" s="245" t="b">
        <f t="shared" si="9"/>
        <v>0</v>
      </c>
      <c r="S226" s="246">
        <f t="shared" si="10"/>
        <v>1</v>
      </c>
    </row>
    <row r="227" spans="1:19" ht="15" customHeight="1" x14ac:dyDescent="0.3">
      <c r="A227" s="14"/>
      <c r="B227" s="90">
        <v>214</v>
      </c>
      <c r="C227" s="91"/>
      <c r="D227" s="92"/>
      <c r="E227" s="93"/>
      <c r="F227" s="92"/>
      <c r="G227" s="93"/>
      <c r="H227" s="94"/>
      <c r="I227" s="14"/>
      <c r="J227" s="14"/>
      <c r="K227" s="14"/>
      <c r="L227" s="14"/>
      <c r="M227" s="14"/>
      <c r="N227" s="14"/>
      <c r="R227" s="245" t="b">
        <f t="shared" si="9"/>
        <v>0</v>
      </c>
      <c r="S227" s="246">
        <f t="shared" si="10"/>
        <v>1</v>
      </c>
    </row>
    <row r="228" spans="1:19" ht="15" customHeight="1" x14ac:dyDescent="0.3">
      <c r="A228" s="14"/>
      <c r="B228" s="90">
        <v>215</v>
      </c>
      <c r="C228" s="91"/>
      <c r="D228" s="92"/>
      <c r="E228" s="93"/>
      <c r="F228" s="92"/>
      <c r="G228" s="93"/>
      <c r="H228" s="94"/>
      <c r="I228" s="14"/>
      <c r="J228" s="14"/>
      <c r="K228" s="14"/>
      <c r="L228" s="14"/>
      <c r="M228" s="14"/>
      <c r="N228" s="14"/>
      <c r="R228" s="245" t="b">
        <f t="shared" si="9"/>
        <v>0</v>
      </c>
      <c r="S228" s="246">
        <f t="shared" si="10"/>
        <v>1</v>
      </c>
    </row>
    <row r="229" spans="1:19" ht="15" customHeight="1" x14ac:dyDescent="0.3">
      <c r="A229" s="14"/>
      <c r="B229" s="90">
        <v>216</v>
      </c>
      <c r="C229" s="91"/>
      <c r="D229" s="92"/>
      <c r="E229" s="93"/>
      <c r="F229" s="92"/>
      <c r="G229" s="93"/>
      <c r="H229" s="94"/>
      <c r="I229" s="14"/>
      <c r="J229" s="14"/>
      <c r="K229" s="14"/>
      <c r="L229" s="14"/>
      <c r="M229" s="14"/>
      <c r="N229" s="14"/>
      <c r="R229" s="245" t="b">
        <f t="shared" si="9"/>
        <v>0</v>
      </c>
      <c r="S229" s="246">
        <f t="shared" si="10"/>
        <v>1</v>
      </c>
    </row>
    <row r="230" spans="1:19" ht="15" customHeight="1" x14ac:dyDescent="0.3">
      <c r="A230" s="14"/>
      <c r="B230" s="90">
        <v>217</v>
      </c>
      <c r="C230" s="91"/>
      <c r="D230" s="92"/>
      <c r="E230" s="93"/>
      <c r="F230" s="92"/>
      <c r="G230" s="93"/>
      <c r="H230" s="94"/>
      <c r="I230" s="14"/>
      <c r="J230" s="14"/>
      <c r="K230" s="14"/>
      <c r="L230" s="14"/>
      <c r="M230" s="14"/>
      <c r="N230" s="14"/>
      <c r="R230" s="245" t="b">
        <f t="shared" si="9"/>
        <v>0</v>
      </c>
      <c r="S230" s="246">
        <f t="shared" si="10"/>
        <v>1</v>
      </c>
    </row>
    <row r="231" spans="1:19" ht="15" customHeight="1" x14ac:dyDescent="0.3">
      <c r="A231" s="14"/>
      <c r="B231" s="90">
        <v>218</v>
      </c>
      <c r="C231" s="91"/>
      <c r="D231" s="92"/>
      <c r="E231" s="93"/>
      <c r="F231" s="92"/>
      <c r="G231" s="93"/>
      <c r="H231" s="94"/>
      <c r="I231" s="14"/>
      <c r="J231" s="14"/>
      <c r="K231" s="14"/>
      <c r="L231" s="14"/>
      <c r="M231" s="14"/>
      <c r="N231" s="14"/>
      <c r="R231" s="245" t="b">
        <f t="shared" si="9"/>
        <v>0</v>
      </c>
      <c r="S231" s="246">
        <f t="shared" si="10"/>
        <v>1</v>
      </c>
    </row>
    <row r="232" spans="1:19" ht="15" customHeight="1" x14ac:dyDescent="0.3">
      <c r="A232" s="14"/>
      <c r="B232" s="90">
        <v>219</v>
      </c>
      <c r="C232" s="91"/>
      <c r="D232" s="92"/>
      <c r="E232" s="93"/>
      <c r="F232" s="92"/>
      <c r="G232" s="93"/>
      <c r="H232" s="94"/>
      <c r="I232" s="14"/>
      <c r="J232" s="14"/>
      <c r="K232" s="14"/>
      <c r="L232" s="14"/>
      <c r="M232" s="14"/>
      <c r="N232" s="14"/>
      <c r="R232" s="245" t="b">
        <f t="shared" si="9"/>
        <v>0</v>
      </c>
      <c r="S232" s="246">
        <f t="shared" si="10"/>
        <v>1</v>
      </c>
    </row>
    <row r="233" spans="1:19" ht="15" customHeight="1" thickBot="1" x14ac:dyDescent="0.35">
      <c r="A233" s="14"/>
      <c r="B233" s="103">
        <v>220</v>
      </c>
      <c r="C233" s="104"/>
      <c r="D233" s="106"/>
      <c r="E233" s="105"/>
      <c r="F233" s="106"/>
      <c r="G233" s="105"/>
      <c r="H233" s="107"/>
      <c r="I233" s="14"/>
      <c r="J233" s="14"/>
      <c r="K233" s="14"/>
      <c r="L233" s="14"/>
      <c r="M233" s="14"/>
      <c r="N233" s="14"/>
      <c r="R233" s="245" t="b">
        <f t="shared" si="9"/>
        <v>0</v>
      </c>
      <c r="S233" s="246">
        <f t="shared" si="10"/>
        <v>1</v>
      </c>
    </row>
    <row r="234" spans="1:19" ht="15" customHeight="1" x14ac:dyDescent="0.3">
      <c r="A234" s="14"/>
      <c r="B234" s="85">
        <v>221</v>
      </c>
      <c r="C234" s="99"/>
      <c r="D234" s="100"/>
      <c r="E234" s="101"/>
      <c r="F234" s="100"/>
      <c r="G234" s="101"/>
      <c r="H234" s="102"/>
      <c r="I234" s="14"/>
      <c r="J234" s="14"/>
      <c r="K234" s="14"/>
      <c r="L234" s="14"/>
      <c r="M234" s="14"/>
      <c r="N234" s="14"/>
      <c r="R234" s="245" t="b">
        <f t="shared" si="9"/>
        <v>0</v>
      </c>
      <c r="S234" s="246">
        <f t="shared" si="10"/>
        <v>1</v>
      </c>
    </row>
    <row r="235" spans="1:19" ht="15" customHeight="1" x14ac:dyDescent="0.3">
      <c r="A235" s="14"/>
      <c r="B235" s="90">
        <v>222</v>
      </c>
      <c r="C235" s="91"/>
      <c r="D235" s="92"/>
      <c r="E235" s="93"/>
      <c r="F235" s="92"/>
      <c r="G235" s="93"/>
      <c r="H235" s="94"/>
      <c r="I235" s="14"/>
      <c r="J235" s="14"/>
      <c r="K235" s="14"/>
      <c r="L235" s="14"/>
      <c r="M235" s="14"/>
      <c r="N235" s="14"/>
      <c r="R235" s="245" t="b">
        <f t="shared" si="9"/>
        <v>0</v>
      </c>
      <c r="S235" s="246">
        <f t="shared" si="10"/>
        <v>1</v>
      </c>
    </row>
    <row r="236" spans="1:19" ht="15" customHeight="1" x14ac:dyDescent="0.3">
      <c r="A236" s="14"/>
      <c r="B236" s="90">
        <v>223</v>
      </c>
      <c r="C236" s="91"/>
      <c r="D236" s="92"/>
      <c r="E236" s="93"/>
      <c r="F236" s="92"/>
      <c r="G236" s="93"/>
      <c r="H236" s="94"/>
      <c r="I236" s="14"/>
      <c r="J236" s="14"/>
      <c r="K236" s="14"/>
      <c r="L236" s="14"/>
      <c r="M236" s="14"/>
      <c r="N236" s="14"/>
      <c r="R236" s="245" t="b">
        <f t="shared" si="9"/>
        <v>0</v>
      </c>
      <c r="S236" s="246">
        <f t="shared" si="10"/>
        <v>1</v>
      </c>
    </row>
    <row r="237" spans="1:19" ht="15" customHeight="1" x14ac:dyDescent="0.3">
      <c r="A237" s="14"/>
      <c r="B237" s="90">
        <v>224</v>
      </c>
      <c r="C237" s="91"/>
      <c r="D237" s="92"/>
      <c r="E237" s="93"/>
      <c r="F237" s="92"/>
      <c r="G237" s="93"/>
      <c r="H237" s="94"/>
      <c r="I237" s="14"/>
      <c r="J237" s="14"/>
      <c r="K237" s="14"/>
      <c r="L237" s="14"/>
      <c r="M237" s="14"/>
      <c r="N237" s="14"/>
      <c r="R237" s="245" t="b">
        <f t="shared" si="9"/>
        <v>0</v>
      </c>
      <c r="S237" s="246">
        <f t="shared" si="10"/>
        <v>1</v>
      </c>
    </row>
    <row r="238" spans="1:19" ht="15" customHeight="1" x14ac:dyDescent="0.3">
      <c r="A238" s="14"/>
      <c r="B238" s="90">
        <v>225</v>
      </c>
      <c r="C238" s="91"/>
      <c r="D238" s="92"/>
      <c r="E238" s="93"/>
      <c r="F238" s="92"/>
      <c r="G238" s="93"/>
      <c r="H238" s="94"/>
      <c r="I238" s="14"/>
      <c r="J238" s="14"/>
      <c r="K238" s="14"/>
      <c r="L238" s="14"/>
      <c r="M238" s="14"/>
      <c r="N238" s="14"/>
      <c r="R238" s="245" t="b">
        <f t="shared" si="9"/>
        <v>0</v>
      </c>
      <c r="S238" s="246">
        <f t="shared" si="10"/>
        <v>1</v>
      </c>
    </row>
    <row r="239" spans="1:19" ht="15" customHeight="1" x14ac:dyDescent="0.3">
      <c r="A239" s="14"/>
      <c r="B239" s="90">
        <v>226</v>
      </c>
      <c r="C239" s="91"/>
      <c r="D239" s="92"/>
      <c r="E239" s="93"/>
      <c r="F239" s="92"/>
      <c r="G239" s="93"/>
      <c r="H239" s="94"/>
      <c r="I239" s="14"/>
      <c r="J239" s="14"/>
      <c r="K239" s="14"/>
      <c r="L239" s="14"/>
      <c r="M239" s="14"/>
      <c r="N239" s="14"/>
      <c r="R239" s="245" t="b">
        <f t="shared" si="9"/>
        <v>0</v>
      </c>
      <c r="S239" s="246">
        <f t="shared" si="10"/>
        <v>1</v>
      </c>
    </row>
    <row r="240" spans="1:19" ht="15" customHeight="1" x14ac:dyDescent="0.3">
      <c r="A240" s="14"/>
      <c r="B240" s="90">
        <v>227</v>
      </c>
      <c r="C240" s="91"/>
      <c r="D240" s="92"/>
      <c r="E240" s="93"/>
      <c r="F240" s="92"/>
      <c r="G240" s="93"/>
      <c r="H240" s="94"/>
      <c r="I240" s="14"/>
      <c r="J240" s="14"/>
      <c r="K240" s="14"/>
      <c r="L240" s="14"/>
      <c r="M240" s="14"/>
      <c r="N240" s="14"/>
      <c r="R240" s="245" t="b">
        <f t="shared" si="9"/>
        <v>0</v>
      </c>
      <c r="S240" s="246">
        <f t="shared" si="10"/>
        <v>1</v>
      </c>
    </row>
    <row r="241" spans="1:19" ht="15" customHeight="1" x14ac:dyDescent="0.3">
      <c r="A241" s="14"/>
      <c r="B241" s="90">
        <v>228</v>
      </c>
      <c r="C241" s="91"/>
      <c r="D241" s="92"/>
      <c r="E241" s="93"/>
      <c r="F241" s="92"/>
      <c r="G241" s="93"/>
      <c r="H241" s="94"/>
      <c r="I241" s="14"/>
      <c r="J241" s="14"/>
      <c r="K241" s="14"/>
      <c r="L241" s="14"/>
      <c r="M241" s="14"/>
      <c r="N241" s="14"/>
      <c r="R241" s="245" t="b">
        <f t="shared" si="9"/>
        <v>0</v>
      </c>
      <c r="S241" s="246">
        <f t="shared" si="10"/>
        <v>1</v>
      </c>
    </row>
    <row r="242" spans="1:19" ht="15" customHeight="1" x14ac:dyDescent="0.3">
      <c r="A242" s="14"/>
      <c r="B242" s="90">
        <v>229</v>
      </c>
      <c r="C242" s="91"/>
      <c r="D242" s="92"/>
      <c r="E242" s="93"/>
      <c r="F242" s="92"/>
      <c r="G242" s="93"/>
      <c r="H242" s="94"/>
      <c r="I242" s="14"/>
      <c r="J242" s="14"/>
      <c r="K242" s="14"/>
      <c r="L242" s="14"/>
      <c r="M242" s="14"/>
      <c r="N242" s="14"/>
      <c r="R242" s="245" t="b">
        <f t="shared" si="9"/>
        <v>0</v>
      </c>
      <c r="S242" s="246">
        <f t="shared" si="10"/>
        <v>1</v>
      </c>
    </row>
    <row r="243" spans="1:19" ht="15" customHeight="1" thickBot="1" x14ac:dyDescent="0.35">
      <c r="A243" s="14"/>
      <c r="B243" s="90">
        <v>230</v>
      </c>
      <c r="C243" s="95"/>
      <c r="D243" s="96"/>
      <c r="E243" s="97"/>
      <c r="F243" s="96"/>
      <c r="G243" s="97"/>
      <c r="H243" s="98"/>
      <c r="I243" s="14"/>
      <c r="J243" s="14"/>
      <c r="K243" s="14"/>
      <c r="L243" s="14"/>
      <c r="M243" s="14"/>
      <c r="N243" s="14"/>
      <c r="R243" s="245" t="b">
        <f t="shared" si="9"/>
        <v>0</v>
      </c>
      <c r="S243" s="246">
        <f t="shared" si="10"/>
        <v>1</v>
      </c>
    </row>
    <row r="244" spans="1:19" ht="15" customHeight="1" x14ac:dyDescent="0.3">
      <c r="A244" s="14"/>
      <c r="B244" s="85">
        <v>231</v>
      </c>
      <c r="C244" s="99"/>
      <c r="D244" s="100"/>
      <c r="E244" s="101"/>
      <c r="F244" s="100"/>
      <c r="G244" s="101"/>
      <c r="H244" s="102"/>
      <c r="I244" s="14"/>
      <c r="J244" s="14"/>
      <c r="K244" s="14"/>
      <c r="L244" s="14"/>
      <c r="M244" s="14"/>
      <c r="N244" s="14"/>
      <c r="R244" s="245" t="b">
        <f t="shared" si="9"/>
        <v>0</v>
      </c>
      <c r="S244" s="246">
        <f t="shared" si="10"/>
        <v>1</v>
      </c>
    </row>
    <row r="245" spans="1:19" ht="15" customHeight="1" x14ac:dyDescent="0.3">
      <c r="A245" s="14"/>
      <c r="B245" s="90">
        <v>232</v>
      </c>
      <c r="C245" s="91"/>
      <c r="D245" s="92"/>
      <c r="E245" s="93"/>
      <c r="F245" s="92"/>
      <c r="G245" s="93"/>
      <c r="H245" s="94"/>
      <c r="I245" s="14"/>
      <c r="J245" s="14"/>
      <c r="K245" s="14"/>
      <c r="L245" s="14"/>
      <c r="M245" s="14"/>
      <c r="N245" s="14"/>
      <c r="R245" s="245" t="b">
        <f t="shared" si="9"/>
        <v>0</v>
      </c>
      <c r="S245" s="246">
        <f t="shared" si="10"/>
        <v>1</v>
      </c>
    </row>
    <row r="246" spans="1:19" ht="15" customHeight="1" x14ac:dyDescent="0.3">
      <c r="A246" s="14"/>
      <c r="B246" s="90">
        <v>233</v>
      </c>
      <c r="C246" s="91"/>
      <c r="D246" s="92"/>
      <c r="E246" s="93"/>
      <c r="F246" s="92"/>
      <c r="G246" s="93"/>
      <c r="H246" s="94"/>
      <c r="I246" s="14"/>
      <c r="J246" s="14"/>
      <c r="K246" s="14"/>
      <c r="L246" s="14"/>
      <c r="M246" s="14"/>
      <c r="N246" s="14"/>
      <c r="R246" s="245" t="b">
        <f t="shared" si="9"/>
        <v>0</v>
      </c>
      <c r="S246" s="246">
        <f t="shared" si="10"/>
        <v>1</v>
      </c>
    </row>
    <row r="247" spans="1:19" ht="15" customHeight="1" x14ac:dyDescent="0.3">
      <c r="A247" s="14"/>
      <c r="B247" s="90">
        <v>234</v>
      </c>
      <c r="C247" s="91"/>
      <c r="D247" s="92"/>
      <c r="E247" s="93"/>
      <c r="F247" s="92"/>
      <c r="G247" s="93"/>
      <c r="H247" s="94"/>
      <c r="I247" s="14"/>
      <c r="J247" s="14"/>
      <c r="K247" s="14"/>
      <c r="L247" s="14"/>
      <c r="M247" s="14"/>
      <c r="N247" s="14"/>
      <c r="R247" s="245" t="b">
        <f t="shared" si="9"/>
        <v>0</v>
      </c>
      <c r="S247" s="246">
        <f t="shared" si="10"/>
        <v>1</v>
      </c>
    </row>
    <row r="248" spans="1:19" ht="15" customHeight="1" x14ac:dyDescent="0.3">
      <c r="A248" s="14"/>
      <c r="B248" s="90">
        <v>235</v>
      </c>
      <c r="C248" s="91"/>
      <c r="D248" s="92"/>
      <c r="E248" s="93"/>
      <c r="F248" s="92"/>
      <c r="G248" s="93"/>
      <c r="H248" s="94"/>
      <c r="I248" s="14"/>
      <c r="J248" s="14"/>
      <c r="K248" s="14"/>
      <c r="L248" s="14"/>
      <c r="M248" s="14"/>
      <c r="N248" s="14"/>
      <c r="R248" s="245" t="b">
        <f t="shared" si="9"/>
        <v>0</v>
      </c>
      <c r="S248" s="246">
        <f t="shared" si="10"/>
        <v>1</v>
      </c>
    </row>
    <row r="249" spans="1:19" ht="15" customHeight="1" x14ac:dyDescent="0.3">
      <c r="A249" s="14"/>
      <c r="B249" s="90">
        <v>236</v>
      </c>
      <c r="C249" s="91"/>
      <c r="D249" s="92"/>
      <c r="E249" s="93"/>
      <c r="F249" s="92"/>
      <c r="G249" s="93"/>
      <c r="H249" s="94"/>
      <c r="I249" s="14"/>
      <c r="J249" s="14"/>
      <c r="K249" s="14"/>
      <c r="L249" s="14"/>
      <c r="M249" s="14"/>
      <c r="N249" s="14"/>
      <c r="R249" s="245" t="b">
        <f t="shared" si="9"/>
        <v>0</v>
      </c>
      <c r="S249" s="246">
        <f t="shared" si="10"/>
        <v>1</v>
      </c>
    </row>
    <row r="250" spans="1:19" ht="15" customHeight="1" x14ac:dyDescent="0.3">
      <c r="A250" s="14"/>
      <c r="B250" s="90">
        <v>237</v>
      </c>
      <c r="C250" s="91"/>
      <c r="D250" s="92"/>
      <c r="E250" s="93"/>
      <c r="F250" s="92"/>
      <c r="G250" s="93"/>
      <c r="H250" s="94"/>
      <c r="I250" s="14"/>
      <c r="J250" s="14"/>
      <c r="K250" s="14"/>
      <c r="L250" s="14"/>
      <c r="M250" s="14"/>
      <c r="N250" s="14"/>
      <c r="R250" s="245" t="b">
        <f t="shared" si="9"/>
        <v>0</v>
      </c>
      <c r="S250" s="246">
        <f t="shared" si="10"/>
        <v>1</v>
      </c>
    </row>
    <row r="251" spans="1:19" ht="15" customHeight="1" x14ac:dyDescent="0.3">
      <c r="A251" s="14"/>
      <c r="B251" s="90">
        <v>238</v>
      </c>
      <c r="C251" s="91"/>
      <c r="D251" s="92"/>
      <c r="E251" s="93"/>
      <c r="F251" s="92"/>
      <c r="G251" s="93"/>
      <c r="H251" s="94"/>
      <c r="I251" s="14"/>
      <c r="J251" s="14"/>
      <c r="K251" s="14"/>
      <c r="L251" s="14"/>
      <c r="M251" s="14"/>
      <c r="N251" s="14"/>
      <c r="R251" s="245" t="b">
        <f t="shared" si="9"/>
        <v>0</v>
      </c>
      <c r="S251" s="246">
        <f t="shared" si="10"/>
        <v>1</v>
      </c>
    </row>
    <row r="252" spans="1:19" ht="15" customHeight="1" x14ac:dyDescent="0.3">
      <c r="A252" s="14"/>
      <c r="B252" s="90">
        <v>239</v>
      </c>
      <c r="C252" s="91"/>
      <c r="D252" s="92"/>
      <c r="E252" s="93"/>
      <c r="F252" s="92"/>
      <c r="G252" s="93"/>
      <c r="H252" s="94"/>
      <c r="I252" s="14"/>
      <c r="J252" s="14"/>
      <c r="K252" s="14"/>
      <c r="L252" s="14"/>
      <c r="M252" s="14"/>
      <c r="N252" s="14"/>
      <c r="R252" s="245" t="b">
        <f t="shared" si="9"/>
        <v>0</v>
      </c>
      <c r="S252" s="246">
        <f t="shared" si="10"/>
        <v>1</v>
      </c>
    </row>
    <row r="253" spans="1:19" ht="15" customHeight="1" thickBot="1" x14ac:dyDescent="0.35">
      <c r="A253" s="14"/>
      <c r="B253" s="103">
        <v>240</v>
      </c>
      <c r="C253" s="104"/>
      <c r="D253" s="106"/>
      <c r="E253" s="105"/>
      <c r="F253" s="106"/>
      <c r="G253" s="105"/>
      <c r="H253" s="107"/>
      <c r="I253" s="14"/>
      <c r="J253" s="14"/>
      <c r="K253" s="14"/>
      <c r="L253" s="14"/>
      <c r="M253" s="14"/>
      <c r="N253" s="14"/>
      <c r="R253" s="245" t="b">
        <f t="shared" si="9"/>
        <v>0</v>
      </c>
      <c r="S253" s="246">
        <f t="shared" si="10"/>
        <v>1</v>
      </c>
    </row>
    <row r="254" spans="1:19" ht="15" customHeight="1" x14ac:dyDescent="0.3">
      <c r="A254" s="14"/>
      <c r="B254" s="85">
        <v>241</v>
      </c>
      <c r="C254" s="99"/>
      <c r="D254" s="100"/>
      <c r="E254" s="101"/>
      <c r="F254" s="100"/>
      <c r="G254" s="101"/>
      <c r="H254" s="102"/>
      <c r="I254" s="14"/>
      <c r="J254" s="14"/>
      <c r="K254" s="14"/>
      <c r="L254" s="14"/>
      <c r="M254" s="14"/>
      <c r="N254" s="14"/>
      <c r="R254" s="245" t="b">
        <f t="shared" si="9"/>
        <v>0</v>
      </c>
      <c r="S254" s="246">
        <f t="shared" si="10"/>
        <v>1</v>
      </c>
    </row>
    <row r="255" spans="1:19" ht="15" customHeight="1" x14ac:dyDescent="0.3">
      <c r="A255" s="14"/>
      <c r="B255" s="90">
        <v>242</v>
      </c>
      <c r="C255" s="91"/>
      <c r="D255" s="92"/>
      <c r="E255" s="93"/>
      <c r="F255" s="92"/>
      <c r="G255" s="93"/>
      <c r="H255" s="94"/>
      <c r="I255" s="14"/>
      <c r="J255" s="14"/>
      <c r="K255" s="14"/>
      <c r="L255" s="14"/>
      <c r="M255" s="14"/>
      <c r="N255" s="14"/>
      <c r="R255" s="245" t="b">
        <f t="shared" si="9"/>
        <v>0</v>
      </c>
      <c r="S255" s="246">
        <f t="shared" si="10"/>
        <v>1</v>
      </c>
    </row>
    <row r="256" spans="1:19" ht="15" customHeight="1" x14ac:dyDescent="0.3">
      <c r="A256" s="14"/>
      <c r="B256" s="90">
        <v>243</v>
      </c>
      <c r="C256" s="91"/>
      <c r="D256" s="92"/>
      <c r="E256" s="93"/>
      <c r="F256" s="92"/>
      <c r="G256" s="93"/>
      <c r="H256" s="94"/>
      <c r="I256" s="14"/>
      <c r="J256" s="14"/>
      <c r="K256" s="14"/>
      <c r="L256" s="14"/>
      <c r="M256" s="14"/>
      <c r="N256" s="14"/>
      <c r="R256" s="245" t="b">
        <f t="shared" si="9"/>
        <v>0</v>
      </c>
      <c r="S256" s="246">
        <f t="shared" si="10"/>
        <v>1</v>
      </c>
    </row>
    <row r="257" spans="1:19" ht="15" customHeight="1" x14ac:dyDescent="0.3">
      <c r="A257" s="14"/>
      <c r="B257" s="90">
        <v>244</v>
      </c>
      <c r="C257" s="91"/>
      <c r="D257" s="92"/>
      <c r="E257" s="93"/>
      <c r="F257" s="92"/>
      <c r="G257" s="93"/>
      <c r="H257" s="94"/>
      <c r="I257" s="14"/>
      <c r="J257" s="14"/>
      <c r="K257" s="14"/>
      <c r="L257" s="14"/>
      <c r="M257" s="14"/>
      <c r="N257" s="14"/>
      <c r="R257" s="245" t="b">
        <f t="shared" si="9"/>
        <v>0</v>
      </c>
      <c r="S257" s="246">
        <f t="shared" si="10"/>
        <v>1</v>
      </c>
    </row>
    <row r="258" spans="1:19" ht="15" customHeight="1" x14ac:dyDescent="0.3">
      <c r="A258" s="14"/>
      <c r="B258" s="90">
        <v>245</v>
      </c>
      <c r="C258" s="91"/>
      <c r="D258" s="92"/>
      <c r="E258" s="93"/>
      <c r="F258" s="92"/>
      <c r="G258" s="93"/>
      <c r="H258" s="94"/>
      <c r="I258" s="14"/>
      <c r="J258" s="14"/>
      <c r="K258" s="14"/>
      <c r="L258" s="14"/>
      <c r="M258" s="14"/>
      <c r="N258" s="14"/>
      <c r="R258" s="245" t="b">
        <f t="shared" si="9"/>
        <v>0</v>
      </c>
      <c r="S258" s="246">
        <f t="shared" si="10"/>
        <v>1</v>
      </c>
    </row>
    <row r="259" spans="1:19" ht="15" customHeight="1" x14ac:dyDescent="0.3">
      <c r="A259" s="14"/>
      <c r="B259" s="90">
        <v>246</v>
      </c>
      <c r="C259" s="91"/>
      <c r="D259" s="92"/>
      <c r="E259" s="93"/>
      <c r="F259" s="92"/>
      <c r="G259" s="93"/>
      <c r="H259" s="94"/>
      <c r="I259" s="14"/>
      <c r="J259" s="14"/>
      <c r="K259" s="14"/>
      <c r="L259" s="14"/>
      <c r="M259" s="14"/>
      <c r="N259" s="14"/>
      <c r="R259" s="245" t="b">
        <f t="shared" si="9"/>
        <v>0</v>
      </c>
      <c r="S259" s="246">
        <f t="shared" si="10"/>
        <v>1</v>
      </c>
    </row>
    <row r="260" spans="1:19" ht="15" customHeight="1" x14ac:dyDescent="0.3">
      <c r="A260" s="14"/>
      <c r="B260" s="90">
        <v>247</v>
      </c>
      <c r="C260" s="91"/>
      <c r="D260" s="92"/>
      <c r="E260" s="93"/>
      <c r="F260" s="92"/>
      <c r="G260" s="93"/>
      <c r="H260" s="94"/>
      <c r="I260" s="14"/>
      <c r="J260" s="14"/>
      <c r="K260" s="14"/>
      <c r="L260" s="14"/>
      <c r="M260" s="14"/>
      <c r="N260" s="14"/>
      <c r="R260" s="245" t="b">
        <f t="shared" si="9"/>
        <v>0</v>
      </c>
      <c r="S260" s="246">
        <f t="shared" si="10"/>
        <v>1</v>
      </c>
    </row>
    <row r="261" spans="1:19" ht="15" customHeight="1" x14ac:dyDescent="0.3">
      <c r="A261" s="14"/>
      <c r="B261" s="90">
        <v>248</v>
      </c>
      <c r="C261" s="91"/>
      <c r="D261" s="92"/>
      <c r="E261" s="93"/>
      <c r="F261" s="92"/>
      <c r="G261" s="93"/>
      <c r="H261" s="94"/>
      <c r="I261" s="14"/>
      <c r="J261" s="14"/>
      <c r="K261" s="14"/>
      <c r="L261" s="14"/>
      <c r="M261" s="14"/>
      <c r="N261" s="14"/>
      <c r="R261" s="245" t="b">
        <f t="shared" si="9"/>
        <v>0</v>
      </c>
      <c r="S261" s="246">
        <f t="shared" si="10"/>
        <v>1</v>
      </c>
    </row>
    <row r="262" spans="1:19" ht="15" customHeight="1" x14ac:dyDescent="0.3">
      <c r="A262" s="14"/>
      <c r="B262" s="90">
        <v>249</v>
      </c>
      <c r="C262" s="91"/>
      <c r="D262" s="92"/>
      <c r="E262" s="93"/>
      <c r="F262" s="92"/>
      <c r="G262" s="93"/>
      <c r="H262" s="94"/>
      <c r="I262" s="14"/>
      <c r="J262" s="14"/>
      <c r="K262" s="14"/>
      <c r="L262" s="14"/>
      <c r="M262" s="14"/>
      <c r="N262" s="14"/>
      <c r="R262" s="245" t="b">
        <f t="shared" si="9"/>
        <v>0</v>
      </c>
      <c r="S262" s="246">
        <f t="shared" si="10"/>
        <v>1</v>
      </c>
    </row>
    <row r="263" spans="1:19" ht="15" customHeight="1" thickBot="1" x14ac:dyDescent="0.35">
      <c r="A263" s="14"/>
      <c r="B263" s="90">
        <v>250</v>
      </c>
      <c r="C263" s="95"/>
      <c r="D263" s="96"/>
      <c r="E263" s="97"/>
      <c r="F263" s="96"/>
      <c r="G263" s="97"/>
      <c r="H263" s="98"/>
      <c r="I263" s="14"/>
      <c r="J263" s="14"/>
      <c r="K263" s="14"/>
      <c r="L263" s="14"/>
      <c r="M263" s="14"/>
      <c r="N263" s="14"/>
      <c r="R263" s="245" t="b">
        <f t="shared" si="9"/>
        <v>0</v>
      </c>
      <c r="S263" s="246">
        <f t="shared" si="10"/>
        <v>1</v>
      </c>
    </row>
    <row r="264" spans="1:19" ht="15" customHeight="1" x14ac:dyDescent="0.3">
      <c r="A264" s="14"/>
      <c r="B264" s="85">
        <v>251</v>
      </c>
      <c r="C264" s="99"/>
      <c r="D264" s="100"/>
      <c r="E264" s="101"/>
      <c r="F264" s="100"/>
      <c r="G264" s="101"/>
      <c r="H264" s="102"/>
      <c r="I264" s="14"/>
      <c r="J264" s="14"/>
      <c r="K264" s="14"/>
      <c r="L264" s="14"/>
      <c r="M264" s="14"/>
      <c r="N264" s="14"/>
      <c r="R264" s="245" t="b">
        <f t="shared" si="9"/>
        <v>0</v>
      </c>
      <c r="S264" s="246">
        <f t="shared" si="10"/>
        <v>1</v>
      </c>
    </row>
    <row r="265" spans="1:19" ht="15" customHeight="1" x14ac:dyDescent="0.3">
      <c r="A265" s="14"/>
      <c r="B265" s="90">
        <v>252</v>
      </c>
      <c r="C265" s="91"/>
      <c r="D265" s="92"/>
      <c r="E265" s="93"/>
      <c r="F265" s="92"/>
      <c r="G265" s="93"/>
      <c r="H265" s="94"/>
      <c r="I265" s="14"/>
      <c r="J265" s="14"/>
      <c r="K265" s="14"/>
      <c r="L265" s="14"/>
      <c r="M265" s="14"/>
      <c r="N265" s="14"/>
      <c r="R265" s="245" t="b">
        <f t="shared" si="9"/>
        <v>0</v>
      </c>
      <c r="S265" s="246">
        <f t="shared" si="10"/>
        <v>1</v>
      </c>
    </row>
    <row r="266" spans="1:19" ht="15" customHeight="1" x14ac:dyDescent="0.3">
      <c r="A266" s="14"/>
      <c r="B266" s="90">
        <v>253</v>
      </c>
      <c r="C266" s="91"/>
      <c r="D266" s="92"/>
      <c r="E266" s="93"/>
      <c r="F266" s="92"/>
      <c r="G266" s="93"/>
      <c r="H266" s="94"/>
      <c r="I266" s="14"/>
      <c r="J266" s="14"/>
      <c r="K266" s="14"/>
      <c r="L266" s="14"/>
      <c r="M266" s="14"/>
      <c r="N266" s="14"/>
      <c r="R266" s="245" t="b">
        <f t="shared" si="9"/>
        <v>0</v>
      </c>
      <c r="S266" s="246">
        <f t="shared" si="10"/>
        <v>1</v>
      </c>
    </row>
    <row r="267" spans="1:19" ht="15" customHeight="1" x14ac:dyDescent="0.3">
      <c r="A267" s="14"/>
      <c r="B267" s="90">
        <v>254</v>
      </c>
      <c r="C267" s="91"/>
      <c r="D267" s="92"/>
      <c r="E267" s="93"/>
      <c r="F267" s="92"/>
      <c r="G267" s="93"/>
      <c r="H267" s="94"/>
      <c r="I267" s="14"/>
      <c r="J267" s="14"/>
      <c r="K267" s="14"/>
      <c r="L267" s="14"/>
      <c r="M267" s="14"/>
      <c r="N267" s="14"/>
      <c r="R267" s="245" t="b">
        <f t="shared" si="9"/>
        <v>0</v>
      </c>
      <c r="S267" s="246">
        <f t="shared" si="10"/>
        <v>1</v>
      </c>
    </row>
    <row r="268" spans="1:19" ht="15" customHeight="1" x14ac:dyDescent="0.3">
      <c r="A268" s="14"/>
      <c r="B268" s="90">
        <v>255</v>
      </c>
      <c r="C268" s="91"/>
      <c r="D268" s="92"/>
      <c r="E268" s="93"/>
      <c r="F268" s="92"/>
      <c r="G268" s="93"/>
      <c r="H268" s="94"/>
      <c r="I268" s="14"/>
      <c r="J268" s="14"/>
      <c r="K268" s="14"/>
      <c r="L268" s="14"/>
      <c r="M268" s="14"/>
      <c r="N268" s="14"/>
      <c r="R268" s="245" t="b">
        <f t="shared" si="9"/>
        <v>0</v>
      </c>
      <c r="S268" s="246">
        <f t="shared" si="10"/>
        <v>1</v>
      </c>
    </row>
    <row r="269" spans="1:19" ht="15" customHeight="1" x14ac:dyDescent="0.3">
      <c r="A269" s="14"/>
      <c r="B269" s="90">
        <v>256</v>
      </c>
      <c r="C269" s="91"/>
      <c r="D269" s="92"/>
      <c r="E269" s="93"/>
      <c r="F269" s="92"/>
      <c r="G269" s="93"/>
      <c r="H269" s="94"/>
      <c r="I269" s="14"/>
      <c r="J269" s="14"/>
      <c r="K269" s="14"/>
      <c r="L269" s="14"/>
      <c r="M269" s="14"/>
      <c r="N269" s="14"/>
      <c r="R269" s="245" t="b">
        <f t="shared" si="9"/>
        <v>0</v>
      </c>
      <c r="S269" s="246">
        <f t="shared" si="10"/>
        <v>1</v>
      </c>
    </row>
    <row r="270" spans="1:19" ht="15" customHeight="1" x14ac:dyDescent="0.3">
      <c r="A270" s="14"/>
      <c r="B270" s="90">
        <v>257</v>
      </c>
      <c r="C270" s="91"/>
      <c r="D270" s="92"/>
      <c r="E270" s="93"/>
      <c r="F270" s="92"/>
      <c r="G270" s="93"/>
      <c r="H270" s="94"/>
      <c r="I270" s="14"/>
      <c r="J270" s="14"/>
      <c r="K270" s="14"/>
      <c r="L270" s="14"/>
      <c r="M270" s="14"/>
      <c r="N270" s="14"/>
      <c r="R270" s="245" t="b">
        <f t="shared" si="9"/>
        <v>0</v>
      </c>
      <c r="S270" s="246">
        <f t="shared" si="10"/>
        <v>1</v>
      </c>
    </row>
    <row r="271" spans="1:19" ht="15" customHeight="1" x14ac:dyDescent="0.3">
      <c r="A271" s="14"/>
      <c r="B271" s="90">
        <v>258</v>
      </c>
      <c r="C271" s="91"/>
      <c r="D271" s="92"/>
      <c r="E271" s="93"/>
      <c r="F271" s="92"/>
      <c r="G271" s="93"/>
      <c r="H271" s="94"/>
      <c r="I271" s="14"/>
      <c r="J271" s="14"/>
      <c r="K271" s="14"/>
      <c r="L271" s="14"/>
      <c r="M271" s="14"/>
      <c r="N271" s="14"/>
      <c r="R271" s="245" t="b">
        <f t="shared" si="9"/>
        <v>0</v>
      </c>
      <c r="S271" s="246">
        <f t="shared" si="10"/>
        <v>1</v>
      </c>
    </row>
    <row r="272" spans="1:19" ht="15" customHeight="1" x14ac:dyDescent="0.3">
      <c r="A272" s="14"/>
      <c r="B272" s="90">
        <v>259</v>
      </c>
      <c r="C272" s="91"/>
      <c r="D272" s="92"/>
      <c r="E272" s="93"/>
      <c r="F272" s="92"/>
      <c r="G272" s="93"/>
      <c r="H272" s="94"/>
      <c r="I272" s="14"/>
      <c r="J272" s="14"/>
      <c r="K272" s="14"/>
      <c r="L272" s="14"/>
      <c r="M272" s="14"/>
      <c r="N272" s="14"/>
      <c r="R272" s="245" t="b">
        <f t="shared" si="9"/>
        <v>0</v>
      </c>
      <c r="S272" s="246">
        <f t="shared" si="10"/>
        <v>1</v>
      </c>
    </row>
    <row r="273" spans="1:19" ht="15" customHeight="1" thickBot="1" x14ac:dyDescent="0.35">
      <c r="A273" s="14"/>
      <c r="B273" s="103">
        <v>260</v>
      </c>
      <c r="C273" s="104"/>
      <c r="D273" s="106"/>
      <c r="E273" s="105"/>
      <c r="F273" s="106"/>
      <c r="G273" s="105"/>
      <c r="H273" s="107"/>
      <c r="I273" s="14"/>
      <c r="J273" s="14"/>
      <c r="K273" s="14"/>
      <c r="L273" s="14"/>
      <c r="M273" s="14"/>
      <c r="N273" s="14"/>
      <c r="R273" s="245" t="b">
        <f t="shared" si="9"/>
        <v>0</v>
      </c>
      <c r="S273" s="246">
        <f t="shared" si="10"/>
        <v>1</v>
      </c>
    </row>
    <row r="274" spans="1:19" ht="15" customHeight="1" x14ac:dyDescent="0.3">
      <c r="A274" s="14"/>
      <c r="B274" s="85">
        <v>261</v>
      </c>
      <c r="C274" s="99"/>
      <c r="D274" s="100"/>
      <c r="E274" s="101"/>
      <c r="F274" s="100"/>
      <c r="G274" s="101"/>
      <c r="H274" s="102"/>
      <c r="I274" s="14"/>
      <c r="J274" s="14"/>
      <c r="K274" s="14"/>
      <c r="L274" s="14"/>
      <c r="M274" s="14"/>
      <c r="N274" s="14"/>
      <c r="R274" s="245" t="b">
        <f t="shared" si="9"/>
        <v>0</v>
      </c>
      <c r="S274" s="246">
        <f t="shared" si="10"/>
        <v>1</v>
      </c>
    </row>
    <row r="275" spans="1:19" ht="15" customHeight="1" x14ac:dyDescent="0.3">
      <c r="A275" s="14"/>
      <c r="B275" s="90">
        <v>262</v>
      </c>
      <c r="C275" s="91"/>
      <c r="D275" s="92"/>
      <c r="E275" s="93"/>
      <c r="F275" s="92"/>
      <c r="G275" s="93"/>
      <c r="H275" s="94"/>
      <c r="I275" s="14"/>
      <c r="J275" s="14"/>
      <c r="K275" s="14"/>
      <c r="L275" s="14"/>
      <c r="M275" s="14"/>
      <c r="N275" s="14"/>
      <c r="R275" s="245" t="b">
        <f t="shared" si="9"/>
        <v>0</v>
      </c>
      <c r="S275" s="246">
        <f t="shared" si="10"/>
        <v>1</v>
      </c>
    </row>
    <row r="276" spans="1:19" ht="15" customHeight="1" x14ac:dyDescent="0.3">
      <c r="A276" s="14"/>
      <c r="B276" s="90">
        <v>263</v>
      </c>
      <c r="C276" s="91"/>
      <c r="D276" s="92"/>
      <c r="E276" s="93"/>
      <c r="F276" s="92"/>
      <c r="G276" s="93"/>
      <c r="H276" s="94"/>
      <c r="I276" s="14"/>
      <c r="J276" s="14"/>
      <c r="K276" s="14"/>
      <c r="L276" s="14"/>
      <c r="M276" s="14"/>
      <c r="N276" s="14"/>
      <c r="R276" s="245" t="b">
        <f t="shared" si="9"/>
        <v>0</v>
      </c>
      <c r="S276" s="246">
        <f t="shared" si="10"/>
        <v>1</v>
      </c>
    </row>
    <row r="277" spans="1:19" ht="15" customHeight="1" x14ac:dyDescent="0.3">
      <c r="A277" s="14"/>
      <c r="B277" s="90">
        <v>264</v>
      </c>
      <c r="C277" s="91"/>
      <c r="D277" s="92"/>
      <c r="E277" s="93"/>
      <c r="F277" s="92"/>
      <c r="G277" s="93"/>
      <c r="H277" s="94"/>
      <c r="I277" s="14"/>
      <c r="J277" s="14"/>
      <c r="K277" s="14"/>
      <c r="L277" s="14"/>
      <c r="M277" s="14"/>
      <c r="N277" s="14"/>
      <c r="R277" s="245" t="b">
        <f t="shared" si="9"/>
        <v>0</v>
      </c>
      <c r="S277" s="246">
        <f t="shared" si="10"/>
        <v>1</v>
      </c>
    </row>
    <row r="278" spans="1:19" ht="15" customHeight="1" x14ac:dyDescent="0.3">
      <c r="A278" s="14"/>
      <c r="B278" s="90">
        <v>265</v>
      </c>
      <c r="C278" s="91"/>
      <c r="D278" s="92"/>
      <c r="E278" s="93"/>
      <c r="F278" s="92"/>
      <c r="G278" s="93"/>
      <c r="H278" s="94"/>
      <c r="I278" s="14"/>
      <c r="J278" s="14"/>
      <c r="K278" s="14"/>
      <c r="L278" s="14"/>
      <c r="M278" s="14"/>
      <c r="N278" s="14"/>
      <c r="R278" s="245" t="b">
        <f t="shared" ref="R278:R313" si="11">$G$6&lt;B278</f>
        <v>0</v>
      </c>
      <c r="S278" s="246">
        <f t="shared" ref="S278:S313" si="12">IF(C278="Yes",DATE(2023,7,1),DATE(1900,1,1))</f>
        <v>1</v>
      </c>
    </row>
    <row r="279" spans="1:19" ht="15" customHeight="1" x14ac:dyDescent="0.3">
      <c r="A279" s="14"/>
      <c r="B279" s="90">
        <v>266</v>
      </c>
      <c r="C279" s="91"/>
      <c r="D279" s="92"/>
      <c r="E279" s="93"/>
      <c r="F279" s="92"/>
      <c r="G279" s="93"/>
      <c r="H279" s="94"/>
      <c r="I279" s="14"/>
      <c r="J279" s="14"/>
      <c r="K279" s="14"/>
      <c r="L279" s="14"/>
      <c r="M279" s="14"/>
      <c r="N279" s="14"/>
      <c r="R279" s="245" t="b">
        <f t="shared" si="11"/>
        <v>0</v>
      </c>
      <c r="S279" s="246">
        <f t="shared" si="12"/>
        <v>1</v>
      </c>
    </row>
    <row r="280" spans="1:19" ht="15" customHeight="1" x14ac:dyDescent="0.3">
      <c r="A280" s="14"/>
      <c r="B280" s="90">
        <v>267</v>
      </c>
      <c r="C280" s="91"/>
      <c r="D280" s="92"/>
      <c r="E280" s="93"/>
      <c r="F280" s="92"/>
      <c r="G280" s="93"/>
      <c r="H280" s="94"/>
      <c r="I280" s="14"/>
      <c r="J280" s="14"/>
      <c r="K280" s="14"/>
      <c r="L280" s="14"/>
      <c r="M280" s="14"/>
      <c r="N280" s="14"/>
      <c r="R280" s="245" t="b">
        <f t="shared" si="11"/>
        <v>0</v>
      </c>
      <c r="S280" s="246">
        <f t="shared" si="12"/>
        <v>1</v>
      </c>
    </row>
    <row r="281" spans="1:19" ht="15" customHeight="1" x14ac:dyDescent="0.3">
      <c r="A281" s="14"/>
      <c r="B281" s="90">
        <v>268</v>
      </c>
      <c r="C281" s="91"/>
      <c r="D281" s="92"/>
      <c r="E281" s="93"/>
      <c r="F281" s="92"/>
      <c r="G281" s="93"/>
      <c r="H281" s="94"/>
      <c r="I281" s="14"/>
      <c r="J281" s="14"/>
      <c r="K281" s="14"/>
      <c r="L281" s="14"/>
      <c r="M281" s="14"/>
      <c r="N281" s="14"/>
      <c r="R281" s="245" t="b">
        <f t="shared" si="11"/>
        <v>0</v>
      </c>
      <c r="S281" s="246">
        <f t="shared" si="12"/>
        <v>1</v>
      </c>
    </row>
    <row r="282" spans="1:19" ht="15" customHeight="1" x14ac:dyDescent="0.3">
      <c r="A282" s="14"/>
      <c r="B282" s="90">
        <v>269</v>
      </c>
      <c r="C282" s="91"/>
      <c r="D282" s="92"/>
      <c r="E282" s="93"/>
      <c r="F282" s="92"/>
      <c r="G282" s="93"/>
      <c r="H282" s="94"/>
      <c r="I282" s="14"/>
      <c r="J282" s="14"/>
      <c r="K282" s="14"/>
      <c r="L282" s="14"/>
      <c r="M282" s="14"/>
      <c r="N282" s="14"/>
      <c r="R282" s="245" t="b">
        <f t="shared" si="11"/>
        <v>0</v>
      </c>
      <c r="S282" s="246">
        <f t="shared" si="12"/>
        <v>1</v>
      </c>
    </row>
    <row r="283" spans="1:19" ht="15" customHeight="1" thickBot="1" x14ac:dyDescent="0.35">
      <c r="A283" s="14"/>
      <c r="B283" s="90">
        <v>270</v>
      </c>
      <c r="C283" s="95"/>
      <c r="D283" s="96"/>
      <c r="E283" s="97"/>
      <c r="F283" s="96"/>
      <c r="G283" s="97"/>
      <c r="H283" s="98"/>
      <c r="I283" s="14"/>
      <c r="J283" s="14"/>
      <c r="K283" s="14"/>
      <c r="L283" s="14"/>
      <c r="M283" s="14"/>
      <c r="N283" s="14"/>
      <c r="R283" s="245" t="b">
        <f t="shared" si="11"/>
        <v>0</v>
      </c>
      <c r="S283" s="246">
        <f t="shared" si="12"/>
        <v>1</v>
      </c>
    </row>
    <row r="284" spans="1:19" ht="15" customHeight="1" x14ac:dyDescent="0.3">
      <c r="A284" s="14"/>
      <c r="B284" s="85">
        <v>271</v>
      </c>
      <c r="C284" s="99"/>
      <c r="D284" s="100"/>
      <c r="E284" s="101"/>
      <c r="F284" s="100"/>
      <c r="G284" s="101"/>
      <c r="H284" s="102"/>
      <c r="I284" s="14"/>
      <c r="J284" s="14"/>
      <c r="K284" s="14"/>
      <c r="L284" s="14"/>
      <c r="M284" s="14"/>
      <c r="N284" s="14"/>
      <c r="R284" s="245" t="b">
        <f t="shared" si="11"/>
        <v>0</v>
      </c>
      <c r="S284" s="246">
        <f t="shared" si="12"/>
        <v>1</v>
      </c>
    </row>
    <row r="285" spans="1:19" ht="15" customHeight="1" x14ac:dyDescent="0.3">
      <c r="A285" s="14"/>
      <c r="B285" s="90">
        <v>272</v>
      </c>
      <c r="C285" s="91"/>
      <c r="D285" s="92"/>
      <c r="E285" s="93"/>
      <c r="F285" s="92"/>
      <c r="G285" s="93"/>
      <c r="H285" s="94"/>
      <c r="I285" s="14"/>
      <c r="J285" s="14"/>
      <c r="K285" s="14"/>
      <c r="L285" s="14"/>
      <c r="M285" s="14"/>
      <c r="N285" s="14"/>
      <c r="R285" s="245" t="b">
        <f t="shared" si="11"/>
        <v>0</v>
      </c>
      <c r="S285" s="246">
        <f t="shared" si="12"/>
        <v>1</v>
      </c>
    </row>
    <row r="286" spans="1:19" ht="15" customHeight="1" x14ac:dyDescent="0.3">
      <c r="A286" s="14"/>
      <c r="B286" s="90">
        <v>273</v>
      </c>
      <c r="C286" s="91"/>
      <c r="D286" s="92"/>
      <c r="E286" s="93"/>
      <c r="F286" s="92"/>
      <c r="G286" s="93"/>
      <c r="H286" s="94"/>
      <c r="I286" s="14"/>
      <c r="J286" s="14"/>
      <c r="K286" s="14"/>
      <c r="L286" s="14"/>
      <c r="M286" s="14"/>
      <c r="N286" s="14"/>
      <c r="R286" s="245" t="b">
        <f t="shared" si="11"/>
        <v>0</v>
      </c>
      <c r="S286" s="246">
        <f t="shared" si="12"/>
        <v>1</v>
      </c>
    </row>
    <row r="287" spans="1:19" ht="15" customHeight="1" x14ac:dyDescent="0.3">
      <c r="A287" s="14"/>
      <c r="B287" s="90">
        <v>274</v>
      </c>
      <c r="C287" s="91"/>
      <c r="D287" s="92"/>
      <c r="E287" s="93"/>
      <c r="F287" s="92"/>
      <c r="G287" s="93"/>
      <c r="H287" s="94"/>
      <c r="I287" s="14"/>
      <c r="J287" s="14"/>
      <c r="K287" s="14"/>
      <c r="L287" s="14"/>
      <c r="M287" s="14"/>
      <c r="N287" s="14"/>
      <c r="R287" s="245" t="b">
        <f t="shared" si="11"/>
        <v>0</v>
      </c>
      <c r="S287" s="246">
        <f t="shared" si="12"/>
        <v>1</v>
      </c>
    </row>
    <row r="288" spans="1:19" ht="15" customHeight="1" x14ac:dyDescent="0.3">
      <c r="A288" s="14"/>
      <c r="B288" s="90">
        <v>275</v>
      </c>
      <c r="C288" s="91"/>
      <c r="D288" s="92"/>
      <c r="E288" s="93"/>
      <c r="F288" s="92"/>
      <c r="G288" s="93"/>
      <c r="H288" s="94"/>
      <c r="I288" s="14"/>
      <c r="J288" s="14"/>
      <c r="K288" s="14"/>
      <c r="L288" s="14"/>
      <c r="M288" s="14"/>
      <c r="N288" s="14"/>
      <c r="R288" s="245" t="b">
        <f t="shared" si="11"/>
        <v>0</v>
      </c>
      <c r="S288" s="246">
        <f t="shared" si="12"/>
        <v>1</v>
      </c>
    </row>
    <row r="289" spans="1:19" ht="15" customHeight="1" x14ac:dyDescent="0.3">
      <c r="A289" s="14"/>
      <c r="B289" s="90">
        <v>276</v>
      </c>
      <c r="C289" s="91"/>
      <c r="D289" s="92"/>
      <c r="E289" s="93"/>
      <c r="F289" s="92"/>
      <c r="G289" s="93"/>
      <c r="H289" s="94"/>
      <c r="I289" s="14"/>
      <c r="J289" s="14"/>
      <c r="K289" s="14"/>
      <c r="L289" s="14"/>
      <c r="M289" s="14"/>
      <c r="N289" s="14"/>
      <c r="R289" s="245" t="b">
        <f t="shared" si="11"/>
        <v>0</v>
      </c>
      <c r="S289" s="246">
        <f t="shared" si="12"/>
        <v>1</v>
      </c>
    </row>
    <row r="290" spans="1:19" ht="15" customHeight="1" x14ac:dyDescent="0.3">
      <c r="A290" s="14"/>
      <c r="B290" s="90">
        <v>277</v>
      </c>
      <c r="C290" s="91"/>
      <c r="D290" s="92"/>
      <c r="E290" s="93"/>
      <c r="F290" s="92"/>
      <c r="G290" s="93"/>
      <c r="H290" s="94"/>
      <c r="I290" s="14"/>
      <c r="J290" s="14"/>
      <c r="K290" s="14"/>
      <c r="L290" s="14"/>
      <c r="M290" s="14"/>
      <c r="N290" s="14"/>
      <c r="R290" s="245" t="b">
        <f t="shared" si="11"/>
        <v>0</v>
      </c>
      <c r="S290" s="246">
        <f t="shared" si="12"/>
        <v>1</v>
      </c>
    </row>
    <row r="291" spans="1:19" ht="15" customHeight="1" x14ac:dyDescent="0.3">
      <c r="A291" s="14"/>
      <c r="B291" s="90">
        <v>278</v>
      </c>
      <c r="C291" s="91"/>
      <c r="D291" s="92"/>
      <c r="E291" s="93"/>
      <c r="F291" s="92"/>
      <c r="G291" s="93"/>
      <c r="H291" s="94"/>
      <c r="I291" s="14"/>
      <c r="J291" s="14"/>
      <c r="K291" s="14"/>
      <c r="L291" s="14"/>
      <c r="M291" s="14"/>
      <c r="N291" s="14"/>
      <c r="R291" s="245" t="b">
        <f t="shared" si="11"/>
        <v>0</v>
      </c>
      <c r="S291" s="246">
        <f t="shared" si="12"/>
        <v>1</v>
      </c>
    </row>
    <row r="292" spans="1:19" ht="15" customHeight="1" x14ac:dyDescent="0.3">
      <c r="A292" s="14"/>
      <c r="B292" s="90">
        <v>279</v>
      </c>
      <c r="C292" s="91"/>
      <c r="D292" s="92"/>
      <c r="E292" s="93"/>
      <c r="F292" s="92"/>
      <c r="G292" s="93"/>
      <c r="H292" s="94"/>
      <c r="I292" s="14"/>
      <c r="J292" s="14"/>
      <c r="K292" s="14"/>
      <c r="L292" s="14"/>
      <c r="M292" s="14"/>
      <c r="N292" s="14"/>
      <c r="R292" s="245" t="b">
        <f t="shared" si="11"/>
        <v>0</v>
      </c>
      <c r="S292" s="246">
        <f t="shared" si="12"/>
        <v>1</v>
      </c>
    </row>
    <row r="293" spans="1:19" ht="15" customHeight="1" thickBot="1" x14ac:dyDescent="0.35">
      <c r="A293" s="14"/>
      <c r="B293" s="103">
        <v>280</v>
      </c>
      <c r="C293" s="104"/>
      <c r="D293" s="106"/>
      <c r="E293" s="105"/>
      <c r="F293" s="106"/>
      <c r="G293" s="105"/>
      <c r="H293" s="107"/>
      <c r="I293" s="14"/>
      <c r="J293" s="14"/>
      <c r="K293" s="14"/>
      <c r="L293" s="14"/>
      <c r="M293" s="14"/>
      <c r="N293" s="14"/>
      <c r="R293" s="245" t="b">
        <f t="shared" si="11"/>
        <v>0</v>
      </c>
      <c r="S293" s="246">
        <f t="shared" si="12"/>
        <v>1</v>
      </c>
    </row>
    <row r="294" spans="1:19" ht="15" customHeight="1" x14ac:dyDescent="0.3">
      <c r="A294" s="14"/>
      <c r="B294" s="85">
        <v>281</v>
      </c>
      <c r="C294" s="99"/>
      <c r="D294" s="100"/>
      <c r="E294" s="101"/>
      <c r="F294" s="100"/>
      <c r="G294" s="101"/>
      <c r="H294" s="102"/>
      <c r="I294" s="14"/>
      <c r="J294" s="14"/>
      <c r="K294" s="14"/>
      <c r="L294" s="14"/>
      <c r="M294" s="14"/>
      <c r="N294" s="14"/>
      <c r="R294" s="245" t="b">
        <f t="shared" si="11"/>
        <v>0</v>
      </c>
      <c r="S294" s="246">
        <f t="shared" si="12"/>
        <v>1</v>
      </c>
    </row>
    <row r="295" spans="1:19" ht="15" customHeight="1" x14ac:dyDescent="0.3">
      <c r="A295" s="14"/>
      <c r="B295" s="90">
        <v>282</v>
      </c>
      <c r="C295" s="91"/>
      <c r="D295" s="92"/>
      <c r="E295" s="93"/>
      <c r="F295" s="92"/>
      <c r="G295" s="93"/>
      <c r="H295" s="94"/>
      <c r="I295" s="14"/>
      <c r="J295" s="14"/>
      <c r="K295" s="14"/>
      <c r="L295" s="14"/>
      <c r="M295" s="14"/>
      <c r="N295" s="14"/>
      <c r="R295" s="245" t="b">
        <f t="shared" si="11"/>
        <v>0</v>
      </c>
      <c r="S295" s="246">
        <f t="shared" si="12"/>
        <v>1</v>
      </c>
    </row>
    <row r="296" spans="1:19" ht="15" customHeight="1" x14ac:dyDescent="0.3">
      <c r="A296" s="14"/>
      <c r="B296" s="90">
        <v>283</v>
      </c>
      <c r="C296" s="91"/>
      <c r="D296" s="92"/>
      <c r="E296" s="93"/>
      <c r="F296" s="92"/>
      <c r="G296" s="93"/>
      <c r="H296" s="94"/>
      <c r="I296" s="14"/>
      <c r="J296" s="14"/>
      <c r="K296" s="14"/>
      <c r="L296" s="14"/>
      <c r="M296" s="14"/>
      <c r="N296" s="14"/>
      <c r="R296" s="245" t="b">
        <f t="shared" si="11"/>
        <v>0</v>
      </c>
      <c r="S296" s="246">
        <f t="shared" si="12"/>
        <v>1</v>
      </c>
    </row>
    <row r="297" spans="1:19" ht="15" customHeight="1" x14ac:dyDescent="0.3">
      <c r="A297" s="14"/>
      <c r="B297" s="90">
        <v>284</v>
      </c>
      <c r="C297" s="91"/>
      <c r="D297" s="92"/>
      <c r="E297" s="93"/>
      <c r="F297" s="92"/>
      <c r="G297" s="93"/>
      <c r="H297" s="94"/>
      <c r="I297" s="14"/>
      <c r="J297" s="14"/>
      <c r="K297" s="14"/>
      <c r="L297" s="14"/>
      <c r="M297" s="14"/>
      <c r="N297" s="14"/>
      <c r="R297" s="245" t="b">
        <f t="shared" si="11"/>
        <v>0</v>
      </c>
      <c r="S297" s="246">
        <f t="shared" si="12"/>
        <v>1</v>
      </c>
    </row>
    <row r="298" spans="1:19" ht="15" customHeight="1" x14ac:dyDescent="0.3">
      <c r="A298" s="14"/>
      <c r="B298" s="90">
        <v>285</v>
      </c>
      <c r="C298" s="91"/>
      <c r="D298" s="92"/>
      <c r="E298" s="93"/>
      <c r="F298" s="92"/>
      <c r="G298" s="93"/>
      <c r="H298" s="94"/>
      <c r="I298" s="14"/>
      <c r="J298" s="14"/>
      <c r="K298" s="14"/>
      <c r="L298" s="14"/>
      <c r="M298" s="14"/>
      <c r="N298" s="14"/>
      <c r="R298" s="245" t="b">
        <f t="shared" si="11"/>
        <v>0</v>
      </c>
      <c r="S298" s="246">
        <f t="shared" si="12"/>
        <v>1</v>
      </c>
    </row>
    <row r="299" spans="1:19" ht="15" customHeight="1" x14ac:dyDescent="0.3">
      <c r="A299" s="14"/>
      <c r="B299" s="90">
        <v>286</v>
      </c>
      <c r="C299" s="91"/>
      <c r="D299" s="92"/>
      <c r="E299" s="93"/>
      <c r="F299" s="92"/>
      <c r="G299" s="93"/>
      <c r="H299" s="94"/>
      <c r="I299" s="14"/>
      <c r="J299" s="14"/>
      <c r="K299" s="14"/>
      <c r="L299" s="14"/>
      <c r="M299" s="14"/>
      <c r="N299" s="14"/>
      <c r="R299" s="245" t="b">
        <f t="shared" si="11"/>
        <v>0</v>
      </c>
      <c r="S299" s="246">
        <f t="shared" si="12"/>
        <v>1</v>
      </c>
    </row>
    <row r="300" spans="1:19" ht="15" customHeight="1" x14ac:dyDescent="0.3">
      <c r="A300" s="14"/>
      <c r="B300" s="90">
        <v>287</v>
      </c>
      <c r="C300" s="91"/>
      <c r="D300" s="92"/>
      <c r="E300" s="93"/>
      <c r="F300" s="92"/>
      <c r="G300" s="93"/>
      <c r="H300" s="94"/>
      <c r="I300" s="14"/>
      <c r="J300" s="14"/>
      <c r="K300" s="14"/>
      <c r="L300" s="14"/>
      <c r="M300" s="14"/>
      <c r="N300" s="14"/>
      <c r="R300" s="245" t="b">
        <f t="shared" si="11"/>
        <v>0</v>
      </c>
      <c r="S300" s="246">
        <f t="shared" si="12"/>
        <v>1</v>
      </c>
    </row>
    <row r="301" spans="1:19" ht="15" customHeight="1" x14ac:dyDescent="0.3">
      <c r="A301" s="14"/>
      <c r="B301" s="90">
        <v>288</v>
      </c>
      <c r="C301" s="91"/>
      <c r="D301" s="92"/>
      <c r="E301" s="93"/>
      <c r="F301" s="92"/>
      <c r="G301" s="93"/>
      <c r="H301" s="94"/>
      <c r="I301" s="14"/>
      <c r="J301" s="14"/>
      <c r="K301" s="14"/>
      <c r="L301" s="14"/>
      <c r="M301" s="14"/>
      <c r="N301" s="14"/>
      <c r="R301" s="245" t="b">
        <f t="shared" si="11"/>
        <v>0</v>
      </c>
      <c r="S301" s="246">
        <f t="shared" si="12"/>
        <v>1</v>
      </c>
    </row>
    <row r="302" spans="1:19" ht="15" customHeight="1" x14ac:dyDescent="0.3">
      <c r="A302" s="14"/>
      <c r="B302" s="90">
        <v>289</v>
      </c>
      <c r="C302" s="91"/>
      <c r="D302" s="92"/>
      <c r="E302" s="93"/>
      <c r="F302" s="92"/>
      <c r="G302" s="93"/>
      <c r="H302" s="94"/>
      <c r="I302" s="14"/>
      <c r="J302" s="14"/>
      <c r="K302" s="14"/>
      <c r="L302" s="14"/>
      <c r="M302" s="14"/>
      <c r="N302" s="14"/>
      <c r="R302" s="245" t="b">
        <f t="shared" si="11"/>
        <v>0</v>
      </c>
      <c r="S302" s="246">
        <f t="shared" si="12"/>
        <v>1</v>
      </c>
    </row>
    <row r="303" spans="1:19" ht="15" customHeight="1" thickBot="1" x14ac:dyDescent="0.35">
      <c r="A303" s="14"/>
      <c r="B303" s="90">
        <v>290</v>
      </c>
      <c r="C303" s="95"/>
      <c r="D303" s="96"/>
      <c r="E303" s="97"/>
      <c r="F303" s="96"/>
      <c r="G303" s="97"/>
      <c r="H303" s="98"/>
      <c r="I303" s="14"/>
      <c r="J303" s="14"/>
      <c r="K303" s="14"/>
      <c r="L303" s="14"/>
      <c r="M303" s="14"/>
      <c r="N303" s="14"/>
      <c r="R303" s="245" t="b">
        <f t="shared" si="11"/>
        <v>0</v>
      </c>
      <c r="S303" s="246">
        <f t="shared" si="12"/>
        <v>1</v>
      </c>
    </row>
    <row r="304" spans="1:19" ht="15" customHeight="1" x14ac:dyDescent="0.3">
      <c r="A304" s="14"/>
      <c r="B304" s="85">
        <v>291</v>
      </c>
      <c r="C304" s="99"/>
      <c r="D304" s="100"/>
      <c r="E304" s="101"/>
      <c r="F304" s="100"/>
      <c r="G304" s="101"/>
      <c r="H304" s="102"/>
      <c r="I304" s="14"/>
      <c r="J304" s="14"/>
      <c r="K304" s="14"/>
      <c r="L304" s="14"/>
      <c r="M304" s="14"/>
      <c r="N304" s="14"/>
      <c r="R304" s="245" t="b">
        <f t="shared" si="11"/>
        <v>0</v>
      </c>
      <c r="S304" s="246">
        <f t="shared" si="12"/>
        <v>1</v>
      </c>
    </row>
    <row r="305" spans="1:19" ht="15" customHeight="1" x14ac:dyDescent="0.3">
      <c r="A305" s="14"/>
      <c r="B305" s="90">
        <v>292</v>
      </c>
      <c r="C305" s="91"/>
      <c r="D305" s="92"/>
      <c r="E305" s="93"/>
      <c r="F305" s="92"/>
      <c r="G305" s="93"/>
      <c r="H305" s="94"/>
      <c r="I305" s="14"/>
      <c r="J305" s="14"/>
      <c r="K305" s="14"/>
      <c r="L305" s="14"/>
      <c r="M305" s="14"/>
      <c r="N305" s="14"/>
      <c r="R305" s="245" t="b">
        <f t="shared" si="11"/>
        <v>0</v>
      </c>
      <c r="S305" s="246">
        <f t="shared" si="12"/>
        <v>1</v>
      </c>
    </row>
    <row r="306" spans="1:19" ht="15" customHeight="1" x14ac:dyDescent="0.3">
      <c r="A306" s="14"/>
      <c r="B306" s="90">
        <v>293</v>
      </c>
      <c r="C306" s="91"/>
      <c r="D306" s="92"/>
      <c r="E306" s="93"/>
      <c r="F306" s="92"/>
      <c r="G306" s="93"/>
      <c r="H306" s="94"/>
      <c r="I306" s="14"/>
      <c r="J306" s="14"/>
      <c r="K306" s="14"/>
      <c r="L306" s="14"/>
      <c r="M306" s="14"/>
      <c r="N306" s="14"/>
      <c r="R306" s="245" t="b">
        <f t="shared" si="11"/>
        <v>0</v>
      </c>
      <c r="S306" s="246">
        <f t="shared" si="12"/>
        <v>1</v>
      </c>
    </row>
    <row r="307" spans="1:19" ht="15" customHeight="1" x14ac:dyDescent="0.3">
      <c r="A307" s="14"/>
      <c r="B307" s="90">
        <v>294</v>
      </c>
      <c r="C307" s="91"/>
      <c r="D307" s="92"/>
      <c r="E307" s="93"/>
      <c r="F307" s="92"/>
      <c r="G307" s="93"/>
      <c r="H307" s="94"/>
      <c r="I307" s="14"/>
      <c r="J307" s="14"/>
      <c r="K307" s="14"/>
      <c r="L307" s="14"/>
      <c r="M307" s="14"/>
      <c r="N307" s="14"/>
      <c r="R307" s="245" t="b">
        <f t="shared" si="11"/>
        <v>0</v>
      </c>
      <c r="S307" s="246">
        <f t="shared" si="12"/>
        <v>1</v>
      </c>
    </row>
    <row r="308" spans="1:19" ht="15" customHeight="1" x14ac:dyDescent="0.3">
      <c r="A308" s="14"/>
      <c r="B308" s="90">
        <v>295</v>
      </c>
      <c r="C308" s="91"/>
      <c r="D308" s="92"/>
      <c r="E308" s="93"/>
      <c r="F308" s="92"/>
      <c r="G308" s="93"/>
      <c r="H308" s="94"/>
      <c r="I308" s="14"/>
      <c r="J308" s="14"/>
      <c r="K308" s="14"/>
      <c r="L308" s="14"/>
      <c r="M308" s="14"/>
      <c r="N308" s="14"/>
      <c r="R308" s="245" t="b">
        <f t="shared" si="11"/>
        <v>0</v>
      </c>
      <c r="S308" s="246">
        <f t="shared" si="12"/>
        <v>1</v>
      </c>
    </row>
    <row r="309" spans="1:19" ht="15" customHeight="1" x14ac:dyDescent="0.3">
      <c r="A309" s="14"/>
      <c r="B309" s="90">
        <v>296</v>
      </c>
      <c r="C309" s="91"/>
      <c r="D309" s="92"/>
      <c r="E309" s="93"/>
      <c r="F309" s="92"/>
      <c r="G309" s="93"/>
      <c r="H309" s="94"/>
      <c r="I309" s="14"/>
      <c r="J309" s="14"/>
      <c r="K309" s="14"/>
      <c r="L309" s="14"/>
      <c r="M309" s="14"/>
      <c r="N309" s="14"/>
      <c r="R309" s="245" t="b">
        <f t="shared" si="11"/>
        <v>0</v>
      </c>
      <c r="S309" s="246">
        <f t="shared" si="12"/>
        <v>1</v>
      </c>
    </row>
    <row r="310" spans="1:19" ht="15" customHeight="1" x14ac:dyDescent="0.3">
      <c r="A310" s="14"/>
      <c r="B310" s="90">
        <v>297</v>
      </c>
      <c r="C310" s="91"/>
      <c r="D310" s="92"/>
      <c r="E310" s="93"/>
      <c r="F310" s="92"/>
      <c r="G310" s="93"/>
      <c r="H310" s="94"/>
      <c r="I310" s="14"/>
      <c r="J310" s="14"/>
      <c r="K310" s="14"/>
      <c r="L310" s="14"/>
      <c r="M310" s="14"/>
      <c r="N310" s="14"/>
      <c r="R310" s="245" t="b">
        <f t="shared" si="11"/>
        <v>0</v>
      </c>
      <c r="S310" s="246">
        <f t="shared" si="12"/>
        <v>1</v>
      </c>
    </row>
    <row r="311" spans="1:19" ht="15" customHeight="1" x14ac:dyDescent="0.3">
      <c r="A311" s="14"/>
      <c r="B311" s="90">
        <v>298</v>
      </c>
      <c r="C311" s="91"/>
      <c r="D311" s="92"/>
      <c r="E311" s="93"/>
      <c r="F311" s="92"/>
      <c r="G311" s="93"/>
      <c r="H311" s="94"/>
      <c r="I311" s="14"/>
      <c r="J311" s="14"/>
      <c r="K311" s="14"/>
      <c r="L311" s="14"/>
      <c r="M311" s="14"/>
      <c r="N311" s="14"/>
      <c r="R311" s="245" t="b">
        <f t="shared" si="11"/>
        <v>0</v>
      </c>
      <c r="S311" s="246">
        <f t="shared" si="12"/>
        <v>1</v>
      </c>
    </row>
    <row r="312" spans="1:19" ht="15" customHeight="1" x14ac:dyDescent="0.3">
      <c r="A312" s="14"/>
      <c r="B312" s="90">
        <v>299</v>
      </c>
      <c r="C312" s="91"/>
      <c r="D312" s="92"/>
      <c r="E312" s="93"/>
      <c r="F312" s="92"/>
      <c r="G312" s="93"/>
      <c r="H312" s="94"/>
      <c r="I312" s="14"/>
      <c r="J312" s="14"/>
      <c r="K312" s="14"/>
      <c r="L312" s="14"/>
      <c r="M312" s="14"/>
      <c r="N312" s="14"/>
      <c r="R312" s="245" t="b">
        <f t="shared" si="11"/>
        <v>0</v>
      </c>
      <c r="S312" s="246">
        <f t="shared" si="12"/>
        <v>1</v>
      </c>
    </row>
    <row r="313" spans="1:19" ht="15" customHeight="1" thickBot="1" x14ac:dyDescent="0.35">
      <c r="A313" s="14"/>
      <c r="B313" s="103">
        <v>300</v>
      </c>
      <c r="C313" s="104"/>
      <c r="D313" s="106"/>
      <c r="E313" s="105"/>
      <c r="F313" s="106"/>
      <c r="G313" s="105"/>
      <c r="H313" s="107"/>
      <c r="I313" s="14"/>
      <c r="J313" s="14"/>
      <c r="K313" s="14"/>
      <c r="L313" s="14"/>
      <c r="M313" s="14"/>
      <c r="N313" s="14"/>
      <c r="R313" s="245" t="b">
        <f t="shared" si="11"/>
        <v>0</v>
      </c>
      <c r="S313" s="246">
        <f t="shared" si="12"/>
        <v>1</v>
      </c>
    </row>
    <row r="314" spans="1:19" ht="15" customHeight="1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</sheetData>
  <sheetProtection algorithmName="SHA-512" hashValue="Bnwn33iOLzO9prz63wfzsMFxVrNKRGt+ESJ3qlTQLbd0tn0tTjxZQMM/c7p+mfaDsE9uIO9Wemz1B9OwRv6+ow==" saltValue="eTjhf95gW/5pYRxG+imvDg==" spinCount="100000" sheet="1" objects="1" scenarios="1"/>
  <mergeCells count="5">
    <mergeCell ref="B2:N2"/>
    <mergeCell ref="B4:M4"/>
    <mergeCell ref="C6:D6"/>
    <mergeCell ref="C7:D7"/>
    <mergeCell ref="C8:D8"/>
  </mergeCells>
  <conditionalFormatting sqref="B14:H313">
    <cfRule type="expression" dxfId="97" priority="1">
      <formula>$R14</formula>
    </cfRule>
  </conditionalFormatting>
  <conditionalFormatting sqref="D14:D313">
    <cfRule type="expression" dxfId="96" priority="2">
      <formula>$C14="No"</formula>
    </cfRule>
  </conditionalFormatting>
  <dataValidations count="3">
    <dataValidation type="date" operator="greaterThanOrEqual" allowBlank="1" showInputMessage="1" showErrorMessage="1" errorTitle="Date entered more than 12 months" error="Date entered is more than 12 months prior to audit quarter. _x000a__x000a_Please enter a date that is less than 12 months" sqref="D14:D313" xr:uid="{C317A0A8-E28C-440A-8492-A6FCBE6B57DC}">
      <formula1>45108</formula1>
    </dataValidation>
    <dataValidation type="list" allowBlank="1" showInputMessage="1" showErrorMessage="1" sqref="C14:C313 E14:G313" xr:uid="{4A65686F-8552-4133-AC1A-1BBC9AB89F8F}">
      <formula1>YesNo_List</formula1>
    </dataValidation>
    <dataValidation type="whole" operator="greaterThan" allowBlank="1" showInputMessage="1" showErrorMessage="1" errorTitle="Invalid whole number" error="Please enter a whole number" sqref="G6" xr:uid="{322A74B2-6C61-42BB-8654-38DE1BD18525}">
      <formula1>0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2744BF28-9980-4B03-B27E-1D67492947A9}">
            <xm:f>NOT(ISERROR(SEARCH('Reference-Qtr1'!$J$5,G7)))</xm:f>
            <xm:f>'Reference-Qtr1'!$J$5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4" operator="containsText" id="{3BF8AED9-1BBD-42EC-AEDB-CE57B2576648}">
            <xm:f>NOT(ISERROR(SEARCH('Reference-Qtr1'!$J$6,G7)))</xm:f>
            <xm:f>'Reference-Qtr1'!$J$6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5" operator="containsText" id="{7086B0AF-4D86-4632-97FB-278D12C65397}">
            <xm:f>NOT(ISERROR(SEARCH('Reference-Qtr1'!$J$7,G7)))</xm:f>
            <xm:f>'Reference-Qtr1'!$J$7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6" operator="containsText" id="{8515DBE8-81E9-44AC-BA1F-C1363BB67E3B}">
            <xm:f>NOT(ISERROR(SEARCH('Reference-Qtr1'!$N$8,G7)))</xm:f>
            <xm:f>'Reference-Qtr1'!$N$8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7" operator="containsText" id="{376FBFFC-6F92-4D0F-8FC1-77C5BA3137A3}">
            <xm:f>NOT(ISERROR(SEARCH('Reference-Qtr1'!$N$9,G7)))</xm:f>
            <xm:f>'Reference-Qtr1'!$N$9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7A22715F-1423-45BC-A724-F5CFCEB745A8}">
            <xm:f>NOT(ISERROR(SEARCH('Reference-Qtr1'!$N$10,G7)))</xm:f>
            <xm:f>'Reference-Qtr1'!$N$10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15588F12-807D-45D6-9F16-13845760AB30}">
            <xm:f>NOT(ISERROR(SEARCH('Reference-Qtr1'!$J$10,G7)))</xm:f>
            <xm:f>'Reference-Qtr1'!$J$10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A68FBBF8-F2CA-4EFC-9920-854A9C9F4489}">
            <xm:f>NOT(ISERROR(SEARCH('Reference-Qtr1'!$J$9,G7)))</xm:f>
            <xm:f>'Reference-Qtr1'!$J$9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1" operator="containsText" id="{46D81B04-9E3C-4C13-A13F-B1D76DE5BB07}">
            <xm:f>NOT(ISERROR(SEARCH('Reference-Qtr1'!$J$8,G7)))</xm:f>
            <xm:f>'Reference-Qtr1'!$J$8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2" operator="containsText" id="{A06224D5-782D-4695-B478-F90296DFC122}">
            <xm:f>NOT(ISERROR(SEARCH('Reference-Qtr1'!$N$7,G7)))</xm:f>
            <xm:f>'Reference-Qtr1'!$N$7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3" operator="containsText" id="{E3C52A67-F72F-4375-9046-0A9F49AA96A9}">
            <xm:f>NOT(ISERROR(SEARCH('Reference-Qtr1'!$N$6,G7)))</xm:f>
            <xm:f>'Reference-Qtr1'!$N$6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4" operator="containsText" id="{DA25D8ED-B5C0-4691-BF26-DF68C370E767}">
            <xm:f>NOT(ISERROR(SEARCH('Reference-Qtr1'!$N$5,G7)))</xm:f>
            <xm:f>'Reference-Qtr1'!$N$5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G7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B53C1-EC2D-4A94-8BCF-78B19E3A472F}">
  <sheetPr codeName="Sheet5"/>
  <dimension ref="A1:S314"/>
  <sheetViews>
    <sheetView zoomScaleNormal="100" workbookViewId="0">
      <selection activeCell="C14" sqref="C14"/>
    </sheetView>
  </sheetViews>
  <sheetFormatPr defaultColWidth="0" defaultRowHeight="15" customHeight="1" zeroHeight="1" x14ac:dyDescent="0.3"/>
  <cols>
    <col min="1" max="1" width="3.88671875" customWidth="1"/>
    <col min="2" max="2" width="31.5546875" customWidth="1"/>
    <col min="3" max="3" width="32.44140625" customWidth="1"/>
    <col min="4" max="4" width="22.6640625" customWidth="1"/>
    <col min="5" max="5" width="21.5546875" customWidth="1"/>
    <col min="6" max="6" width="39.88671875" customWidth="1"/>
    <col min="7" max="7" width="38.88671875" customWidth="1"/>
    <col min="8" max="8" width="28.6640625" customWidth="1"/>
    <col min="9" max="9" width="2.88671875" customWidth="1"/>
    <col min="10" max="14" width="8.88671875" customWidth="1"/>
    <col min="15" max="15" width="8.88671875" hidden="1" customWidth="1"/>
    <col min="16" max="17" width="8.88671875" style="1" hidden="1" customWidth="1"/>
    <col min="18" max="18" width="16.88671875" style="1" hidden="1" customWidth="1"/>
    <col min="19" max="19" width="9.6640625" style="1" hidden="1" customWidth="1"/>
    <col min="20" max="16384" width="8.88671875" hidden="1"/>
  </cols>
  <sheetData>
    <row r="1" spans="1:19" ht="7.5" customHeight="1" x14ac:dyDescent="0.3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44"/>
      <c r="Q1" s="244"/>
    </row>
    <row r="2" spans="1:19" ht="95.1" customHeight="1" x14ac:dyDescent="0.3">
      <c r="A2" s="25"/>
      <c r="B2" s="317" t="s">
        <v>134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163"/>
      <c r="P2" s="163"/>
      <c r="Q2" s="244"/>
    </row>
    <row r="3" spans="1:19" ht="21.9" customHeight="1" x14ac:dyDescent="0.3">
      <c r="A3" s="20"/>
      <c r="B3" s="21" t="s">
        <v>135</v>
      </c>
      <c r="C3" s="22"/>
      <c r="D3" s="22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2"/>
      <c r="Q3" s="22"/>
    </row>
    <row r="4" spans="1:19" ht="69.75" customHeight="1" x14ac:dyDescent="0.3">
      <c r="A4" s="24"/>
      <c r="B4" s="318" t="s">
        <v>62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3"/>
      <c r="O4" s="23"/>
      <c r="P4" s="238"/>
      <c r="Q4" s="238"/>
    </row>
    <row r="5" spans="1:19" ht="27.75" customHeight="1" thickBot="1" x14ac:dyDescent="0.5">
      <c r="A5" s="15"/>
      <c r="B5" s="18"/>
      <c r="C5" s="19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87"/>
      <c r="Q5" s="187"/>
    </row>
    <row r="6" spans="1:19" ht="41.25" customHeight="1" thickBot="1" x14ac:dyDescent="0.35">
      <c r="A6" s="15"/>
      <c r="B6" s="160" t="s">
        <v>80</v>
      </c>
      <c r="C6" s="319" t="s">
        <v>126</v>
      </c>
      <c r="D6" s="320"/>
      <c r="E6" s="14"/>
      <c r="F6" s="148" t="s">
        <v>118</v>
      </c>
      <c r="G6" s="159">
        <v>300</v>
      </c>
      <c r="H6" s="67"/>
      <c r="I6" s="67"/>
      <c r="J6" s="67"/>
      <c r="K6" s="14"/>
      <c r="L6" s="14"/>
      <c r="M6" s="14"/>
      <c r="N6" s="14"/>
      <c r="O6" s="14"/>
      <c r="P6" s="187"/>
      <c r="Q6" s="187"/>
    </row>
    <row r="7" spans="1:19" ht="45" customHeight="1" thickBot="1" x14ac:dyDescent="0.35">
      <c r="A7" s="16"/>
      <c r="B7" s="161" t="s">
        <v>70</v>
      </c>
      <c r="C7" s="321" t="s">
        <v>130</v>
      </c>
      <c r="D7" s="322"/>
      <c r="E7" s="14"/>
      <c r="F7" s="148" t="s">
        <v>61</v>
      </c>
      <c r="G7" s="307" t="s">
        <v>132</v>
      </c>
      <c r="H7" s="67"/>
      <c r="I7" s="67"/>
      <c r="J7" s="67"/>
      <c r="K7" s="14"/>
      <c r="L7" s="14"/>
      <c r="M7" s="14"/>
      <c r="N7" s="14"/>
      <c r="O7" s="14"/>
      <c r="P7" s="187"/>
      <c r="Q7" s="187"/>
    </row>
    <row r="8" spans="1:19" ht="52.5" customHeight="1" thickBot="1" x14ac:dyDescent="0.35">
      <c r="A8" s="16"/>
      <c r="B8" s="162" t="s">
        <v>119</v>
      </c>
      <c r="C8" s="323" t="str">
        <f>IF('Data-Qtr1'!C8="&lt;Insert RCH Name here&gt;","Enter RCH name in Data-Qtr1 RCH Name field",'Data-Qtr1'!C8)</f>
        <v>Enter RCH name in Data-Qtr1 RCH Name field</v>
      </c>
      <c r="D8" s="324"/>
      <c r="E8" s="14"/>
      <c r="F8" s="14"/>
      <c r="G8" s="67"/>
      <c r="H8" s="67"/>
      <c r="I8" s="67"/>
      <c r="J8" s="67"/>
      <c r="K8" s="14"/>
      <c r="L8" s="14"/>
      <c r="M8" s="14"/>
      <c r="N8" s="14"/>
      <c r="O8" s="14"/>
      <c r="P8" s="187"/>
      <c r="Q8" s="187"/>
    </row>
    <row r="9" spans="1:19" thickBot="1" x14ac:dyDescent="0.35">
      <c r="A9" s="15"/>
      <c r="B9" s="68"/>
      <c r="C9" s="69"/>
      <c r="D9" s="66"/>
      <c r="E9" s="66"/>
      <c r="F9" s="66"/>
      <c r="G9" s="66"/>
      <c r="H9" s="67"/>
      <c r="I9" s="67"/>
      <c r="J9" s="67"/>
      <c r="K9" s="14"/>
      <c r="L9" s="14"/>
      <c r="M9" s="14"/>
      <c r="N9" s="14"/>
      <c r="O9" s="14"/>
      <c r="P9" s="187"/>
      <c r="Q9" s="187"/>
    </row>
    <row r="10" spans="1:19" ht="21.75" customHeight="1" thickBot="1" x14ac:dyDescent="0.35">
      <c r="A10" s="15"/>
      <c r="B10" s="68"/>
      <c r="C10" s="149" t="s">
        <v>64</v>
      </c>
      <c r="D10" s="70"/>
      <c r="E10" s="70"/>
      <c r="F10" s="70"/>
      <c r="G10" s="70"/>
      <c r="H10" s="71"/>
      <c r="I10" s="67"/>
      <c r="J10" s="67"/>
      <c r="K10" s="14"/>
      <c r="L10" s="14"/>
      <c r="M10" s="14"/>
      <c r="N10" s="14"/>
      <c r="O10" s="14"/>
      <c r="P10" s="187"/>
      <c r="Q10" s="187"/>
    </row>
    <row r="11" spans="1:19" s="14" customFormat="1" ht="16.2" thickBot="1" x14ac:dyDescent="0.35">
      <c r="A11" s="15"/>
      <c r="B11" s="72" t="s">
        <v>16</v>
      </c>
      <c r="C11" s="73" t="s">
        <v>23</v>
      </c>
      <c r="D11" s="74" t="s">
        <v>21</v>
      </c>
      <c r="E11" s="75">
        <v>2</v>
      </c>
      <c r="F11" s="75">
        <v>3</v>
      </c>
      <c r="G11" s="75">
        <v>4</v>
      </c>
      <c r="H11" s="76" t="s">
        <v>63</v>
      </c>
      <c r="I11" s="67"/>
      <c r="J11" s="67"/>
      <c r="P11" s="187"/>
      <c r="Q11" s="187"/>
      <c r="R11" s="187"/>
      <c r="S11" s="187"/>
    </row>
    <row r="12" spans="1:19" s="14" customFormat="1" ht="79.5" customHeight="1" x14ac:dyDescent="0.3">
      <c r="A12" s="17"/>
      <c r="B12" s="77" t="s">
        <v>15</v>
      </c>
      <c r="C12" s="78" t="s">
        <v>115</v>
      </c>
      <c r="D12" s="79" t="s">
        <v>33</v>
      </c>
      <c r="E12" s="79" t="s">
        <v>114</v>
      </c>
      <c r="F12" s="79" t="s">
        <v>55</v>
      </c>
      <c r="G12" s="79" t="s">
        <v>60</v>
      </c>
      <c r="H12" s="80"/>
      <c r="I12" s="67"/>
      <c r="J12" s="67"/>
      <c r="P12" s="187"/>
      <c r="Q12" s="187"/>
      <c r="R12" s="261" t="s">
        <v>65</v>
      </c>
      <c r="S12" s="262" t="s">
        <v>71</v>
      </c>
    </row>
    <row r="13" spans="1:19" s="14" customFormat="1" ht="54" customHeight="1" thickBot="1" x14ac:dyDescent="0.35">
      <c r="A13" s="15"/>
      <c r="B13" s="81" t="s">
        <v>24</v>
      </c>
      <c r="C13" s="82" t="s">
        <v>35</v>
      </c>
      <c r="D13" s="83" t="s">
        <v>34</v>
      </c>
      <c r="E13" s="83" t="s">
        <v>14</v>
      </c>
      <c r="F13" s="83" t="s">
        <v>56</v>
      </c>
      <c r="G13" s="83" t="s">
        <v>57</v>
      </c>
      <c r="H13" s="84" t="s">
        <v>22</v>
      </c>
      <c r="I13" s="67"/>
      <c r="J13" s="67"/>
      <c r="P13" s="187"/>
      <c r="Q13" s="187"/>
      <c r="R13" s="245"/>
      <c r="S13" s="260"/>
    </row>
    <row r="14" spans="1:19" s="14" customFormat="1" ht="14.4" x14ac:dyDescent="0.3">
      <c r="A14" s="15"/>
      <c r="B14" s="85">
        <v>1</v>
      </c>
      <c r="C14" s="86"/>
      <c r="D14" s="116"/>
      <c r="E14" s="88"/>
      <c r="F14" s="87"/>
      <c r="G14" s="88"/>
      <c r="H14" s="89"/>
      <c r="I14" s="67"/>
      <c r="J14" s="67"/>
      <c r="P14" s="187"/>
      <c r="Q14" s="187"/>
      <c r="R14" s="245" t="b">
        <f t="shared" ref="R14:R45" si="0">$G$6&lt;B14</f>
        <v>0</v>
      </c>
      <c r="S14" s="246">
        <f>IF(C14="Yes",DATE(2023,10,1),DATE(1900,1,1))</f>
        <v>1</v>
      </c>
    </row>
    <row r="15" spans="1:19" s="14" customFormat="1" ht="14.4" x14ac:dyDescent="0.3">
      <c r="A15" s="15"/>
      <c r="B15" s="90">
        <v>2</v>
      </c>
      <c r="C15" s="91"/>
      <c r="D15" s="92"/>
      <c r="E15" s="93"/>
      <c r="F15" s="92"/>
      <c r="G15" s="93"/>
      <c r="H15" s="94"/>
      <c r="I15" s="67"/>
      <c r="J15" s="67"/>
      <c r="P15" s="187"/>
      <c r="Q15" s="187"/>
      <c r="R15" s="245" t="b">
        <f t="shared" si="0"/>
        <v>0</v>
      </c>
      <c r="S15" s="246">
        <f t="shared" ref="S15:S78" si="1">IF(C15="Yes",DATE(2023,10,1),DATE(1900,1,1))</f>
        <v>1</v>
      </c>
    </row>
    <row r="16" spans="1:19" s="14" customFormat="1" ht="14.4" x14ac:dyDescent="0.3">
      <c r="A16" s="15"/>
      <c r="B16" s="90">
        <v>3</v>
      </c>
      <c r="C16" s="91"/>
      <c r="D16" s="92"/>
      <c r="E16" s="93"/>
      <c r="F16" s="92"/>
      <c r="G16" s="93"/>
      <c r="H16" s="94"/>
      <c r="I16" s="67"/>
      <c r="J16" s="67"/>
      <c r="P16" s="187"/>
      <c r="Q16" s="187"/>
      <c r="R16" s="245" t="b">
        <f t="shared" si="0"/>
        <v>0</v>
      </c>
      <c r="S16" s="246">
        <f t="shared" si="1"/>
        <v>1</v>
      </c>
    </row>
    <row r="17" spans="2:19" s="14" customFormat="1" ht="14.4" x14ac:dyDescent="0.3">
      <c r="B17" s="90">
        <v>4</v>
      </c>
      <c r="C17" s="91"/>
      <c r="D17" s="92"/>
      <c r="E17" s="93"/>
      <c r="F17" s="92"/>
      <c r="G17" s="93"/>
      <c r="H17" s="94"/>
      <c r="I17" s="67"/>
      <c r="J17" s="67"/>
      <c r="P17" s="187"/>
      <c r="Q17" s="187"/>
      <c r="R17" s="245" t="b">
        <f t="shared" si="0"/>
        <v>0</v>
      </c>
      <c r="S17" s="246">
        <f t="shared" si="1"/>
        <v>1</v>
      </c>
    </row>
    <row r="18" spans="2:19" s="14" customFormat="1" ht="14.4" x14ac:dyDescent="0.3">
      <c r="B18" s="90">
        <v>5</v>
      </c>
      <c r="C18" s="91"/>
      <c r="D18" s="92"/>
      <c r="E18" s="93"/>
      <c r="F18" s="92"/>
      <c r="G18" s="93"/>
      <c r="H18" s="94"/>
      <c r="I18" s="67"/>
      <c r="J18" s="67"/>
      <c r="P18" s="187"/>
      <c r="Q18" s="187"/>
      <c r="R18" s="245" t="b">
        <f t="shared" si="0"/>
        <v>0</v>
      </c>
      <c r="S18" s="246">
        <f t="shared" si="1"/>
        <v>1</v>
      </c>
    </row>
    <row r="19" spans="2:19" s="14" customFormat="1" ht="14.4" x14ac:dyDescent="0.3">
      <c r="B19" s="90">
        <v>6</v>
      </c>
      <c r="C19" s="91"/>
      <c r="D19" s="92"/>
      <c r="E19" s="93"/>
      <c r="F19" s="92"/>
      <c r="G19" s="93"/>
      <c r="H19" s="94"/>
      <c r="I19" s="67"/>
      <c r="J19" s="67"/>
      <c r="P19" s="187"/>
      <c r="Q19" s="187"/>
      <c r="R19" s="245" t="b">
        <f t="shared" si="0"/>
        <v>0</v>
      </c>
      <c r="S19" s="246">
        <f t="shared" si="1"/>
        <v>1</v>
      </c>
    </row>
    <row r="20" spans="2:19" s="14" customFormat="1" ht="14.4" x14ac:dyDescent="0.3">
      <c r="B20" s="90">
        <v>7</v>
      </c>
      <c r="C20" s="91"/>
      <c r="D20" s="92"/>
      <c r="E20" s="93"/>
      <c r="F20" s="92"/>
      <c r="G20" s="93"/>
      <c r="H20" s="94"/>
      <c r="I20" s="67"/>
      <c r="J20" s="67"/>
      <c r="P20" s="187"/>
      <c r="Q20" s="187"/>
      <c r="R20" s="245" t="b">
        <f t="shared" si="0"/>
        <v>0</v>
      </c>
      <c r="S20" s="246">
        <f t="shared" si="1"/>
        <v>1</v>
      </c>
    </row>
    <row r="21" spans="2:19" s="14" customFormat="1" ht="14.4" x14ac:dyDescent="0.3">
      <c r="B21" s="90">
        <v>8</v>
      </c>
      <c r="C21" s="91"/>
      <c r="D21" s="92"/>
      <c r="E21" s="93"/>
      <c r="F21" s="92"/>
      <c r="G21" s="93"/>
      <c r="H21" s="94"/>
      <c r="I21" s="67"/>
      <c r="J21" s="67"/>
      <c r="P21" s="187"/>
      <c r="Q21" s="187"/>
      <c r="R21" s="245" t="b">
        <f t="shared" si="0"/>
        <v>0</v>
      </c>
      <c r="S21" s="246">
        <f t="shared" si="1"/>
        <v>1</v>
      </c>
    </row>
    <row r="22" spans="2:19" s="14" customFormat="1" ht="14.4" x14ac:dyDescent="0.3">
      <c r="B22" s="90">
        <v>9</v>
      </c>
      <c r="C22" s="91"/>
      <c r="D22" s="92"/>
      <c r="E22" s="93"/>
      <c r="F22" s="92"/>
      <c r="G22" s="93"/>
      <c r="H22" s="94"/>
      <c r="I22" s="67"/>
      <c r="J22" s="67"/>
      <c r="P22" s="187"/>
      <c r="Q22" s="187"/>
      <c r="R22" s="245" t="b">
        <f t="shared" si="0"/>
        <v>0</v>
      </c>
      <c r="S22" s="246">
        <f t="shared" si="1"/>
        <v>1</v>
      </c>
    </row>
    <row r="23" spans="2:19" s="14" customFormat="1" thickBot="1" x14ac:dyDescent="0.35">
      <c r="B23" s="90">
        <v>10</v>
      </c>
      <c r="C23" s="95"/>
      <c r="D23" s="96"/>
      <c r="E23" s="97"/>
      <c r="F23" s="96"/>
      <c r="G23" s="147"/>
      <c r="H23" s="98"/>
      <c r="I23" s="67"/>
      <c r="J23" s="67"/>
      <c r="P23" s="187"/>
      <c r="Q23" s="187"/>
      <c r="R23" s="245" t="b">
        <f t="shared" si="0"/>
        <v>0</v>
      </c>
      <c r="S23" s="246">
        <f t="shared" si="1"/>
        <v>1</v>
      </c>
    </row>
    <row r="24" spans="2:19" s="14" customFormat="1" ht="14.4" x14ac:dyDescent="0.3">
      <c r="B24" s="85">
        <v>11</v>
      </c>
      <c r="C24" s="99"/>
      <c r="D24" s="100"/>
      <c r="E24" s="101"/>
      <c r="F24" s="100"/>
      <c r="G24" s="101"/>
      <c r="H24" s="102"/>
      <c r="I24" s="67"/>
      <c r="J24" s="67"/>
      <c r="P24" s="187"/>
      <c r="Q24" s="187"/>
      <c r="R24" s="245" t="b">
        <f t="shared" si="0"/>
        <v>0</v>
      </c>
      <c r="S24" s="246">
        <f t="shared" si="1"/>
        <v>1</v>
      </c>
    </row>
    <row r="25" spans="2:19" s="14" customFormat="1" ht="14.4" x14ac:dyDescent="0.3">
      <c r="B25" s="90">
        <v>12</v>
      </c>
      <c r="C25" s="91"/>
      <c r="D25" s="92"/>
      <c r="E25" s="93"/>
      <c r="F25" s="92"/>
      <c r="G25" s="93"/>
      <c r="H25" s="94"/>
      <c r="I25" s="67"/>
      <c r="J25" s="67"/>
      <c r="P25" s="187"/>
      <c r="Q25" s="187"/>
      <c r="R25" s="245" t="b">
        <f t="shared" si="0"/>
        <v>0</v>
      </c>
      <c r="S25" s="246">
        <f t="shared" si="1"/>
        <v>1</v>
      </c>
    </row>
    <row r="26" spans="2:19" s="14" customFormat="1" ht="14.4" x14ac:dyDescent="0.3">
      <c r="B26" s="90">
        <v>13</v>
      </c>
      <c r="C26" s="91"/>
      <c r="D26" s="92"/>
      <c r="E26" s="93"/>
      <c r="F26" s="92"/>
      <c r="G26" s="93"/>
      <c r="H26" s="94"/>
      <c r="I26" s="67"/>
      <c r="J26" s="67"/>
      <c r="P26" s="187"/>
      <c r="Q26" s="187"/>
      <c r="R26" s="245" t="b">
        <f t="shared" si="0"/>
        <v>0</v>
      </c>
      <c r="S26" s="246">
        <f t="shared" si="1"/>
        <v>1</v>
      </c>
    </row>
    <row r="27" spans="2:19" s="14" customFormat="1" ht="14.4" x14ac:dyDescent="0.3">
      <c r="B27" s="90">
        <v>14</v>
      </c>
      <c r="C27" s="91"/>
      <c r="D27" s="92"/>
      <c r="E27" s="93"/>
      <c r="F27" s="92"/>
      <c r="G27" s="93"/>
      <c r="H27" s="94"/>
      <c r="I27" s="67"/>
      <c r="J27" s="67"/>
      <c r="P27" s="187"/>
      <c r="Q27" s="187"/>
      <c r="R27" s="245" t="b">
        <f t="shared" si="0"/>
        <v>0</v>
      </c>
      <c r="S27" s="246">
        <f t="shared" si="1"/>
        <v>1</v>
      </c>
    </row>
    <row r="28" spans="2:19" s="14" customFormat="1" ht="14.4" x14ac:dyDescent="0.3">
      <c r="B28" s="90">
        <v>15</v>
      </c>
      <c r="C28" s="91"/>
      <c r="D28" s="92"/>
      <c r="E28" s="93"/>
      <c r="F28" s="92"/>
      <c r="G28" s="93"/>
      <c r="H28" s="94"/>
      <c r="I28" s="67"/>
      <c r="J28" s="67"/>
      <c r="P28" s="187"/>
      <c r="Q28" s="187"/>
      <c r="R28" s="245" t="b">
        <f t="shared" si="0"/>
        <v>0</v>
      </c>
      <c r="S28" s="246">
        <f t="shared" si="1"/>
        <v>1</v>
      </c>
    </row>
    <row r="29" spans="2:19" s="14" customFormat="1" ht="14.4" x14ac:dyDescent="0.3">
      <c r="B29" s="90">
        <v>16</v>
      </c>
      <c r="C29" s="91"/>
      <c r="D29" s="92"/>
      <c r="E29" s="93"/>
      <c r="F29" s="92"/>
      <c r="G29" s="93"/>
      <c r="H29" s="94"/>
      <c r="I29" s="67"/>
      <c r="J29" s="67"/>
      <c r="P29" s="187"/>
      <c r="Q29" s="187"/>
      <c r="R29" s="245" t="b">
        <f t="shared" si="0"/>
        <v>0</v>
      </c>
      <c r="S29" s="246">
        <f t="shared" si="1"/>
        <v>1</v>
      </c>
    </row>
    <row r="30" spans="2:19" s="14" customFormat="1" ht="14.4" x14ac:dyDescent="0.3">
      <c r="B30" s="90">
        <v>17</v>
      </c>
      <c r="C30" s="91"/>
      <c r="D30" s="92"/>
      <c r="E30" s="93"/>
      <c r="F30" s="92"/>
      <c r="G30" s="93"/>
      <c r="H30" s="94"/>
      <c r="I30" s="67"/>
      <c r="J30" s="67"/>
      <c r="P30" s="187"/>
      <c r="Q30" s="187"/>
      <c r="R30" s="245" t="b">
        <f t="shared" si="0"/>
        <v>0</v>
      </c>
      <c r="S30" s="246">
        <f t="shared" si="1"/>
        <v>1</v>
      </c>
    </row>
    <row r="31" spans="2:19" s="14" customFormat="1" ht="14.4" x14ac:dyDescent="0.3">
      <c r="B31" s="90">
        <v>18</v>
      </c>
      <c r="C31" s="91"/>
      <c r="D31" s="92"/>
      <c r="E31" s="93"/>
      <c r="F31" s="92"/>
      <c r="G31" s="93"/>
      <c r="H31" s="94"/>
      <c r="I31" s="67"/>
      <c r="J31" s="67"/>
      <c r="P31" s="187"/>
      <c r="Q31" s="187"/>
      <c r="R31" s="245" t="b">
        <f t="shared" si="0"/>
        <v>0</v>
      </c>
      <c r="S31" s="246">
        <f t="shared" si="1"/>
        <v>1</v>
      </c>
    </row>
    <row r="32" spans="2:19" s="14" customFormat="1" ht="14.4" x14ac:dyDescent="0.3">
      <c r="B32" s="90">
        <v>19</v>
      </c>
      <c r="C32" s="91"/>
      <c r="D32" s="92"/>
      <c r="E32" s="93"/>
      <c r="F32" s="92"/>
      <c r="G32" s="93"/>
      <c r="H32" s="94"/>
      <c r="I32" s="67"/>
      <c r="J32" s="67"/>
      <c r="P32" s="187"/>
      <c r="Q32" s="187"/>
      <c r="R32" s="245" t="b">
        <f t="shared" si="0"/>
        <v>0</v>
      </c>
      <c r="S32" s="246">
        <f t="shared" si="1"/>
        <v>1</v>
      </c>
    </row>
    <row r="33" spans="2:19" s="14" customFormat="1" thickBot="1" x14ac:dyDescent="0.35">
      <c r="B33" s="90">
        <v>20</v>
      </c>
      <c r="C33" s="95"/>
      <c r="D33" s="96"/>
      <c r="E33" s="97"/>
      <c r="F33" s="96"/>
      <c r="G33" s="97"/>
      <c r="H33" s="98"/>
      <c r="I33" s="67"/>
      <c r="J33" s="67"/>
      <c r="P33" s="187"/>
      <c r="Q33" s="187"/>
      <c r="R33" s="245" t="b">
        <f t="shared" si="0"/>
        <v>0</v>
      </c>
      <c r="S33" s="246">
        <f t="shared" si="1"/>
        <v>1</v>
      </c>
    </row>
    <row r="34" spans="2:19" s="14" customFormat="1" ht="14.4" x14ac:dyDescent="0.3">
      <c r="B34" s="85">
        <v>21</v>
      </c>
      <c r="C34" s="99"/>
      <c r="D34" s="100"/>
      <c r="E34" s="101"/>
      <c r="F34" s="100"/>
      <c r="G34" s="101"/>
      <c r="H34" s="102"/>
      <c r="I34" s="67"/>
      <c r="J34" s="67"/>
      <c r="P34" s="187"/>
      <c r="Q34" s="187"/>
      <c r="R34" s="245" t="b">
        <f t="shared" si="0"/>
        <v>0</v>
      </c>
      <c r="S34" s="246">
        <f t="shared" si="1"/>
        <v>1</v>
      </c>
    </row>
    <row r="35" spans="2:19" s="14" customFormat="1" ht="14.4" x14ac:dyDescent="0.3">
      <c r="B35" s="90">
        <v>22</v>
      </c>
      <c r="C35" s="91"/>
      <c r="D35" s="92"/>
      <c r="E35" s="93"/>
      <c r="F35" s="92"/>
      <c r="G35" s="93"/>
      <c r="H35" s="94"/>
      <c r="I35" s="67"/>
      <c r="J35" s="67"/>
      <c r="P35" s="187"/>
      <c r="Q35" s="187"/>
      <c r="R35" s="245" t="b">
        <f t="shared" si="0"/>
        <v>0</v>
      </c>
      <c r="S35" s="246">
        <f t="shared" si="1"/>
        <v>1</v>
      </c>
    </row>
    <row r="36" spans="2:19" s="14" customFormat="1" ht="14.4" x14ac:dyDescent="0.3">
      <c r="B36" s="90">
        <v>23</v>
      </c>
      <c r="C36" s="91"/>
      <c r="D36" s="92"/>
      <c r="E36" s="93"/>
      <c r="F36" s="92"/>
      <c r="G36" s="93"/>
      <c r="H36" s="94"/>
      <c r="I36" s="67"/>
      <c r="J36" s="67"/>
      <c r="P36" s="187"/>
      <c r="Q36" s="187"/>
      <c r="R36" s="245" t="b">
        <f t="shared" si="0"/>
        <v>0</v>
      </c>
      <c r="S36" s="246">
        <f t="shared" si="1"/>
        <v>1</v>
      </c>
    </row>
    <row r="37" spans="2:19" s="14" customFormat="1" ht="14.4" x14ac:dyDescent="0.3">
      <c r="B37" s="90">
        <v>24</v>
      </c>
      <c r="C37" s="91"/>
      <c r="D37" s="92"/>
      <c r="E37" s="93"/>
      <c r="F37" s="92"/>
      <c r="G37" s="93"/>
      <c r="H37" s="94"/>
      <c r="I37" s="67"/>
      <c r="J37" s="67"/>
      <c r="P37" s="187"/>
      <c r="Q37" s="187"/>
      <c r="R37" s="245" t="b">
        <f t="shared" si="0"/>
        <v>0</v>
      </c>
      <c r="S37" s="246">
        <f t="shared" si="1"/>
        <v>1</v>
      </c>
    </row>
    <row r="38" spans="2:19" s="14" customFormat="1" ht="14.4" x14ac:dyDescent="0.3">
      <c r="B38" s="90">
        <v>25</v>
      </c>
      <c r="C38" s="91"/>
      <c r="D38" s="92"/>
      <c r="E38" s="93"/>
      <c r="F38" s="92"/>
      <c r="G38" s="93"/>
      <c r="H38" s="94"/>
      <c r="I38" s="67"/>
      <c r="J38" s="67"/>
      <c r="P38" s="187"/>
      <c r="Q38" s="187"/>
      <c r="R38" s="245" t="b">
        <f t="shared" si="0"/>
        <v>0</v>
      </c>
      <c r="S38" s="246">
        <f t="shared" si="1"/>
        <v>1</v>
      </c>
    </row>
    <row r="39" spans="2:19" s="14" customFormat="1" ht="14.4" x14ac:dyDescent="0.3">
      <c r="B39" s="90">
        <v>26</v>
      </c>
      <c r="C39" s="91"/>
      <c r="D39" s="92"/>
      <c r="E39" s="93"/>
      <c r="F39" s="92"/>
      <c r="G39" s="93"/>
      <c r="H39" s="94"/>
      <c r="I39" s="67"/>
      <c r="J39" s="67"/>
      <c r="P39" s="187"/>
      <c r="Q39" s="187"/>
      <c r="R39" s="245" t="b">
        <f t="shared" si="0"/>
        <v>0</v>
      </c>
      <c r="S39" s="246">
        <f t="shared" si="1"/>
        <v>1</v>
      </c>
    </row>
    <row r="40" spans="2:19" s="14" customFormat="1" ht="14.4" x14ac:dyDescent="0.3">
      <c r="B40" s="90">
        <v>27</v>
      </c>
      <c r="C40" s="91"/>
      <c r="D40" s="92"/>
      <c r="E40" s="93"/>
      <c r="F40" s="92"/>
      <c r="G40" s="93"/>
      <c r="H40" s="94"/>
      <c r="I40" s="67"/>
      <c r="J40" s="67"/>
      <c r="P40" s="187"/>
      <c r="Q40" s="187"/>
      <c r="R40" s="245" t="b">
        <f t="shared" si="0"/>
        <v>0</v>
      </c>
      <c r="S40" s="246">
        <f t="shared" si="1"/>
        <v>1</v>
      </c>
    </row>
    <row r="41" spans="2:19" s="14" customFormat="1" ht="14.4" x14ac:dyDescent="0.3">
      <c r="B41" s="90">
        <v>28</v>
      </c>
      <c r="C41" s="91"/>
      <c r="D41" s="92"/>
      <c r="E41" s="93"/>
      <c r="F41" s="92"/>
      <c r="G41" s="93"/>
      <c r="H41" s="94"/>
      <c r="I41" s="67"/>
      <c r="J41" s="67"/>
      <c r="P41" s="187"/>
      <c r="Q41" s="187"/>
      <c r="R41" s="245" t="b">
        <f t="shared" si="0"/>
        <v>0</v>
      </c>
      <c r="S41" s="246">
        <f t="shared" si="1"/>
        <v>1</v>
      </c>
    </row>
    <row r="42" spans="2:19" s="14" customFormat="1" ht="14.4" x14ac:dyDescent="0.3">
      <c r="B42" s="90">
        <v>29</v>
      </c>
      <c r="C42" s="91"/>
      <c r="D42" s="92"/>
      <c r="E42" s="93"/>
      <c r="F42" s="92"/>
      <c r="G42" s="93"/>
      <c r="H42" s="94"/>
      <c r="I42" s="67"/>
      <c r="J42" s="67"/>
      <c r="P42" s="187"/>
      <c r="Q42" s="187"/>
      <c r="R42" s="245" t="b">
        <f t="shared" si="0"/>
        <v>0</v>
      </c>
      <c r="S42" s="246">
        <f t="shared" si="1"/>
        <v>1</v>
      </c>
    </row>
    <row r="43" spans="2:19" s="14" customFormat="1" thickBot="1" x14ac:dyDescent="0.35">
      <c r="B43" s="90">
        <v>30</v>
      </c>
      <c r="C43" s="95"/>
      <c r="D43" s="96"/>
      <c r="E43" s="97"/>
      <c r="F43" s="96"/>
      <c r="G43" s="97"/>
      <c r="H43" s="98"/>
      <c r="I43" s="67"/>
      <c r="J43" s="67"/>
      <c r="P43" s="187"/>
      <c r="Q43" s="187"/>
      <c r="R43" s="245" t="b">
        <f t="shared" si="0"/>
        <v>0</v>
      </c>
      <c r="S43" s="246">
        <f t="shared" si="1"/>
        <v>1</v>
      </c>
    </row>
    <row r="44" spans="2:19" s="14" customFormat="1" ht="14.4" x14ac:dyDescent="0.3">
      <c r="B44" s="85">
        <v>31</v>
      </c>
      <c r="C44" s="99"/>
      <c r="D44" s="100"/>
      <c r="E44" s="101"/>
      <c r="F44" s="100"/>
      <c r="G44" s="101"/>
      <c r="H44" s="102"/>
      <c r="I44" s="67"/>
      <c r="J44" s="67"/>
      <c r="P44" s="187"/>
      <c r="Q44" s="187"/>
      <c r="R44" s="245" t="b">
        <f t="shared" si="0"/>
        <v>0</v>
      </c>
      <c r="S44" s="246">
        <f t="shared" si="1"/>
        <v>1</v>
      </c>
    </row>
    <row r="45" spans="2:19" s="14" customFormat="1" ht="14.4" x14ac:dyDescent="0.3">
      <c r="B45" s="90">
        <v>32</v>
      </c>
      <c r="C45" s="91"/>
      <c r="D45" s="92"/>
      <c r="E45" s="93"/>
      <c r="F45" s="92"/>
      <c r="G45" s="93"/>
      <c r="H45" s="94"/>
      <c r="I45" s="67"/>
      <c r="J45" s="67"/>
      <c r="P45" s="187"/>
      <c r="Q45" s="187"/>
      <c r="R45" s="245" t="b">
        <f t="shared" si="0"/>
        <v>0</v>
      </c>
      <c r="S45" s="246">
        <f t="shared" si="1"/>
        <v>1</v>
      </c>
    </row>
    <row r="46" spans="2:19" s="14" customFormat="1" ht="14.4" x14ac:dyDescent="0.3">
      <c r="B46" s="90">
        <v>33</v>
      </c>
      <c r="C46" s="91"/>
      <c r="D46" s="92"/>
      <c r="E46" s="93"/>
      <c r="F46" s="92"/>
      <c r="G46" s="93"/>
      <c r="H46" s="94"/>
      <c r="I46" s="67"/>
      <c r="J46" s="67"/>
      <c r="P46" s="187"/>
      <c r="Q46" s="187"/>
      <c r="R46" s="245" t="b">
        <f t="shared" ref="R46:R77" si="2">$G$6&lt;B46</f>
        <v>0</v>
      </c>
      <c r="S46" s="246">
        <f t="shared" si="1"/>
        <v>1</v>
      </c>
    </row>
    <row r="47" spans="2:19" s="14" customFormat="1" ht="14.4" x14ac:dyDescent="0.3">
      <c r="B47" s="90">
        <v>34</v>
      </c>
      <c r="C47" s="91"/>
      <c r="D47" s="92"/>
      <c r="E47" s="93"/>
      <c r="F47" s="92"/>
      <c r="G47" s="93"/>
      <c r="H47" s="94"/>
      <c r="I47" s="67"/>
      <c r="J47" s="67"/>
      <c r="P47" s="187"/>
      <c r="Q47" s="187"/>
      <c r="R47" s="245" t="b">
        <f t="shared" si="2"/>
        <v>0</v>
      </c>
      <c r="S47" s="246">
        <f t="shared" si="1"/>
        <v>1</v>
      </c>
    </row>
    <row r="48" spans="2:19" s="14" customFormat="1" ht="14.4" x14ac:dyDescent="0.3">
      <c r="B48" s="90">
        <v>35</v>
      </c>
      <c r="C48" s="91"/>
      <c r="D48" s="92"/>
      <c r="E48" s="93"/>
      <c r="F48" s="92"/>
      <c r="G48" s="93"/>
      <c r="H48" s="94"/>
      <c r="I48" s="67"/>
      <c r="J48" s="67"/>
      <c r="P48" s="187"/>
      <c r="Q48" s="187"/>
      <c r="R48" s="245" t="b">
        <f t="shared" si="2"/>
        <v>0</v>
      </c>
      <c r="S48" s="246">
        <f t="shared" si="1"/>
        <v>1</v>
      </c>
    </row>
    <row r="49" spans="2:19" s="14" customFormat="1" ht="14.4" x14ac:dyDescent="0.3">
      <c r="B49" s="90">
        <v>36</v>
      </c>
      <c r="C49" s="91"/>
      <c r="D49" s="92"/>
      <c r="E49" s="93"/>
      <c r="F49" s="92"/>
      <c r="G49" s="93"/>
      <c r="H49" s="94"/>
      <c r="I49" s="67"/>
      <c r="J49" s="67"/>
      <c r="P49" s="187"/>
      <c r="Q49" s="187"/>
      <c r="R49" s="245" t="b">
        <f t="shared" si="2"/>
        <v>0</v>
      </c>
      <c r="S49" s="246">
        <f t="shared" si="1"/>
        <v>1</v>
      </c>
    </row>
    <row r="50" spans="2:19" s="14" customFormat="1" ht="14.4" x14ac:dyDescent="0.3">
      <c r="B50" s="90">
        <v>37</v>
      </c>
      <c r="C50" s="91"/>
      <c r="D50" s="92"/>
      <c r="E50" s="93"/>
      <c r="F50" s="92"/>
      <c r="G50" s="93"/>
      <c r="H50" s="94"/>
      <c r="I50" s="67"/>
      <c r="J50" s="67"/>
      <c r="P50" s="187"/>
      <c r="Q50" s="187"/>
      <c r="R50" s="245" t="b">
        <f t="shared" si="2"/>
        <v>0</v>
      </c>
      <c r="S50" s="246">
        <f t="shared" si="1"/>
        <v>1</v>
      </c>
    </row>
    <row r="51" spans="2:19" s="14" customFormat="1" ht="14.4" x14ac:dyDescent="0.3">
      <c r="B51" s="90">
        <v>38</v>
      </c>
      <c r="C51" s="91"/>
      <c r="D51" s="92"/>
      <c r="E51" s="93"/>
      <c r="F51" s="92"/>
      <c r="G51" s="93"/>
      <c r="H51" s="94"/>
      <c r="I51" s="67"/>
      <c r="J51" s="67"/>
      <c r="P51" s="187"/>
      <c r="Q51" s="187"/>
      <c r="R51" s="245" t="b">
        <f t="shared" si="2"/>
        <v>0</v>
      </c>
      <c r="S51" s="246">
        <f t="shared" si="1"/>
        <v>1</v>
      </c>
    </row>
    <row r="52" spans="2:19" s="14" customFormat="1" ht="14.4" x14ac:dyDescent="0.3">
      <c r="B52" s="90">
        <v>39</v>
      </c>
      <c r="C52" s="91"/>
      <c r="D52" s="92"/>
      <c r="E52" s="93"/>
      <c r="F52" s="92"/>
      <c r="G52" s="93"/>
      <c r="H52" s="94"/>
      <c r="I52" s="67"/>
      <c r="J52" s="67"/>
      <c r="P52" s="187"/>
      <c r="Q52" s="187"/>
      <c r="R52" s="245" t="b">
        <f t="shared" si="2"/>
        <v>0</v>
      </c>
      <c r="S52" s="246">
        <f t="shared" si="1"/>
        <v>1</v>
      </c>
    </row>
    <row r="53" spans="2:19" s="14" customFormat="1" thickBot="1" x14ac:dyDescent="0.35">
      <c r="B53" s="90">
        <v>40</v>
      </c>
      <c r="C53" s="95"/>
      <c r="D53" s="96"/>
      <c r="E53" s="97"/>
      <c r="F53" s="96"/>
      <c r="G53" s="97"/>
      <c r="H53" s="98"/>
      <c r="I53" s="67"/>
      <c r="J53" s="67"/>
      <c r="P53" s="187"/>
      <c r="Q53" s="187"/>
      <c r="R53" s="245" t="b">
        <f t="shared" si="2"/>
        <v>0</v>
      </c>
      <c r="S53" s="246">
        <f t="shared" si="1"/>
        <v>1</v>
      </c>
    </row>
    <row r="54" spans="2:19" s="14" customFormat="1" ht="14.4" x14ac:dyDescent="0.3">
      <c r="B54" s="85">
        <v>41</v>
      </c>
      <c r="C54" s="99"/>
      <c r="D54" s="100"/>
      <c r="E54" s="101"/>
      <c r="F54" s="100"/>
      <c r="G54" s="101"/>
      <c r="H54" s="102"/>
      <c r="I54" s="67"/>
      <c r="J54" s="67"/>
      <c r="P54" s="187"/>
      <c r="Q54" s="187"/>
      <c r="R54" s="245" t="b">
        <f t="shared" si="2"/>
        <v>0</v>
      </c>
      <c r="S54" s="246">
        <f t="shared" si="1"/>
        <v>1</v>
      </c>
    </row>
    <row r="55" spans="2:19" s="14" customFormat="1" ht="14.4" x14ac:dyDescent="0.3">
      <c r="B55" s="90">
        <v>42</v>
      </c>
      <c r="C55" s="91"/>
      <c r="D55" s="92"/>
      <c r="E55" s="93"/>
      <c r="F55" s="92"/>
      <c r="G55" s="93"/>
      <c r="H55" s="94"/>
      <c r="I55" s="67"/>
      <c r="J55" s="67"/>
      <c r="P55" s="187"/>
      <c r="Q55" s="187"/>
      <c r="R55" s="245" t="b">
        <f t="shared" si="2"/>
        <v>0</v>
      </c>
      <c r="S55" s="246">
        <f t="shared" si="1"/>
        <v>1</v>
      </c>
    </row>
    <row r="56" spans="2:19" s="14" customFormat="1" ht="14.4" x14ac:dyDescent="0.3">
      <c r="B56" s="90">
        <v>43</v>
      </c>
      <c r="C56" s="91"/>
      <c r="D56" s="92"/>
      <c r="E56" s="93"/>
      <c r="F56" s="92"/>
      <c r="G56" s="93"/>
      <c r="H56" s="94"/>
      <c r="I56" s="67"/>
      <c r="J56" s="67"/>
      <c r="P56" s="187"/>
      <c r="Q56" s="187"/>
      <c r="R56" s="245" t="b">
        <f t="shared" si="2"/>
        <v>0</v>
      </c>
      <c r="S56" s="246">
        <f t="shared" si="1"/>
        <v>1</v>
      </c>
    </row>
    <row r="57" spans="2:19" s="14" customFormat="1" ht="14.4" x14ac:dyDescent="0.3">
      <c r="B57" s="90">
        <v>44</v>
      </c>
      <c r="C57" s="91"/>
      <c r="D57" s="92"/>
      <c r="E57" s="93"/>
      <c r="F57" s="92"/>
      <c r="G57" s="93"/>
      <c r="H57" s="94"/>
      <c r="I57" s="67"/>
      <c r="J57" s="67"/>
      <c r="P57" s="187"/>
      <c r="Q57" s="187"/>
      <c r="R57" s="245" t="b">
        <f t="shared" si="2"/>
        <v>0</v>
      </c>
      <c r="S57" s="246">
        <f t="shared" si="1"/>
        <v>1</v>
      </c>
    </row>
    <row r="58" spans="2:19" s="14" customFormat="1" ht="14.4" x14ac:dyDescent="0.3">
      <c r="B58" s="90">
        <v>45</v>
      </c>
      <c r="C58" s="91"/>
      <c r="D58" s="92"/>
      <c r="E58" s="93"/>
      <c r="F58" s="92"/>
      <c r="G58" s="93"/>
      <c r="H58" s="94"/>
      <c r="I58" s="67"/>
      <c r="J58" s="67"/>
      <c r="P58" s="187"/>
      <c r="Q58" s="187"/>
      <c r="R58" s="245" t="b">
        <f t="shared" si="2"/>
        <v>0</v>
      </c>
      <c r="S58" s="246">
        <f t="shared" si="1"/>
        <v>1</v>
      </c>
    </row>
    <row r="59" spans="2:19" s="14" customFormat="1" ht="14.4" x14ac:dyDescent="0.3">
      <c r="B59" s="90">
        <v>46</v>
      </c>
      <c r="C59" s="91"/>
      <c r="D59" s="92"/>
      <c r="E59" s="93"/>
      <c r="F59" s="92"/>
      <c r="G59" s="93"/>
      <c r="H59" s="94"/>
      <c r="I59" s="67"/>
      <c r="J59" s="67"/>
      <c r="P59" s="187"/>
      <c r="Q59" s="187"/>
      <c r="R59" s="245" t="b">
        <f t="shared" si="2"/>
        <v>0</v>
      </c>
      <c r="S59" s="246">
        <f t="shared" si="1"/>
        <v>1</v>
      </c>
    </row>
    <row r="60" spans="2:19" s="14" customFormat="1" ht="14.4" x14ac:dyDescent="0.3">
      <c r="B60" s="90">
        <v>47</v>
      </c>
      <c r="C60" s="91"/>
      <c r="D60" s="92"/>
      <c r="E60" s="93"/>
      <c r="F60" s="92"/>
      <c r="G60" s="93"/>
      <c r="H60" s="94"/>
      <c r="I60" s="67"/>
      <c r="J60" s="67"/>
      <c r="P60" s="187"/>
      <c r="Q60" s="187"/>
      <c r="R60" s="245" t="b">
        <f t="shared" si="2"/>
        <v>0</v>
      </c>
      <c r="S60" s="246">
        <f t="shared" si="1"/>
        <v>1</v>
      </c>
    </row>
    <row r="61" spans="2:19" s="14" customFormat="1" ht="14.4" x14ac:dyDescent="0.3">
      <c r="B61" s="90">
        <v>48</v>
      </c>
      <c r="C61" s="91"/>
      <c r="D61" s="92"/>
      <c r="E61" s="93"/>
      <c r="F61" s="92"/>
      <c r="G61" s="93"/>
      <c r="H61" s="94"/>
      <c r="I61" s="67"/>
      <c r="J61" s="67"/>
      <c r="P61" s="187"/>
      <c r="Q61" s="187"/>
      <c r="R61" s="245" t="b">
        <f t="shared" si="2"/>
        <v>0</v>
      </c>
      <c r="S61" s="246">
        <f t="shared" si="1"/>
        <v>1</v>
      </c>
    </row>
    <row r="62" spans="2:19" s="14" customFormat="1" ht="14.4" x14ac:dyDescent="0.3">
      <c r="B62" s="90">
        <v>49</v>
      </c>
      <c r="C62" s="91"/>
      <c r="D62" s="92"/>
      <c r="E62" s="93"/>
      <c r="F62" s="92"/>
      <c r="G62" s="93"/>
      <c r="H62" s="94"/>
      <c r="I62" s="67"/>
      <c r="J62" s="67"/>
      <c r="P62" s="187"/>
      <c r="Q62" s="187"/>
      <c r="R62" s="245" t="b">
        <f t="shared" si="2"/>
        <v>0</v>
      </c>
      <c r="S62" s="246">
        <f t="shared" si="1"/>
        <v>1</v>
      </c>
    </row>
    <row r="63" spans="2:19" s="14" customFormat="1" thickBot="1" x14ac:dyDescent="0.35">
      <c r="B63" s="90">
        <v>50</v>
      </c>
      <c r="C63" s="95"/>
      <c r="D63" s="96"/>
      <c r="E63" s="97"/>
      <c r="F63" s="96"/>
      <c r="G63" s="97"/>
      <c r="H63" s="98"/>
      <c r="I63" s="67"/>
      <c r="J63" s="67"/>
      <c r="P63" s="187"/>
      <c r="Q63" s="187"/>
      <c r="R63" s="245" t="b">
        <f t="shared" si="2"/>
        <v>0</v>
      </c>
      <c r="S63" s="246">
        <f t="shared" si="1"/>
        <v>1</v>
      </c>
    </row>
    <row r="64" spans="2:19" s="14" customFormat="1" ht="14.4" x14ac:dyDescent="0.3">
      <c r="B64" s="85">
        <v>51</v>
      </c>
      <c r="C64" s="99"/>
      <c r="D64" s="100"/>
      <c r="E64" s="101"/>
      <c r="F64" s="100"/>
      <c r="G64" s="101"/>
      <c r="H64" s="102"/>
      <c r="I64" s="67"/>
      <c r="J64" s="67"/>
      <c r="P64" s="187"/>
      <c r="Q64" s="187"/>
      <c r="R64" s="245" t="b">
        <f t="shared" si="2"/>
        <v>0</v>
      </c>
      <c r="S64" s="246">
        <f t="shared" si="1"/>
        <v>1</v>
      </c>
    </row>
    <row r="65" spans="2:19" s="14" customFormat="1" ht="14.4" x14ac:dyDescent="0.3">
      <c r="B65" s="90">
        <v>52</v>
      </c>
      <c r="C65" s="91"/>
      <c r="D65" s="92"/>
      <c r="E65" s="93"/>
      <c r="F65" s="92"/>
      <c r="G65" s="93"/>
      <c r="H65" s="94"/>
      <c r="I65" s="67"/>
      <c r="J65" s="67"/>
      <c r="P65" s="187"/>
      <c r="Q65" s="187"/>
      <c r="R65" s="245" t="b">
        <f t="shared" si="2"/>
        <v>0</v>
      </c>
      <c r="S65" s="246">
        <f t="shared" si="1"/>
        <v>1</v>
      </c>
    </row>
    <row r="66" spans="2:19" s="14" customFormat="1" ht="14.4" x14ac:dyDescent="0.3">
      <c r="B66" s="90">
        <v>53</v>
      </c>
      <c r="C66" s="91"/>
      <c r="D66" s="92"/>
      <c r="E66" s="93"/>
      <c r="F66" s="92"/>
      <c r="G66" s="93"/>
      <c r="H66" s="94"/>
      <c r="I66" s="67"/>
      <c r="J66" s="67"/>
      <c r="P66" s="187"/>
      <c r="Q66" s="187"/>
      <c r="R66" s="245" t="b">
        <f t="shared" si="2"/>
        <v>0</v>
      </c>
      <c r="S66" s="246">
        <f t="shared" si="1"/>
        <v>1</v>
      </c>
    </row>
    <row r="67" spans="2:19" s="14" customFormat="1" ht="14.4" x14ac:dyDescent="0.3">
      <c r="B67" s="90">
        <v>54</v>
      </c>
      <c r="C67" s="91"/>
      <c r="D67" s="92"/>
      <c r="E67" s="93"/>
      <c r="F67" s="92"/>
      <c r="G67" s="93"/>
      <c r="H67" s="94"/>
      <c r="I67" s="67"/>
      <c r="J67" s="67"/>
      <c r="P67" s="187"/>
      <c r="Q67" s="187"/>
      <c r="R67" s="245" t="b">
        <f t="shared" si="2"/>
        <v>0</v>
      </c>
      <c r="S67" s="246">
        <f t="shared" si="1"/>
        <v>1</v>
      </c>
    </row>
    <row r="68" spans="2:19" s="14" customFormat="1" ht="14.4" x14ac:dyDescent="0.3">
      <c r="B68" s="90">
        <v>55</v>
      </c>
      <c r="C68" s="91"/>
      <c r="D68" s="92"/>
      <c r="E68" s="93"/>
      <c r="F68" s="92"/>
      <c r="G68" s="93"/>
      <c r="H68" s="94"/>
      <c r="I68" s="67"/>
      <c r="J68" s="67"/>
      <c r="P68" s="187"/>
      <c r="Q68" s="187"/>
      <c r="R68" s="245" t="b">
        <f t="shared" si="2"/>
        <v>0</v>
      </c>
      <c r="S68" s="246">
        <f t="shared" si="1"/>
        <v>1</v>
      </c>
    </row>
    <row r="69" spans="2:19" s="14" customFormat="1" ht="14.4" x14ac:dyDescent="0.3">
      <c r="B69" s="90">
        <v>56</v>
      </c>
      <c r="C69" s="91"/>
      <c r="D69" s="92"/>
      <c r="E69" s="93"/>
      <c r="F69" s="92"/>
      <c r="G69" s="93"/>
      <c r="H69" s="94"/>
      <c r="I69" s="67"/>
      <c r="J69" s="67"/>
      <c r="P69" s="187"/>
      <c r="Q69" s="187"/>
      <c r="R69" s="245" t="b">
        <f t="shared" si="2"/>
        <v>0</v>
      </c>
      <c r="S69" s="246">
        <f t="shared" si="1"/>
        <v>1</v>
      </c>
    </row>
    <row r="70" spans="2:19" s="14" customFormat="1" ht="14.4" x14ac:dyDescent="0.3">
      <c r="B70" s="90">
        <v>57</v>
      </c>
      <c r="C70" s="91"/>
      <c r="D70" s="92"/>
      <c r="E70" s="93"/>
      <c r="F70" s="92"/>
      <c r="G70" s="93"/>
      <c r="H70" s="94"/>
      <c r="I70" s="67"/>
      <c r="J70" s="67"/>
      <c r="P70" s="187"/>
      <c r="Q70" s="187"/>
      <c r="R70" s="245" t="b">
        <f t="shared" si="2"/>
        <v>0</v>
      </c>
      <c r="S70" s="246">
        <f t="shared" si="1"/>
        <v>1</v>
      </c>
    </row>
    <row r="71" spans="2:19" s="14" customFormat="1" ht="14.4" x14ac:dyDescent="0.3">
      <c r="B71" s="90">
        <v>58</v>
      </c>
      <c r="C71" s="91"/>
      <c r="D71" s="92"/>
      <c r="E71" s="93"/>
      <c r="F71" s="92"/>
      <c r="G71" s="93"/>
      <c r="H71" s="94"/>
      <c r="I71" s="67"/>
      <c r="J71" s="67"/>
      <c r="P71" s="187"/>
      <c r="Q71" s="187"/>
      <c r="R71" s="245" t="b">
        <f t="shared" si="2"/>
        <v>0</v>
      </c>
      <c r="S71" s="246">
        <f t="shared" si="1"/>
        <v>1</v>
      </c>
    </row>
    <row r="72" spans="2:19" s="14" customFormat="1" ht="14.4" x14ac:dyDescent="0.3">
      <c r="B72" s="90">
        <v>59</v>
      </c>
      <c r="C72" s="91"/>
      <c r="D72" s="92"/>
      <c r="E72" s="93"/>
      <c r="F72" s="92"/>
      <c r="G72" s="93"/>
      <c r="H72" s="94"/>
      <c r="I72" s="67"/>
      <c r="J72" s="67"/>
      <c r="P72" s="187"/>
      <c r="Q72" s="187"/>
      <c r="R72" s="245" t="b">
        <f t="shared" si="2"/>
        <v>0</v>
      </c>
      <c r="S72" s="246">
        <f t="shared" si="1"/>
        <v>1</v>
      </c>
    </row>
    <row r="73" spans="2:19" s="14" customFormat="1" thickBot="1" x14ac:dyDescent="0.35">
      <c r="B73" s="90">
        <v>60</v>
      </c>
      <c r="C73" s="95"/>
      <c r="D73" s="96"/>
      <c r="E73" s="97"/>
      <c r="F73" s="96"/>
      <c r="G73" s="97"/>
      <c r="H73" s="98"/>
      <c r="I73" s="67"/>
      <c r="J73" s="67"/>
      <c r="P73" s="187"/>
      <c r="Q73" s="187"/>
      <c r="R73" s="245" t="b">
        <f t="shared" si="2"/>
        <v>0</v>
      </c>
      <c r="S73" s="246">
        <f t="shared" si="1"/>
        <v>1</v>
      </c>
    </row>
    <row r="74" spans="2:19" s="14" customFormat="1" ht="14.4" x14ac:dyDescent="0.3">
      <c r="B74" s="85">
        <v>61</v>
      </c>
      <c r="C74" s="99"/>
      <c r="D74" s="100"/>
      <c r="E74" s="101"/>
      <c r="F74" s="100"/>
      <c r="G74" s="101"/>
      <c r="H74" s="102"/>
      <c r="I74" s="67"/>
      <c r="J74" s="67"/>
      <c r="P74" s="187"/>
      <c r="Q74" s="187"/>
      <c r="R74" s="245" t="b">
        <f t="shared" si="2"/>
        <v>0</v>
      </c>
      <c r="S74" s="246">
        <f t="shared" si="1"/>
        <v>1</v>
      </c>
    </row>
    <row r="75" spans="2:19" s="14" customFormat="1" ht="14.4" x14ac:dyDescent="0.3">
      <c r="B75" s="90">
        <v>62</v>
      </c>
      <c r="C75" s="91"/>
      <c r="D75" s="92"/>
      <c r="E75" s="93"/>
      <c r="F75" s="92"/>
      <c r="G75" s="93"/>
      <c r="H75" s="94"/>
      <c r="I75" s="67"/>
      <c r="J75" s="67"/>
      <c r="P75" s="187"/>
      <c r="Q75" s="187"/>
      <c r="R75" s="245" t="b">
        <f t="shared" si="2"/>
        <v>0</v>
      </c>
      <c r="S75" s="246">
        <f t="shared" si="1"/>
        <v>1</v>
      </c>
    </row>
    <row r="76" spans="2:19" s="14" customFormat="1" ht="14.4" x14ac:dyDescent="0.3">
      <c r="B76" s="90">
        <v>63</v>
      </c>
      <c r="C76" s="91"/>
      <c r="D76" s="92"/>
      <c r="E76" s="93"/>
      <c r="F76" s="92"/>
      <c r="G76" s="93"/>
      <c r="H76" s="94"/>
      <c r="I76" s="67"/>
      <c r="J76" s="67"/>
      <c r="P76" s="187"/>
      <c r="Q76" s="187"/>
      <c r="R76" s="245" t="b">
        <f t="shared" si="2"/>
        <v>0</v>
      </c>
      <c r="S76" s="246">
        <f t="shared" si="1"/>
        <v>1</v>
      </c>
    </row>
    <row r="77" spans="2:19" s="14" customFormat="1" ht="14.4" x14ac:dyDescent="0.3">
      <c r="B77" s="90">
        <v>64</v>
      </c>
      <c r="C77" s="91"/>
      <c r="D77" s="92"/>
      <c r="E77" s="93"/>
      <c r="F77" s="92"/>
      <c r="G77" s="93"/>
      <c r="H77" s="94"/>
      <c r="I77" s="67"/>
      <c r="J77" s="67"/>
      <c r="P77" s="187"/>
      <c r="Q77" s="187"/>
      <c r="R77" s="245" t="b">
        <f t="shared" si="2"/>
        <v>0</v>
      </c>
      <c r="S77" s="246">
        <f t="shared" si="1"/>
        <v>1</v>
      </c>
    </row>
    <row r="78" spans="2:19" s="14" customFormat="1" ht="14.4" x14ac:dyDescent="0.3">
      <c r="B78" s="90">
        <v>65</v>
      </c>
      <c r="C78" s="91"/>
      <c r="D78" s="92"/>
      <c r="E78" s="93"/>
      <c r="F78" s="92"/>
      <c r="G78" s="93"/>
      <c r="H78" s="94"/>
      <c r="I78" s="67"/>
      <c r="J78" s="67"/>
      <c r="P78" s="187"/>
      <c r="Q78" s="187"/>
      <c r="R78" s="245" t="b">
        <f t="shared" ref="R78:R113" si="3">$G$6&lt;B78</f>
        <v>0</v>
      </c>
      <c r="S78" s="246">
        <f t="shared" si="1"/>
        <v>1</v>
      </c>
    </row>
    <row r="79" spans="2:19" s="14" customFormat="1" ht="14.4" x14ac:dyDescent="0.3">
      <c r="B79" s="90">
        <v>66</v>
      </c>
      <c r="C79" s="91"/>
      <c r="D79" s="92"/>
      <c r="E79" s="93"/>
      <c r="F79" s="92"/>
      <c r="G79" s="93"/>
      <c r="H79" s="94"/>
      <c r="I79" s="67"/>
      <c r="J79" s="67"/>
      <c r="P79" s="187"/>
      <c r="Q79" s="187"/>
      <c r="R79" s="245" t="b">
        <f t="shared" si="3"/>
        <v>0</v>
      </c>
      <c r="S79" s="246">
        <f t="shared" ref="S79:S113" si="4">IF(C79="Yes",DATE(2023,10,1),DATE(1900,1,1))</f>
        <v>1</v>
      </c>
    </row>
    <row r="80" spans="2:19" s="14" customFormat="1" ht="14.4" x14ac:dyDescent="0.3">
      <c r="B80" s="90">
        <v>67</v>
      </c>
      <c r="C80" s="91"/>
      <c r="D80" s="92"/>
      <c r="E80" s="93"/>
      <c r="F80" s="92"/>
      <c r="G80" s="93"/>
      <c r="H80" s="94"/>
      <c r="I80" s="67"/>
      <c r="J80" s="67"/>
      <c r="P80" s="187"/>
      <c r="Q80" s="187"/>
      <c r="R80" s="245" t="b">
        <f t="shared" si="3"/>
        <v>0</v>
      </c>
      <c r="S80" s="246">
        <f t="shared" si="4"/>
        <v>1</v>
      </c>
    </row>
    <row r="81" spans="2:19" s="14" customFormat="1" ht="14.4" x14ac:dyDescent="0.3">
      <c r="B81" s="90">
        <v>68</v>
      </c>
      <c r="C81" s="91"/>
      <c r="D81" s="92"/>
      <c r="E81" s="93"/>
      <c r="F81" s="92"/>
      <c r="G81" s="93"/>
      <c r="H81" s="94"/>
      <c r="I81" s="67"/>
      <c r="J81" s="67"/>
      <c r="P81" s="187"/>
      <c r="Q81" s="187"/>
      <c r="R81" s="245" t="b">
        <f t="shared" si="3"/>
        <v>0</v>
      </c>
      <c r="S81" s="246">
        <f t="shared" si="4"/>
        <v>1</v>
      </c>
    </row>
    <row r="82" spans="2:19" s="14" customFormat="1" ht="14.4" x14ac:dyDescent="0.3">
      <c r="B82" s="90">
        <v>69</v>
      </c>
      <c r="C82" s="91"/>
      <c r="D82" s="92"/>
      <c r="E82" s="93"/>
      <c r="F82" s="92"/>
      <c r="G82" s="93"/>
      <c r="H82" s="94"/>
      <c r="I82" s="67"/>
      <c r="J82" s="67"/>
      <c r="P82" s="187"/>
      <c r="Q82" s="187"/>
      <c r="R82" s="245" t="b">
        <f t="shared" si="3"/>
        <v>0</v>
      </c>
      <c r="S82" s="246">
        <f t="shared" si="4"/>
        <v>1</v>
      </c>
    </row>
    <row r="83" spans="2:19" s="14" customFormat="1" thickBot="1" x14ac:dyDescent="0.35">
      <c r="B83" s="90">
        <v>70</v>
      </c>
      <c r="C83" s="95"/>
      <c r="D83" s="96"/>
      <c r="E83" s="97"/>
      <c r="F83" s="96"/>
      <c r="G83" s="97"/>
      <c r="H83" s="98"/>
      <c r="I83" s="67"/>
      <c r="J83" s="67"/>
      <c r="P83" s="187"/>
      <c r="Q83" s="187"/>
      <c r="R83" s="245" t="b">
        <f t="shared" si="3"/>
        <v>0</v>
      </c>
      <c r="S83" s="246">
        <f t="shared" si="4"/>
        <v>1</v>
      </c>
    </row>
    <row r="84" spans="2:19" s="14" customFormat="1" ht="14.4" x14ac:dyDescent="0.3">
      <c r="B84" s="85">
        <v>71</v>
      </c>
      <c r="C84" s="99"/>
      <c r="D84" s="100"/>
      <c r="E84" s="101"/>
      <c r="F84" s="100"/>
      <c r="G84" s="101"/>
      <c r="H84" s="102"/>
      <c r="I84" s="67"/>
      <c r="J84" s="67"/>
      <c r="P84" s="187"/>
      <c r="Q84" s="187"/>
      <c r="R84" s="245" t="b">
        <f t="shared" si="3"/>
        <v>0</v>
      </c>
      <c r="S84" s="246">
        <f t="shared" si="4"/>
        <v>1</v>
      </c>
    </row>
    <row r="85" spans="2:19" s="14" customFormat="1" ht="14.4" x14ac:dyDescent="0.3">
      <c r="B85" s="90">
        <v>72</v>
      </c>
      <c r="C85" s="91"/>
      <c r="D85" s="92"/>
      <c r="E85" s="93"/>
      <c r="F85" s="92"/>
      <c r="G85" s="93"/>
      <c r="H85" s="94"/>
      <c r="I85" s="67"/>
      <c r="J85" s="67"/>
      <c r="P85" s="187"/>
      <c r="Q85" s="187"/>
      <c r="R85" s="245" t="b">
        <f t="shared" si="3"/>
        <v>0</v>
      </c>
      <c r="S85" s="246">
        <f t="shared" si="4"/>
        <v>1</v>
      </c>
    </row>
    <row r="86" spans="2:19" s="14" customFormat="1" ht="14.4" x14ac:dyDescent="0.3">
      <c r="B86" s="90">
        <v>73</v>
      </c>
      <c r="C86" s="91"/>
      <c r="D86" s="92"/>
      <c r="E86" s="93"/>
      <c r="F86" s="92"/>
      <c r="G86" s="93"/>
      <c r="H86" s="94"/>
      <c r="I86" s="67"/>
      <c r="J86" s="67"/>
      <c r="P86" s="187"/>
      <c r="Q86" s="187"/>
      <c r="R86" s="245" t="b">
        <f t="shared" si="3"/>
        <v>0</v>
      </c>
      <c r="S86" s="246">
        <f t="shared" si="4"/>
        <v>1</v>
      </c>
    </row>
    <row r="87" spans="2:19" s="14" customFormat="1" ht="14.4" x14ac:dyDescent="0.3">
      <c r="B87" s="90">
        <v>74</v>
      </c>
      <c r="C87" s="91"/>
      <c r="D87" s="92"/>
      <c r="E87" s="93"/>
      <c r="F87" s="92"/>
      <c r="G87" s="93"/>
      <c r="H87" s="94"/>
      <c r="I87" s="67"/>
      <c r="J87" s="67"/>
      <c r="P87" s="187"/>
      <c r="Q87" s="187"/>
      <c r="R87" s="245" t="b">
        <f t="shared" si="3"/>
        <v>0</v>
      </c>
      <c r="S87" s="246">
        <f t="shared" si="4"/>
        <v>1</v>
      </c>
    </row>
    <row r="88" spans="2:19" s="14" customFormat="1" ht="14.4" x14ac:dyDescent="0.3">
      <c r="B88" s="90">
        <v>75</v>
      </c>
      <c r="C88" s="91"/>
      <c r="D88" s="92"/>
      <c r="E88" s="93"/>
      <c r="F88" s="92"/>
      <c r="G88" s="93"/>
      <c r="H88" s="94"/>
      <c r="I88" s="67"/>
      <c r="J88" s="67"/>
      <c r="P88" s="187"/>
      <c r="Q88" s="187"/>
      <c r="R88" s="245" t="b">
        <f t="shared" si="3"/>
        <v>0</v>
      </c>
      <c r="S88" s="246">
        <f t="shared" si="4"/>
        <v>1</v>
      </c>
    </row>
    <row r="89" spans="2:19" s="14" customFormat="1" ht="14.4" x14ac:dyDescent="0.3">
      <c r="B89" s="90">
        <v>76</v>
      </c>
      <c r="C89" s="91"/>
      <c r="D89" s="92"/>
      <c r="E89" s="93"/>
      <c r="F89" s="92"/>
      <c r="G89" s="93"/>
      <c r="H89" s="94"/>
      <c r="I89" s="67"/>
      <c r="J89" s="67"/>
      <c r="P89" s="187"/>
      <c r="Q89" s="187"/>
      <c r="R89" s="245" t="b">
        <f t="shared" si="3"/>
        <v>0</v>
      </c>
      <c r="S89" s="246">
        <f t="shared" si="4"/>
        <v>1</v>
      </c>
    </row>
    <row r="90" spans="2:19" s="14" customFormat="1" ht="14.4" x14ac:dyDescent="0.3">
      <c r="B90" s="90">
        <v>77</v>
      </c>
      <c r="C90" s="91"/>
      <c r="D90" s="92"/>
      <c r="E90" s="93"/>
      <c r="F90" s="92"/>
      <c r="G90" s="93"/>
      <c r="H90" s="94"/>
      <c r="I90" s="67"/>
      <c r="J90" s="67"/>
      <c r="P90" s="187"/>
      <c r="Q90" s="187"/>
      <c r="R90" s="245" t="b">
        <f t="shared" si="3"/>
        <v>0</v>
      </c>
      <c r="S90" s="246">
        <f t="shared" si="4"/>
        <v>1</v>
      </c>
    </row>
    <row r="91" spans="2:19" s="14" customFormat="1" ht="14.4" x14ac:dyDescent="0.3">
      <c r="B91" s="90">
        <v>78</v>
      </c>
      <c r="C91" s="91"/>
      <c r="D91" s="92"/>
      <c r="E91" s="93"/>
      <c r="F91" s="92"/>
      <c r="G91" s="93"/>
      <c r="H91" s="94"/>
      <c r="I91" s="67"/>
      <c r="J91" s="67"/>
      <c r="P91" s="187"/>
      <c r="Q91" s="187"/>
      <c r="R91" s="245" t="b">
        <f t="shared" si="3"/>
        <v>0</v>
      </c>
      <c r="S91" s="246">
        <f t="shared" si="4"/>
        <v>1</v>
      </c>
    </row>
    <row r="92" spans="2:19" s="14" customFormat="1" ht="14.4" x14ac:dyDescent="0.3">
      <c r="B92" s="90">
        <v>79</v>
      </c>
      <c r="C92" s="91"/>
      <c r="D92" s="92"/>
      <c r="E92" s="93"/>
      <c r="F92" s="92"/>
      <c r="G92" s="93"/>
      <c r="H92" s="94"/>
      <c r="I92" s="67"/>
      <c r="J92" s="67"/>
      <c r="P92" s="187"/>
      <c r="Q92" s="187"/>
      <c r="R92" s="245" t="b">
        <f t="shared" si="3"/>
        <v>0</v>
      </c>
      <c r="S92" s="246">
        <f t="shared" si="4"/>
        <v>1</v>
      </c>
    </row>
    <row r="93" spans="2:19" s="14" customFormat="1" thickBot="1" x14ac:dyDescent="0.35">
      <c r="B93" s="90">
        <v>80</v>
      </c>
      <c r="C93" s="95"/>
      <c r="D93" s="96"/>
      <c r="E93" s="97"/>
      <c r="F93" s="96"/>
      <c r="G93" s="97"/>
      <c r="H93" s="98"/>
      <c r="I93" s="67"/>
      <c r="J93" s="67"/>
      <c r="P93" s="187"/>
      <c r="Q93" s="187"/>
      <c r="R93" s="245" t="b">
        <f t="shared" si="3"/>
        <v>0</v>
      </c>
      <c r="S93" s="246">
        <f t="shared" si="4"/>
        <v>1</v>
      </c>
    </row>
    <row r="94" spans="2:19" s="14" customFormat="1" ht="14.4" x14ac:dyDescent="0.3">
      <c r="B94" s="85">
        <v>81</v>
      </c>
      <c r="C94" s="99"/>
      <c r="D94" s="100"/>
      <c r="E94" s="101"/>
      <c r="F94" s="100"/>
      <c r="G94" s="101"/>
      <c r="H94" s="102"/>
      <c r="I94" s="67"/>
      <c r="J94" s="67"/>
      <c r="P94" s="187"/>
      <c r="Q94" s="187"/>
      <c r="R94" s="245" t="b">
        <f t="shared" si="3"/>
        <v>0</v>
      </c>
      <c r="S94" s="246">
        <f t="shared" si="4"/>
        <v>1</v>
      </c>
    </row>
    <row r="95" spans="2:19" s="14" customFormat="1" ht="14.4" x14ac:dyDescent="0.3">
      <c r="B95" s="90">
        <v>82</v>
      </c>
      <c r="C95" s="91"/>
      <c r="D95" s="92"/>
      <c r="E95" s="93"/>
      <c r="F95" s="92"/>
      <c r="G95" s="93"/>
      <c r="H95" s="94"/>
      <c r="I95" s="67"/>
      <c r="J95" s="67"/>
      <c r="P95" s="187"/>
      <c r="Q95" s="187"/>
      <c r="R95" s="245" t="b">
        <f t="shared" si="3"/>
        <v>0</v>
      </c>
      <c r="S95" s="246">
        <f t="shared" si="4"/>
        <v>1</v>
      </c>
    </row>
    <row r="96" spans="2:19" s="14" customFormat="1" ht="14.4" x14ac:dyDescent="0.3">
      <c r="B96" s="90">
        <v>83</v>
      </c>
      <c r="C96" s="91"/>
      <c r="D96" s="92"/>
      <c r="E96" s="93"/>
      <c r="F96" s="92"/>
      <c r="G96" s="93"/>
      <c r="H96" s="94"/>
      <c r="I96" s="67"/>
      <c r="J96" s="67"/>
      <c r="P96" s="187"/>
      <c r="Q96" s="187"/>
      <c r="R96" s="245" t="b">
        <f t="shared" si="3"/>
        <v>0</v>
      </c>
      <c r="S96" s="246">
        <f t="shared" si="4"/>
        <v>1</v>
      </c>
    </row>
    <row r="97" spans="2:19" s="14" customFormat="1" ht="14.4" x14ac:dyDescent="0.3">
      <c r="B97" s="90">
        <v>84</v>
      </c>
      <c r="C97" s="91"/>
      <c r="D97" s="92"/>
      <c r="E97" s="93"/>
      <c r="F97" s="92"/>
      <c r="G97" s="93"/>
      <c r="H97" s="94"/>
      <c r="I97" s="67"/>
      <c r="J97" s="67"/>
      <c r="P97" s="187"/>
      <c r="Q97" s="187"/>
      <c r="R97" s="245" t="b">
        <f t="shared" si="3"/>
        <v>0</v>
      </c>
      <c r="S97" s="246">
        <f t="shared" si="4"/>
        <v>1</v>
      </c>
    </row>
    <row r="98" spans="2:19" s="14" customFormat="1" ht="14.4" x14ac:dyDescent="0.3">
      <c r="B98" s="90">
        <v>85</v>
      </c>
      <c r="C98" s="91"/>
      <c r="D98" s="92"/>
      <c r="E98" s="93"/>
      <c r="F98" s="92"/>
      <c r="G98" s="93"/>
      <c r="H98" s="94"/>
      <c r="I98" s="67"/>
      <c r="J98" s="67"/>
      <c r="P98" s="187"/>
      <c r="Q98" s="187"/>
      <c r="R98" s="245" t="b">
        <f t="shared" si="3"/>
        <v>0</v>
      </c>
      <c r="S98" s="246">
        <f t="shared" si="4"/>
        <v>1</v>
      </c>
    </row>
    <row r="99" spans="2:19" s="14" customFormat="1" ht="14.4" x14ac:dyDescent="0.3">
      <c r="B99" s="90">
        <v>86</v>
      </c>
      <c r="C99" s="91"/>
      <c r="D99" s="92"/>
      <c r="E99" s="93"/>
      <c r="F99" s="92"/>
      <c r="G99" s="93"/>
      <c r="H99" s="94"/>
      <c r="I99" s="67"/>
      <c r="J99" s="67"/>
      <c r="P99" s="187"/>
      <c r="Q99" s="187"/>
      <c r="R99" s="245" t="b">
        <f t="shared" si="3"/>
        <v>0</v>
      </c>
      <c r="S99" s="246">
        <f t="shared" si="4"/>
        <v>1</v>
      </c>
    </row>
    <row r="100" spans="2:19" s="14" customFormat="1" ht="14.4" x14ac:dyDescent="0.3">
      <c r="B100" s="90">
        <v>87</v>
      </c>
      <c r="C100" s="91"/>
      <c r="D100" s="92"/>
      <c r="E100" s="93"/>
      <c r="F100" s="92"/>
      <c r="G100" s="93"/>
      <c r="H100" s="94"/>
      <c r="I100" s="67"/>
      <c r="J100" s="67"/>
      <c r="P100" s="187"/>
      <c r="Q100" s="187"/>
      <c r="R100" s="245" t="b">
        <f t="shared" si="3"/>
        <v>0</v>
      </c>
      <c r="S100" s="246">
        <f t="shared" si="4"/>
        <v>1</v>
      </c>
    </row>
    <row r="101" spans="2:19" s="14" customFormat="1" ht="14.4" x14ac:dyDescent="0.3">
      <c r="B101" s="90">
        <v>88</v>
      </c>
      <c r="C101" s="91"/>
      <c r="D101" s="92"/>
      <c r="E101" s="93"/>
      <c r="F101" s="92"/>
      <c r="G101" s="93"/>
      <c r="H101" s="94"/>
      <c r="I101" s="67"/>
      <c r="J101" s="67"/>
      <c r="P101" s="187"/>
      <c r="Q101" s="187"/>
      <c r="R101" s="245" t="b">
        <f t="shared" si="3"/>
        <v>0</v>
      </c>
      <c r="S101" s="246">
        <f t="shared" si="4"/>
        <v>1</v>
      </c>
    </row>
    <row r="102" spans="2:19" s="14" customFormat="1" ht="14.4" x14ac:dyDescent="0.3">
      <c r="B102" s="90">
        <v>89</v>
      </c>
      <c r="C102" s="91"/>
      <c r="D102" s="92"/>
      <c r="E102" s="93"/>
      <c r="F102" s="92"/>
      <c r="G102" s="93"/>
      <c r="H102" s="94"/>
      <c r="I102" s="67"/>
      <c r="J102" s="67"/>
      <c r="P102" s="187"/>
      <c r="Q102" s="187"/>
      <c r="R102" s="245" t="b">
        <f t="shared" si="3"/>
        <v>0</v>
      </c>
      <c r="S102" s="246">
        <f t="shared" si="4"/>
        <v>1</v>
      </c>
    </row>
    <row r="103" spans="2:19" s="14" customFormat="1" thickBot="1" x14ac:dyDescent="0.35">
      <c r="B103" s="90">
        <v>90</v>
      </c>
      <c r="C103" s="95"/>
      <c r="D103" s="96"/>
      <c r="E103" s="97"/>
      <c r="F103" s="96"/>
      <c r="G103" s="97"/>
      <c r="H103" s="98"/>
      <c r="I103" s="67"/>
      <c r="J103" s="67"/>
      <c r="P103" s="187"/>
      <c r="Q103" s="187"/>
      <c r="R103" s="245" t="b">
        <f t="shared" si="3"/>
        <v>0</v>
      </c>
      <c r="S103" s="246">
        <f t="shared" si="4"/>
        <v>1</v>
      </c>
    </row>
    <row r="104" spans="2:19" s="14" customFormat="1" ht="14.4" x14ac:dyDescent="0.3">
      <c r="B104" s="85">
        <v>91</v>
      </c>
      <c r="C104" s="99"/>
      <c r="D104" s="100"/>
      <c r="E104" s="101"/>
      <c r="F104" s="100"/>
      <c r="G104" s="101"/>
      <c r="H104" s="102"/>
      <c r="I104" s="67"/>
      <c r="J104" s="67"/>
      <c r="P104" s="187"/>
      <c r="Q104" s="187"/>
      <c r="R104" s="245" t="b">
        <f t="shared" si="3"/>
        <v>0</v>
      </c>
      <c r="S104" s="246">
        <f t="shared" si="4"/>
        <v>1</v>
      </c>
    </row>
    <row r="105" spans="2:19" s="14" customFormat="1" ht="14.4" x14ac:dyDescent="0.3">
      <c r="B105" s="90">
        <v>92</v>
      </c>
      <c r="C105" s="91"/>
      <c r="D105" s="92"/>
      <c r="E105" s="93"/>
      <c r="F105" s="92"/>
      <c r="G105" s="93"/>
      <c r="H105" s="94"/>
      <c r="I105" s="67"/>
      <c r="J105" s="67"/>
      <c r="P105" s="187"/>
      <c r="Q105" s="187"/>
      <c r="R105" s="245" t="b">
        <f t="shared" si="3"/>
        <v>0</v>
      </c>
      <c r="S105" s="246">
        <f t="shared" si="4"/>
        <v>1</v>
      </c>
    </row>
    <row r="106" spans="2:19" s="14" customFormat="1" ht="14.4" x14ac:dyDescent="0.3">
      <c r="B106" s="90">
        <v>93</v>
      </c>
      <c r="C106" s="91"/>
      <c r="D106" s="92"/>
      <c r="E106" s="93"/>
      <c r="F106" s="92"/>
      <c r="G106" s="93"/>
      <c r="H106" s="94"/>
      <c r="I106" s="67"/>
      <c r="J106" s="67"/>
      <c r="P106" s="187"/>
      <c r="Q106" s="187"/>
      <c r="R106" s="245" t="b">
        <f t="shared" si="3"/>
        <v>0</v>
      </c>
      <c r="S106" s="246">
        <f t="shared" si="4"/>
        <v>1</v>
      </c>
    </row>
    <row r="107" spans="2:19" s="14" customFormat="1" ht="14.4" x14ac:dyDescent="0.3">
      <c r="B107" s="90">
        <v>94</v>
      </c>
      <c r="C107" s="91"/>
      <c r="D107" s="92"/>
      <c r="E107" s="93"/>
      <c r="F107" s="92"/>
      <c r="G107" s="93"/>
      <c r="H107" s="94"/>
      <c r="I107" s="67"/>
      <c r="J107" s="67"/>
      <c r="P107" s="187"/>
      <c r="Q107" s="187"/>
      <c r="R107" s="245" t="b">
        <f t="shared" si="3"/>
        <v>0</v>
      </c>
      <c r="S107" s="246">
        <f t="shared" si="4"/>
        <v>1</v>
      </c>
    </row>
    <row r="108" spans="2:19" s="14" customFormat="1" ht="14.4" x14ac:dyDescent="0.3">
      <c r="B108" s="90">
        <v>95</v>
      </c>
      <c r="C108" s="91"/>
      <c r="D108" s="92"/>
      <c r="E108" s="93"/>
      <c r="F108" s="92"/>
      <c r="G108" s="93"/>
      <c r="H108" s="94"/>
      <c r="I108" s="67"/>
      <c r="J108" s="67"/>
      <c r="P108" s="187"/>
      <c r="Q108" s="187"/>
      <c r="R108" s="245" t="b">
        <f t="shared" si="3"/>
        <v>0</v>
      </c>
      <c r="S108" s="246">
        <f t="shared" si="4"/>
        <v>1</v>
      </c>
    </row>
    <row r="109" spans="2:19" s="14" customFormat="1" ht="14.4" x14ac:dyDescent="0.3">
      <c r="B109" s="90">
        <v>96</v>
      </c>
      <c r="C109" s="91"/>
      <c r="D109" s="92"/>
      <c r="E109" s="93"/>
      <c r="F109" s="92"/>
      <c r="G109" s="93"/>
      <c r="H109" s="94"/>
      <c r="I109" s="67"/>
      <c r="J109" s="67"/>
      <c r="P109" s="187"/>
      <c r="Q109" s="187"/>
      <c r="R109" s="245" t="b">
        <f t="shared" si="3"/>
        <v>0</v>
      </c>
      <c r="S109" s="246">
        <f t="shared" si="4"/>
        <v>1</v>
      </c>
    </row>
    <row r="110" spans="2:19" s="14" customFormat="1" ht="14.4" x14ac:dyDescent="0.3">
      <c r="B110" s="90">
        <v>97</v>
      </c>
      <c r="C110" s="91"/>
      <c r="D110" s="92"/>
      <c r="E110" s="93"/>
      <c r="F110" s="92"/>
      <c r="G110" s="93"/>
      <c r="H110" s="94"/>
      <c r="I110" s="67"/>
      <c r="J110" s="67"/>
      <c r="P110" s="187"/>
      <c r="Q110" s="187"/>
      <c r="R110" s="245" t="b">
        <f t="shared" si="3"/>
        <v>0</v>
      </c>
      <c r="S110" s="246">
        <f t="shared" si="4"/>
        <v>1</v>
      </c>
    </row>
    <row r="111" spans="2:19" s="14" customFormat="1" ht="14.4" x14ac:dyDescent="0.3">
      <c r="B111" s="90">
        <v>98</v>
      </c>
      <c r="C111" s="91"/>
      <c r="D111" s="92"/>
      <c r="E111" s="93"/>
      <c r="F111" s="92"/>
      <c r="G111" s="93"/>
      <c r="H111" s="94"/>
      <c r="I111" s="67"/>
      <c r="J111" s="67"/>
      <c r="P111" s="187"/>
      <c r="Q111" s="187"/>
      <c r="R111" s="245" t="b">
        <f t="shared" si="3"/>
        <v>0</v>
      </c>
      <c r="S111" s="246">
        <f t="shared" si="4"/>
        <v>1</v>
      </c>
    </row>
    <row r="112" spans="2:19" s="14" customFormat="1" ht="14.4" x14ac:dyDescent="0.3">
      <c r="B112" s="90">
        <v>99</v>
      </c>
      <c r="C112" s="91"/>
      <c r="D112" s="92"/>
      <c r="E112" s="93"/>
      <c r="F112" s="92"/>
      <c r="G112" s="93"/>
      <c r="H112" s="94"/>
      <c r="I112" s="67"/>
      <c r="J112" s="67"/>
      <c r="P112" s="187"/>
      <c r="Q112" s="187"/>
      <c r="R112" s="245" t="b">
        <f t="shared" si="3"/>
        <v>0</v>
      </c>
      <c r="S112" s="246">
        <f t="shared" si="4"/>
        <v>1</v>
      </c>
    </row>
    <row r="113" spans="2:19" s="14" customFormat="1" thickBot="1" x14ac:dyDescent="0.35">
      <c r="B113" s="103">
        <v>100</v>
      </c>
      <c r="C113" s="104"/>
      <c r="D113" s="106"/>
      <c r="E113" s="105"/>
      <c r="F113" s="106"/>
      <c r="G113" s="105"/>
      <c r="H113" s="107"/>
      <c r="I113" s="67"/>
      <c r="J113" s="67"/>
      <c r="P113" s="187"/>
      <c r="Q113" s="187"/>
      <c r="R113" s="245" t="b">
        <f t="shared" si="3"/>
        <v>0</v>
      </c>
      <c r="S113" s="246">
        <f t="shared" si="4"/>
        <v>1</v>
      </c>
    </row>
    <row r="114" spans="2:19" s="14" customFormat="1" ht="14.4" x14ac:dyDescent="0.3">
      <c r="B114" s="85">
        <v>101</v>
      </c>
      <c r="C114" s="99"/>
      <c r="D114" s="100"/>
      <c r="E114" s="101"/>
      <c r="F114" s="100"/>
      <c r="G114" s="101"/>
      <c r="H114" s="102"/>
      <c r="P114" s="187"/>
      <c r="Q114" s="187"/>
      <c r="R114" s="245" t="b">
        <f t="shared" ref="R114:R177" si="5">$G$6&lt;B114</f>
        <v>0</v>
      </c>
      <c r="S114" s="246">
        <f t="shared" ref="S114:S177" si="6">IF(C114="Yes",DATE(2023,10,1),DATE(1900,1,1))</f>
        <v>1</v>
      </c>
    </row>
    <row r="115" spans="2:19" s="14" customFormat="1" ht="14.4" x14ac:dyDescent="0.3">
      <c r="B115" s="90">
        <v>102</v>
      </c>
      <c r="C115" s="91"/>
      <c r="D115" s="92"/>
      <c r="E115" s="93"/>
      <c r="F115" s="92"/>
      <c r="G115" s="93"/>
      <c r="H115" s="94"/>
      <c r="P115" s="187"/>
      <c r="Q115" s="187"/>
      <c r="R115" s="245" t="b">
        <f t="shared" si="5"/>
        <v>0</v>
      </c>
      <c r="S115" s="246">
        <f t="shared" si="6"/>
        <v>1</v>
      </c>
    </row>
    <row r="116" spans="2:19" s="14" customFormat="1" ht="14.4" x14ac:dyDescent="0.3">
      <c r="B116" s="90">
        <v>103</v>
      </c>
      <c r="C116" s="91"/>
      <c r="D116" s="92"/>
      <c r="E116" s="93"/>
      <c r="F116" s="92"/>
      <c r="G116" s="93"/>
      <c r="H116" s="94"/>
      <c r="P116" s="187"/>
      <c r="Q116" s="187"/>
      <c r="R116" s="245" t="b">
        <f t="shared" si="5"/>
        <v>0</v>
      </c>
      <c r="S116" s="246">
        <f t="shared" si="6"/>
        <v>1</v>
      </c>
    </row>
    <row r="117" spans="2:19" s="14" customFormat="1" ht="14.4" x14ac:dyDescent="0.3">
      <c r="B117" s="90">
        <v>104</v>
      </c>
      <c r="C117" s="91"/>
      <c r="D117" s="92"/>
      <c r="E117" s="93"/>
      <c r="F117" s="92"/>
      <c r="G117" s="93"/>
      <c r="H117" s="94"/>
      <c r="P117" s="187"/>
      <c r="Q117" s="187"/>
      <c r="R117" s="245" t="b">
        <f t="shared" si="5"/>
        <v>0</v>
      </c>
      <c r="S117" s="246">
        <f t="shared" si="6"/>
        <v>1</v>
      </c>
    </row>
    <row r="118" spans="2:19" s="14" customFormat="1" ht="14.4" x14ac:dyDescent="0.3">
      <c r="B118" s="90">
        <v>105</v>
      </c>
      <c r="C118" s="91"/>
      <c r="D118" s="92"/>
      <c r="E118" s="93"/>
      <c r="F118" s="92"/>
      <c r="G118" s="93"/>
      <c r="H118" s="94"/>
      <c r="P118" s="187"/>
      <c r="Q118" s="187"/>
      <c r="R118" s="245" t="b">
        <f t="shared" si="5"/>
        <v>0</v>
      </c>
      <c r="S118" s="246">
        <f t="shared" si="6"/>
        <v>1</v>
      </c>
    </row>
    <row r="119" spans="2:19" s="14" customFormat="1" ht="14.4" x14ac:dyDescent="0.3">
      <c r="B119" s="90">
        <v>106</v>
      </c>
      <c r="C119" s="91"/>
      <c r="D119" s="92"/>
      <c r="E119" s="93"/>
      <c r="F119" s="92"/>
      <c r="G119" s="93"/>
      <c r="H119" s="94"/>
      <c r="P119" s="187"/>
      <c r="Q119" s="187"/>
      <c r="R119" s="245" t="b">
        <f t="shared" si="5"/>
        <v>0</v>
      </c>
      <c r="S119" s="246">
        <f t="shared" si="6"/>
        <v>1</v>
      </c>
    </row>
    <row r="120" spans="2:19" s="14" customFormat="1" ht="14.4" x14ac:dyDescent="0.3">
      <c r="B120" s="90">
        <v>107</v>
      </c>
      <c r="C120" s="91"/>
      <c r="D120" s="92"/>
      <c r="E120" s="93"/>
      <c r="F120" s="92"/>
      <c r="G120" s="93"/>
      <c r="H120" s="94"/>
      <c r="P120" s="187"/>
      <c r="Q120" s="187"/>
      <c r="R120" s="245" t="b">
        <f t="shared" si="5"/>
        <v>0</v>
      </c>
      <c r="S120" s="246">
        <f t="shared" si="6"/>
        <v>1</v>
      </c>
    </row>
    <row r="121" spans="2:19" s="14" customFormat="1" ht="14.4" x14ac:dyDescent="0.3">
      <c r="B121" s="90">
        <v>108</v>
      </c>
      <c r="C121" s="91"/>
      <c r="D121" s="92"/>
      <c r="E121" s="93"/>
      <c r="F121" s="92"/>
      <c r="G121" s="93"/>
      <c r="H121" s="94"/>
      <c r="P121" s="187"/>
      <c r="Q121" s="187"/>
      <c r="R121" s="245" t="b">
        <f t="shared" si="5"/>
        <v>0</v>
      </c>
      <c r="S121" s="246">
        <f t="shared" si="6"/>
        <v>1</v>
      </c>
    </row>
    <row r="122" spans="2:19" s="14" customFormat="1" ht="14.4" x14ac:dyDescent="0.3">
      <c r="B122" s="90">
        <v>109</v>
      </c>
      <c r="C122" s="91"/>
      <c r="D122" s="92"/>
      <c r="E122" s="93"/>
      <c r="F122" s="92"/>
      <c r="G122" s="93"/>
      <c r="H122" s="94"/>
      <c r="P122" s="187"/>
      <c r="Q122" s="187"/>
      <c r="R122" s="245" t="b">
        <f t="shared" si="5"/>
        <v>0</v>
      </c>
      <c r="S122" s="246">
        <f t="shared" si="6"/>
        <v>1</v>
      </c>
    </row>
    <row r="123" spans="2:19" s="14" customFormat="1" thickBot="1" x14ac:dyDescent="0.35">
      <c r="B123" s="90">
        <v>110</v>
      </c>
      <c r="C123" s="95"/>
      <c r="D123" s="96"/>
      <c r="E123" s="97"/>
      <c r="F123" s="96"/>
      <c r="G123" s="97"/>
      <c r="H123" s="98"/>
      <c r="P123" s="187"/>
      <c r="Q123" s="187"/>
      <c r="R123" s="245" t="b">
        <f t="shared" si="5"/>
        <v>0</v>
      </c>
      <c r="S123" s="246">
        <f t="shared" si="6"/>
        <v>1</v>
      </c>
    </row>
    <row r="124" spans="2:19" s="14" customFormat="1" ht="14.4" x14ac:dyDescent="0.3">
      <c r="B124" s="85">
        <v>111</v>
      </c>
      <c r="C124" s="99"/>
      <c r="D124" s="100"/>
      <c r="E124" s="101"/>
      <c r="F124" s="100"/>
      <c r="G124" s="101"/>
      <c r="H124" s="102"/>
      <c r="P124" s="187"/>
      <c r="Q124" s="187"/>
      <c r="R124" s="245" t="b">
        <f t="shared" si="5"/>
        <v>0</v>
      </c>
      <c r="S124" s="246">
        <f t="shared" si="6"/>
        <v>1</v>
      </c>
    </row>
    <row r="125" spans="2:19" s="14" customFormat="1" ht="14.4" x14ac:dyDescent="0.3">
      <c r="B125" s="90">
        <v>112</v>
      </c>
      <c r="C125" s="91"/>
      <c r="D125" s="92"/>
      <c r="E125" s="93"/>
      <c r="F125" s="92"/>
      <c r="G125" s="93"/>
      <c r="H125" s="94"/>
      <c r="P125" s="187"/>
      <c r="Q125" s="187"/>
      <c r="R125" s="245" t="b">
        <f t="shared" si="5"/>
        <v>0</v>
      </c>
      <c r="S125" s="246">
        <f t="shared" si="6"/>
        <v>1</v>
      </c>
    </row>
    <row r="126" spans="2:19" s="14" customFormat="1" ht="14.4" x14ac:dyDescent="0.3">
      <c r="B126" s="90">
        <v>113</v>
      </c>
      <c r="C126" s="91"/>
      <c r="D126" s="92"/>
      <c r="E126" s="93"/>
      <c r="F126" s="92"/>
      <c r="G126" s="93"/>
      <c r="H126" s="94"/>
      <c r="P126" s="187"/>
      <c r="Q126" s="187"/>
      <c r="R126" s="245" t="b">
        <f t="shared" si="5"/>
        <v>0</v>
      </c>
      <c r="S126" s="246">
        <f t="shared" si="6"/>
        <v>1</v>
      </c>
    </row>
    <row r="127" spans="2:19" s="14" customFormat="1" ht="14.4" x14ac:dyDescent="0.3">
      <c r="B127" s="90">
        <v>114</v>
      </c>
      <c r="C127" s="91"/>
      <c r="D127" s="92"/>
      <c r="E127" s="93"/>
      <c r="F127" s="92"/>
      <c r="G127" s="93"/>
      <c r="H127" s="94"/>
      <c r="P127" s="187"/>
      <c r="Q127" s="187"/>
      <c r="R127" s="245" t="b">
        <f t="shared" si="5"/>
        <v>0</v>
      </c>
      <c r="S127" s="246">
        <f t="shared" si="6"/>
        <v>1</v>
      </c>
    </row>
    <row r="128" spans="2:19" s="14" customFormat="1" ht="14.4" x14ac:dyDescent="0.3">
      <c r="B128" s="90">
        <v>115</v>
      </c>
      <c r="C128" s="91"/>
      <c r="D128" s="92"/>
      <c r="E128" s="93"/>
      <c r="F128" s="92"/>
      <c r="G128" s="93"/>
      <c r="H128" s="94"/>
      <c r="P128" s="187"/>
      <c r="Q128" s="187"/>
      <c r="R128" s="245" t="b">
        <f t="shared" si="5"/>
        <v>0</v>
      </c>
      <c r="S128" s="246">
        <f t="shared" si="6"/>
        <v>1</v>
      </c>
    </row>
    <row r="129" spans="2:19" s="14" customFormat="1" ht="14.4" x14ac:dyDescent="0.3">
      <c r="B129" s="90">
        <v>116</v>
      </c>
      <c r="C129" s="91"/>
      <c r="D129" s="92"/>
      <c r="E129" s="93"/>
      <c r="F129" s="92"/>
      <c r="G129" s="93"/>
      <c r="H129" s="94"/>
      <c r="P129" s="187"/>
      <c r="Q129" s="187"/>
      <c r="R129" s="245" t="b">
        <f t="shared" si="5"/>
        <v>0</v>
      </c>
      <c r="S129" s="246">
        <f t="shared" si="6"/>
        <v>1</v>
      </c>
    </row>
    <row r="130" spans="2:19" s="14" customFormat="1" ht="14.4" x14ac:dyDescent="0.3">
      <c r="B130" s="90">
        <v>117</v>
      </c>
      <c r="C130" s="91"/>
      <c r="D130" s="92"/>
      <c r="E130" s="93"/>
      <c r="F130" s="92"/>
      <c r="G130" s="93"/>
      <c r="H130" s="94"/>
      <c r="P130" s="187"/>
      <c r="Q130" s="187"/>
      <c r="R130" s="245" t="b">
        <f t="shared" si="5"/>
        <v>0</v>
      </c>
      <c r="S130" s="246">
        <f t="shared" si="6"/>
        <v>1</v>
      </c>
    </row>
    <row r="131" spans="2:19" s="14" customFormat="1" ht="14.4" x14ac:dyDescent="0.3">
      <c r="B131" s="90">
        <v>118</v>
      </c>
      <c r="C131" s="91"/>
      <c r="D131" s="92"/>
      <c r="E131" s="93"/>
      <c r="F131" s="92"/>
      <c r="G131" s="93"/>
      <c r="H131" s="94"/>
      <c r="P131" s="187"/>
      <c r="Q131" s="187"/>
      <c r="R131" s="245" t="b">
        <f t="shared" si="5"/>
        <v>0</v>
      </c>
      <c r="S131" s="246">
        <f t="shared" si="6"/>
        <v>1</v>
      </c>
    </row>
    <row r="132" spans="2:19" s="14" customFormat="1" ht="14.4" x14ac:dyDescent="0.3">
      <c r="B132" s="90">
        <v>119</v>
      </c>
      <c r="C132" s="91"/>
      <c r="D132" s="92"/>
      <c r="E132" s="93"/>
      <c r="F132" s="92"/>
      <c r="G132" s="93"/>
      <c r="H132" s="94"/>
      <c r="P132" s="187"/>
      <c r="Q132" s="187"/>
      <c r="R132" s="245" t="b">
        <f t="shared" si="5"/>
        <v>0</v>
      </c>
      <c r="S132" s="246">
        <f t="shared" si="6"/>
        <v>1</v>
      </c>
    </row>
    <row r="133" spans="2:19" s="14" customFormat="1" thickBot="1" x14ac:dyDescent="0.35">
      <c r="B133" s="103">
        <v>120</v>
      </c>
      <c r="C133" s="104"/>
      <c r="D133" s="106"/>
      <c r="E133" s="105"/>
      <c r="F133" s="106"/>
      <c r="G133" s="105"/>
      <c r="H133" s="107"/>
      <c r="P133" s="187"/>
      <c r="Q133" s="187"/>
      <c r="R133" s="245" t="b">
        <f t="shared" si="5"/>
        <v>0</v>
      </c>
      <c r="S133" s="246">
        <f t="shared" si="6"/>
        <v>1</v>
      </c>
    </row>
    <row r="134" spans="2:19" s="14" customFormat="1" ht="14.4" x14ac:dyDescent="0.3">
      <c r="B134" s="85">
        <v>121</v>
      </c>
      <c r="C134" s="99"/>
      <c r="D134" s="100"/>
      <c r="E134" s="101"/>
      <c r="F134" s="100"/>
      <c r="G134" s="101"/>
      <c r="H134" s="102"/>
      <c r="P134" s="187"/>
      <c r="Q134" s="187"/>
      <c r="R134" s="245" t="b">
        <f t="shared" si="5"/>
        <v>0</v>
      </c>
      <c r="S134" s="246">
        <f t="shared" si="6"/>
        <v>1</v>
      </c>
    </row>
    <row r="135" spans="2:19" s="14" customFormat="1" ht="14.4" x14ac:dyDescent="0.3">
      <c r="B135" s="90">
        <v>122</v>
      </c>
      <c r="C135" s="91"/>
      <c r="D135" s="92"/>
      <c r="E135" s="93"/>
      <c r="F135" s="92"/>
      <c r="G135" s="93"/>
      <c r="H135" s="94"/>
      <c r="P135" s="187"/>
      <c r="Q135" s="187"/>
      <c r="R135" s="245" t="b">
        <f t="shared" si="5"/>
        <v>0</v>
      </c>
      <c r="S135" s="246">
        <f t="shared" si="6"/>
        <v>1</v>
      </c>
    </row>
    <row r="136" spans="2:19" s="14" customFormat="1" ht="14.4" x14ac:dyDescent="0.3">
      <c r="B136" s="90">
        <v>123</v>
      </c>
      <c r="C136" s="91"/>
      <c r="D136" s="92"/>
      <c r="E136" s="93"/>
      <c r="F136" s="92"/>
      <c r="G136" s="93"/>
      <c r="H136" s="94"/>
      <c r="P136" s="187"/>
      <c r="Q136" s="187"/>
      <c r="R136" s="245" t="b">
        <f t="shared" si="5"/>
        <v>0</v>
      </c>
      <c r="S136" s="246">
        <f t="shared" si="6"/>
        <v>1</v>
      </c>
    </row>
    <row r="137" spans="2:19" s="14" customFormat="1" ht="14.4" x14ac:dyDescent="0.3">
      <c r="B137" s="90">
        <v>124</v>
      </c>
      <c r="C137" s="91"/>
      <c r="D137" s="92"/>
      <c r="E137" s="93"/>
      <c r="F137" s="92"/>
      <c r="G137" s="93"/>
      <c r="H137" s="94"/>
      <c r="P137" s="187"/>
      <c r="Q137" s="187"/>
      <c r="R137" s="245" t="b">
        <f t="shared" si="5"/>
        <v>0</v>
      </c>
      <c r="S137" s="246">
        <f t="shared" si="6"/>
        <v>1</v>
      </c>
    </row>
    <row r="138" spans="2:19" s="14" customFormat="1" ht="14.4" x14ac:dyDescent="0.3">
      <c r="B138" s="90">
        <v>125</v>
      </c>
      <c r="C138" s="91"/>
      <c r="D138" s="92"/>
      <c r="E138" s="93"/>
      <c r="F138" s="92"/>
      <c r="G138" s="93"/>
      <c r="H138" s="94"/>
      <c r="P138" s="187"/>
      <c r="Q138" s="187"/>
      <c r="R138" s="245" t="b">
        <f t="shared" si="5"/>
        <v>0</v>
      </c>
      <c r="S138" s="246">
        <f t="shared" si="6"/>
        <v>1</v>
      </c>
    </row>
    <row r="139" spans="2:19" s="14" customFormat="1" ht="14.4" x14ac:dyDescent="0.3">
      <c r="B139" s="90">
        <v>126</v>
      </c>
      <c r="C139" s="91"/>
      <c r="D139" s="92"/>
      <c r="E139" s="93"/>
      <c r="F139" s="92"/>
      <c r="G139" s="93"/>
      <c r="H139" s="94"/>
      <c r="P139" s="187"/>
      <c r="Q139" s="187"/>
      <c r="R139" s="245" t="b">
        <f t="shared" si="5"/>
        <v>0</v>
      </c>
      <c r="S139" s="246">
        <f t="shared" si="6"/>
        <v>1</v>
      </c>
    </row>
    <row r="140" spans="2:19" s="14" customFormat="1" ht="14.4" x14ac:dyDescent="0.3">
      <c r="B140" s="90">
        <v>127</v>
      </c>
      <c r="C140" s="91"/>
      <c r="D140" s="92"/>
      <c r="E140" s="93"/>
      <c r="F140" s="92"/>
      <c r="G140" s="93"/>
      <c r="H140" s="94"/>
      <c r="P140" s="187"/>
      <c r="Q140" s="187"/>
      <c r="R140" s="245" t="b">
        <f t="shared" si="5"/>
        <v>0</v>
      </c>
      <c r="S140" s="246">
        <f t="shared" si="6"/>
        <v>1</v>
      </c>
    </row>
    <row r="141" spans="2:19" s="14" customFormat="1" ht="14.4" x14ac:dyDescent="0.3">
      <c r="B141" s="90">
        <v>128</v>
      </c>
      <c r="C141" s="91"/>
      <c r="D141" s="92"/>
      <c r="E141" s="93"/>
      <c r="F141" s="92"/>
      <c r="G141" s="93"/>
      <c r="H141" s="94"/>
      <c r="P141" s="187"/>
      <c r="Q141" s="187"/>
      <c r="R141" s="245" t="b">
        <f t="shared" si="5"/>
        <v>0</v>
      </c>
      <c r="S141" s="246">
        <f t="shared" si="6"/>
        <v>1</v>
      </c>
    </row>
    <row r="142" spans="2:19" s="14" customFormat="1" ht="14.4" x14ac:dyDescent="0.3">
      <c r="B142" s="90">
        <v>129</v>
      </c>
      <c r="C142" s="91"/>
      <c r="D142" s="92"/>
      <c r="E142" s="93"/>
      <c r="F142" s="92"/>
      <c r="G142" s="93"/>
      <c r="H142" s="94"/>
      <c r="P142" s="187"/>
      <c r="Q142" s="187"/>
      <c r="R142" s="245" t="b">
        <f t="shared" si="5"/>
        <v>0</v>
      </c>
      <c r="S142" s="246">
        <f t="shared" si="6"/>
        <v>1</v>
      </c>
    </row>
    <row r="143" spans="2:19" s="14" customFormat="1" thickBot="1" x14ac:dyDescent="0.35">
      <c r="B143" s="90">
        <v>130</v>
      </c>
      <c r="C143" s="95"/>
      <c r="D143" s="96"/>
      <c r="E143" s="97"/>
      <c r="F143" s="96"/>
      <c r="G143" s="97"/>
      <c r="H143" s="98"/>
      <c r="P143" s="187"/>
      <c r="Q143" s="187"/>
      <c r="R143" s="245" t="b">
        <f t="shared" si="5"/>
        <v>0</v>
      </c>
      <c r="S143" s="246">
        <f t="shared" si="6"/>
        <v>1</v>
      </c>
    </row>
    <row r="144" spans="2:19" s="14" customFormat="1" ht="14.4" x14ac:dyDescent="0.3">
      <c r="B144" s="85">
        <v>131</v>
      </c>
      <c r="C144" s="99"/>
      <c r="D144" s="100"/>
      <c r="E144" s="101"/>
      <c r="F144" s="100"/>
      <c r="G144" s="101"/>
      <c r="H144" s="102"/>
      <c r="P144" s="187"/>
      <c r="Q144" s="187"/>
      <c r="R144" s="245" t="b">
        <f t="shared" si="5"/>
        <v>0</v>
      </c>
      <c r="S144" s="246">
        <f t="shared" si="6"/>
        <v>1</v>
      </c>
    </row>
    <row r="145" spans="2:19" s="14" customFormat="1" ht="14.4" x14ac:dyDescent="0.3">
      <c r="B145" s="90">
        <v>132</v>
      </c>
      <c r="C145" s="91"/>
      <c r="D145" s="92"/>
      <c r="E145" s="93"/>
      <c r="F145" s="92"/>
      <c r="G145" s="93"/>
      <c r="H145" s="94"/>
      <c r="P145" s="187"/>
      <c r="Q145" s="187"/>
      <c r="R145" s="245" t="b">
        <f t="shared" si="5"/>
        <v>0</v>
      </c>
      <c r="S145" s="246">
        <f t="shared" si="6"/>
        <v>1</v>
      </c>
    </row>
    <row r="146" spans="2:19" s="14" customFormat="1" ht="14.4" x14ac:dyDescent="0.3">
      <c r="B146" s="90">
        <v>133</v>
      </c>
      <c r="C146" s="91"/>
      <c r="D146" s="92"/>
      <c r="E146" s="93"/>
      <c r="F146" s="92"/>
      <c r="G146" s="93"/>
      <c r="H146" s="94"/>
      <c r="P146" s="187"/>
      <c r="Q146" s="187"/>
      <c r="R146" s="245" t="b">
        <f t="shared" si="5"/>
        <v>0</v>
      </c>
      <c r="S146" s="246">
        <f t="shared" si="6"/>
        <v>1</v>
      </c>
    </row>
    <row r="147" spans="2:19" s="14" customFormat="1" ht="14.4" x14ac:dyDescent="0.3">
      <c r="B147" s="90">
        <v>134</v>
      </c>
      <c r="C147" s="91"/>
      <c r="D147" s="92"/>
      <c r="E147" s="93"/>
      <c r="F147" s="92"/>
      <c r="G147" s="93"/>
      <c r="H147" s="94"/>
      <c r="P147" s="187"/>
      <c r="Q147" s="187"/>
      <c r="R147" s="245" t="b">
        <f t="shared" si="5"/>
        <v>0</v>
      </c>
      <c r="S147" s="246">
        <f t="shared" si="6"/>
        <v>1</v>
      </c>
    </row>
    <row r="148" spans="2:19" s="14" customFormat="1" ht="14.4" x14ac:dyDescent="0.3">
      <c r="B148" s="90">
        <v>135</v>
      </c>
      <c r="C148" s="91"/>
      <c r="D148" s="92"/>
      <c r="E148" s="93"/>
      <c r="F148" s="92"/>
      <c r="G148" s="93"/>
      <c r="H148" s="94"/>
      <c r="P148" s="187"/>
      <c r="Q148" s="187"/>
      <c r="R148" s="245" t="b">
        <f t="shared" si="5"/>
        <v>0</v>
      </c>
      <c r="S148" s="246">
        <f t="shared" si="6"/>
        <v>1</v>
      </c>
    </row>
    <row r="149" spans="2:19" s="14" customFormat="1" ht="14.4" x14ac:dyDescent="0.3">
      <c r="B149" s="90">
        <v>136</v>
      </c>
      <c r="C149" s="91"/>
      <c r="D149" s="92"/>
      <c r="E149" s="93"/>
      <c r="F149" s="92"/>
      <c r="G149" s="93"/>
      <c r="H149" s="94"/>
      <c r="P149" s="187"/>
      <c r="Q149" s="187"/>
      <c r="R149" s="245" t="b">
        <f t="shared" si="5"/>
        <v>0</v>
      </c>
      <c r="S149" s="246">
        <f t="shared" si="6"/>
        <v>1</v>
      </c>
    </row>
    <row r="150" spans="2:19" s="14" customFormat="1" ht="14.4" x14ac:dyDescent="0.3">
      <c r="B150" s="90">
        <v>137</v>
      </c>
      <c r="C150" s="91"/>
      <c r="D150" s="92"/>
      <c r="E150" s="93"/>
      <c r="F150" s="92"/>
      <c r="G150" s="93"/>
      <c r="H150" s="94"/>
      <c r="P150" s="187"/>
      <c r="Q150" s="187"/>
      <c r="R150" s="245" t="b">
        <f t="shared" si="5"/>
        <v>0</v>
      </c>
      <c r="S150" s="246">
        <f t="shared" si="6"/>
        <v>1</v>
      </c>
    </row>
    <row r="151" spans="2:19" s="14" customFormat="1" ht="14.4" x14ac:dyDescent="0.3">
      <c r="B151" s="90">
        <v>138</v>
      </c>
      <c r="C151" s="91"/>
      <c r="D151" s="92"/>
      <c r="E151" s="93"/>
      <c r="F151" s="92"/>
      <c r="G151" s="93"/>
      <c r="H151" s="94"/>
      <c r="P151" s="187"/>
      <c r="Q151" s="187"/>
      <c r="R151" s="245" t="b">
        <f t="shared" si="5"/>
        <v>0</v>
      </c>
      <c r="S151" s="246">
        <f t="shared" si="6"/>
        <v>1</v>
      </c>
    </row>
    <row r="152" spans="2:19" s="14" customFormat="1" ht="14.4" x14ac:dyDescent="0.3">
      <c r="B152" s="90">
        <v>139</v>
      </c>
      <c r="C152" s="91"/>
      <c r="D152" s="92"/>
      <c r="E152" s="93"/>
      <c r="F152" s="92"/>
      <c r="G152" s="93"/>
      <c r="H152" s="94"/>
      <c r="P152" s="187"/>
      <c r="Q152" s="187"/>
      <c r="R152" s="245" t="b">
        <f t="shared" si="5"/>
        <v>0</v>
      </c>
      <c r="S152" s="246">
        <f t="shared" si="6"/>
        <v>1</v>
      </c>
    </row>
    <row r="153" spans="2:19" s="14" customFormat="1" thickBot="1" x14ac:dyDescent="0.35">
      <c r="B153" s="103">
        <v>140</v>
      </c>
      <c r="C153" s="104"/>
      <c r="D153" s="106"/>
      <c r="E153" s="105"/>
      <c r="F153" s="106"/>
      <c r="G153" s="105"/>
      <c r="H153" s="107"/>
      <c r="P153" s="187"/>
      <c r="Q153" s="187"/>
      <c r="R153" s="245" t="b">
        <f t="shared" si="5"/>
        <v>0</v>
      </c>
      <c r="S153" s="246">
        <f t="shared" si="6"/>
        <v>1</v>
      </c>
    </row>
    <row r="154" spans="2:19" s="14" customFormat="1" ht="14.4" x14ac:dyDescent="0.3">
      <c r="B154" s="85">
        <v>141</v>
      </c>
      <c r="C154" s="99"/>
      <c r="D154" s="100"/>
      <c r="E154" s="101"/>
      <c r="F154" s="100"/>
      <c r="G154" s="101"/>
      <c r="H154" s="102"/>
      <c r="P154" s="187"/>
      <c r="Q154" s="187"/>
      <c r="R154" s="245" t="b">
        <f t="shared" si="5"/>
        <v>0</v>
      </c>
      <c r="S154" s="246">
        <f t="shared" si="6"/>
        <v>1</v>
      </c>
    </row>
    <row r="155" spans="2:19" s="14" customFormat="1" ht="14.4" x14ac:dyDescent="0.3">
      <c r="B155" s="90">
        <v>142</v>
      </c>
      <c r="C155" s="91"/>
      <c r="D155" s="92"/>
      <c r="E155" s="93"/>
      <c r="F155" s="92"/>
      <c r="G155" s="93"/>
      <c r="H155" s="94"/>
      <c r="P155" s="187"/>
      <c r="Q155" s="187"/>
      <c r="R155" s="245" t="b">
        <f t="shared" si="5"/>
        <v>0</v>
      </c>
      <c r="S155" s="246">
        <f t="shared" si="6"/>
        <v>1</v>
      </c>
    </row>
    <row r="156" spans="2:19" s="14" customFormat="1" ht="14.4" x14ac:dyDescent="0.3">
      <c r="B156" s="90">
        <v>143</v>
      </c>
      <c r="C156" s="91"/>
      <c r="D156" s="92"/>
      <c r="E156" s="93"/>
      <c r="F156" s="92"/>
      <c r="G156" s="93"/>
      <c r="H156" s="94"/>
      <c r="P156" s="187"/>
      <c r="Q156" s="187"/>
      <c r="R156" s="245" t="b">
        <f t="shared" si="5"/>
        <v>0</v>
      </c>
      <c r="S156" s="246">
        <f t="shared" si="6"/>
        <v>1</v>
      </c>
    </row>
    <row r="157" spans="2:19" s="14" customFormat="1" ht="14.4" x14ac:dyDescent="0.3">
      <c r="B157" s="90">
        <v>144</v>
      </c>
      <c r="C157" s="91"/>
      <c r="D157" s="92"/>
      <c r="E157" s="93"/>
      <c r="F157" s="92"/>
      <c r="G157" s="93"/>
      <c r="H157" s="94"/>
      <c r="P157" s="187"/>
      <c r="Q157" s="187"/>
      <c r="R157" s="245" t="b">
        <f t="shared" si="5"/>
        <v>0</v>
      </c>
      <c r="S157" s="246">
        <f t="shared" si="6"/>
        <v>1</v>
      </c>
    </row>
    <row r="158" spans="2:19" s="14" customFormat="1" ht="14.4" x14ac:dyDescent="0.3">
      <c r="B158" s="90">
        <v>145</v>
      </c>
      <c r="C158" s="91"/>
      <c r="D158" s="92"/>
      <c r="E158" s="93"/>
      <c r="F158" s="92"/>
      <c r="G158" s="93"/>
      <c r="H158" s="94"/>
      <c r="P158" s="187"/>
      <c r="Q158" s="187"/>
      <c r="R158" s="245" t="b">
        <f t="shared" si="5"/>
        <v>0</v>
      </c>
      <c r="S158" s="246">
        <f t="shared" si="6"/>
        <v>1</v>
      </c>
    </row>
    <row r="159" spans="2:19" s="14" customFormat="1" ht="14.4" x14ac:dyDescent="0.3">
      <c r="B159" s="90">
        <v>146</v>
      </c>
      <c r="C159" s="91"/>
      <c r="D159" s="92"/>
      <c r="E159" s="93"/>
      <c r="F159" s="92"/>
      <c r="G159" s="93"/>
      <c r="H159" s="94"/>
      <c r="P159" s="187"/>
      <c r="Q159" s="187"/>
      <c r="R159" s="245" t="b">
        <f t="shared" si="5"/>
        <v>0</v>
      </c>
      <c r="S159" s="246">
        <f t="shared" si="6"/>
        <v>1</v>
      </c>
    </row>
    <row r="160" spans="2:19" s="14" customFormat="1" ht="14.4" x14ac:dyDescent="0.3">
      <c r="B160" s="90">
        <v>147</v>
      </c>
      <c r="C160" s="91"/>
      <c r="D160" s="92"/>
      <c r="E160" s="93"/>
      <c r="F160" s="92"/>
      <c r="G160" s="93"/>
      <c r="H160" s="94"/>
      <c r="P160" s="187"/>
      <c r="Q160" s="187"/>
      <c r="R160" s="245" t="b">
        <f t="shared" si="5"/>
        <v>0</v>
      </c>
      <c r="S160" s="246">
        <f t="shared" si="6"/>
        <v>1</v>
      </c>
    </row>
    <row r="161" spans="2:19" s="14" customFormat="1" ht="14.4" x14ac:dyDescent="0.3">
      <c r="B161" s="90">
        <v>148</v>
      </c>
      <c r="C161" s="91"/>
      <c r="D161" s="92"/>
      <c r="E161" s="93"/>
      <c r="F161" s="92"/>
      <c r="G161" s="93"/>
      <c r="H161" s="94"/>
      <c r="P161" s="187"/>
      <c r="Q161" s="187"/>
      <c r="R161" s="245" t="b">
        <f t="shared" si="5"/>
        <v>0</v>
      </c>
      <c r="S161" s="246">
        <f t="shared" si="6"/>
        <v>1</v>
      </c>
    </row>
    <row r="162" spans="2:19" s="14" customFormat="1" ht="14.4" x14ac:dyDescent="0.3">
      <c r="B162" s="90">
        <v>149</v>
      </c>
      <c r="C162" s="91"/>
      <c r="D162" s="92"/>
      <c r="E162" s="93"/>
      <c r="F162" s="92"/>
      <c r="G162" s="93"/>
      <c r="H162" s="94"/>
      <c r="P162" s="187"/>
      <c r="Q162" s="187"/>
      <c r="R162" s="245" t="b">
        <f t="shared" si="5"/>
        <v>0</v>
      </c>
      <c r="S162" s="246">
        <f t="shared" si="6"/>
        <v>1</v>
      </c>
    </row>
    <row r="163" spans="2:19" s="14" customFormat="1" thickBot="1" x14ac:dyDescent="0.35">
      <c r="B163" s="90">
        <v>150</v>
      </c>
      <c r="C163" s="95"/>
      <c r="D163" s="96"/>
      <c r="E163" s="97"/>
      <c r="F163" s="96"/>
      <c r="G163" s="97"/>
      <c r="H163" s="98"/>
      <c r="P163" s="187"/>
      <c r="Q163" s="187"/>
      <c r="R163" s="245" t="b">
        <f t="shared" si="5"/>
        <v>0</v>
      </c>
      <c r="S163" s="246">
        <f t="shared" si="6"/>
        <v>1</v>
      </c>
    </row>
    <row r="164" spans="2:19" s="14" customFormat="1" ht="14.4" x14ac:dyDescent="0.3">
      <c r="B164" s="85">
        <v>151</v>
      </c>
      <c r="C164" s="99"/>
      <c r="D164" s="100"/>
      <c r="E164" s="101"/>
      <c r="F164" s="100"/>
      <c r="G164" s="101"/>
      <c r="H164" s="102"/>
      <c r="P164" s="187"/>
      <c r="Q164" s="187"/>
      <c r="R164" s="245" t="b">
        <f t="shared" si="5"/>
        <v>0</v>
      </c>
      <c r="S164" s="246">
        <f t="shared" si="6"/>
        <v>1</v>
      </c>
    </row>
    <row r="165" spans="2:19" s="14" customFormat="1" ht="14.4" x14ac:dyDescent="0.3">
      <c r="B165" s="90">
        <v>152</v>
      </c>
      <c r="C165" s="91"/>
      <c r="D165" s="92"/>
      <c r="E165" s="93"/>
      <c r="F165" s="92"/>
      <c r="G165" s="93"/>
      <c r="H165" s="94"/>
      <c r="P165" s="187"/>
      <c r="Q165" s="187"/>
      <c r="R165" s="245" t="b">
        <f t="shared" si="5"/>
        <v>0</v>
      </c>
      <c r="S165" s="246">
        <f t="shared" si="6"/>
        <v>1</v>
      </c>
    </row>
    <row r="166" spans="2:19" s="14" customFormat="1" ht="14.4" x14ac:dyDescent="0.3">
      <c r="B166" s="90">
        <v>153</v>
      </c>
      <c r="C166" s="91"/>
      <c r="D166" s="92"/>
      <c r="E166" s="93"/>
      <c r="F166" s="92"/>
      <c r="G166" s="93"/>
      <c r="H166" s="94"/>
      <c r="P166" s="187"/>
      <c r="Q166" s="187"/>
      <c r="R166" s="245" t="b">
        <f t="shared" si="5"/>
        <v>0</v>
      </c>
      <c r="S166" s="246">
        <f t="shared" si="6"/>
        <v>1</v>
      </c>
    </row>
    <row r="167" spans="2:19" s="14" customFormat="1" ht="14.4" x14ac:dyDescent="0.3">
      <c r="B167" s="90">
        <v>154</v>
      </c>
      <c r="C167" s="91"/>
      <c r="D167" s="92"/>
      <c r="E167" s="93"/>
      <c r="F167" s="92"/>
      <c r="G167" s="93"/>
      <c r="H167" s="94"/>
      <c r="P167" s="187"/>
      <c r="Q167" s="187"/>
      <c r="R167" s="245" t="b">
        <f t="shared" si="5"/>
        <v>0</v>
      </c>
      <c r="S167" s="246">
        <f t="shared" si="6"/>
        <v>1</v>
      </c>
    </row>
    <row r="168" spans="2:19" s="14" customFormat="1" ht="14.4" x14ac:dyDescent="0.3">
      <c r="B168" s="90">
        <v>155</v>
      </c>
      <c r="C168" s="91"/>
      <c r="D168" s="92"/>
      <c r="E168" s="93"/>
      <c r="F168" s="92"/>
      <c r="G168" s="93"/>
      <c r="H168" s="94"/>
      <c r="P168" s="187"/>
      <c r="Q168" s="187"/>
      <c r="R168" s="245" t="b">
        <f t="shared" si="5"/>
        <v>0</v>
      </c>
      <c r="S168" s="246">
        <f t="shared" si="6"/>
        <v>1</v>
      </c>
    </row>
    <row r="169" spans="2:19" s="14" customFormat="1" ht="14.4" x14ac:dyDescent="0.3">
      <c r="B169" s="90">
        <v>156</v>
      </c>
      <c r="C169" s="91"/>
      <c r="D169" s="92"/>
      <c r="E169" s="93"/>
      <c r="F169" s="92"/>
      <c r="G169" s="93"/>
      <c r="H169" s="94"/>
      <c r="P169" s="187"/>
      <c r="Q169" s="187"/>
      <c r="R169" s="245" t="b">
        <f t="shared" si="5"/>
        <v>0</v>
      </c>
      <c r="S169" s="246">
        <f t="shared" si="6"/>
        <v>1</v>
      </c>
    </row>
    <row r="170" spans="2:19" s="14" customFormat="1" ht="14.4" x14ac:dyDescent="0.3">
      <c r="B170" s="90">
        <v>157</v>
      </c>
      <c r="C170" s="91"/>
      <c r="D170" s="92"/>
      <c r="E170" s="93"/>
      <c r="F170" s="92"/>
      <c r="G170" s="93"/>
      <c r="H170" s="94"/>
      <c r="P170" s="187"/>
      <c r="Q170" s="187"/>
      <c r="R170" s="245" t="b">
        <f t="shared" si="5"/>
        <v>0</v>
      </c>
      <c r="S170" s="246">
        <f t="shared" si="6"/>
        <v>1</v>
      </c>
    </row>
    <row r="171" spans="2:19" s="14" customFormat="1" ht="14.4" x14ac:dyDescent="0.3">
      <c r="B171" s="90">
        <v>158</v>
      </c>
      <c r="C171" s="91"/>
      <c r="D171" s="92"/>
      <c r="E171" s="93"/>
      <c r="F171" s="92"/>
      <c r="G171" s="93"/>
      <c r="H171" s="94"/>
      <c r="P171" s="187"/>
      <c r="Q171" s="187"/>
      <c r="R171" s="245" t="b">
        <f t="shared" si="5"/>
        <v>0</v>
      </c>
      <c r="S171" s="246">
        <f t="shared" si="6"/>
        <v>1</v>
      </c>
    </row>
    <row r="172" spans="2:19" s="14" customFormat="1" ht="14.4" x14ac:dyDescent="0.3">
      <c r="B172" s="90">
        <v>159</v>
      </c>
      <c r="C172" s="91"/>
      <c r="D172" s="92"/>
      <c r="E172" s="93"/>
      <c r="F172" s="92"/>
      <c r="G172" s="93"/>
      <c r="H172" s="94"/>
      <c r="P172" s="187"/>
      <c r="Q172" s="187"/>
      <c r="R172" s="245" t="b">
        <f t="shared" si="5"/>
        <v>0</v>
      </c>
      <c r="S172" s="246">
        <f t="shared" si="6"/>
        <v>1</v>
      </c>
    </row>
    <row r="173" spans="2:19" s="14" customFormat="1" thickBot="1" x14ac:dyDescent="0.35">
      <c r="B173" s="103">
        <v>160</v>
      </c>
      <c r="C173" s="104"/>
      <c r="D173" s="106"/>
      <c r="E173" s="105"/>
      <c r="F173" s="106"/>
      <c r="G173" s="105"/>
      <c r="H173" s="107"/>
      <c r="P173" s="187"/>
      <c r="Q173" s="187"/>
      <c r="R173" s="245" t="b">
        <f t="shared" si="5"/>
        <v>0</v>
      </c>
      <c r="S173" s="246">
        <f t="shared" si="6"/>
        <v>1</v>
      </c>
    </row>
    <row r="174" spans="2:19" s="14" customFormat="1" ht="14.4" x14ac:dyDescent="0.3">
      <c r="B174" s="85">
        <v>161</v>
      </c>
      <c r="C174" s="99"/>
      <c r="D174" s="100"/>
      <c r="E174" s="101"/>
      <c r="F174" s="100"/>
      <c r="G174" s="101"/>
      <c r="H174" s="102"/>
      <c r="P174" s="187"/>
      <c r="Q174" s="187"/>
      <c r="R174" s="245" t="b">
        <f t="shared" si="5"/>
        <v>0</v>
      </c>
      <c r="S174" s="246">
        <f t="shared" si="6"/>
        <v>1</v>
      </c>
    </row>
    <row r="175" spans="2:19" s="14" customFormat="1" ht="14.4" x14ac:dyDescent="0.3">
      <c r="B175" s="90">
        <v>162</v>
      </c>
      <c r="C175" s="91"/>
      <c r="D175" s="92"/>
      <c r="E175" s="93"/>
      <c r="F175" s="92"/>
      <c r="G175" s="93"/>
      <c r="H175" s="94"/>
      <c r="P175" s="187"/>
      <c r="Q175" s="187"/>
      <c r="R175" s="245" t="b">
        <f t="shared" si="5"/>
        <v>0</v>
      </c>
      <c r="S175" s="246">
        <f t="shared" si="6"/>
        <v>1</v>
      </c>
    </row>
    <row r="176" spans="2:19" s="14" customFormat="1" ht="14.4" x14ac:dyDescent="0.3">
      <c r="B176" s="90">
        <v>163</v>
      </c>
      <c r="C176" s="91"/>
      <c r="D176" s="92"/>
      <c r="E176" s="93"/>
      <c r="F176" s="92"/>
      <c r="G176" s="93"/>
      <c r="H176" s="94"/>
      <c r="P176" s="187"/>
      <c r="Q176" s="187"/>
      <c r="R176" s="245" t="b">
        <f t="shared" si="5"/>
        <v>0</v>
      </c>
      <c r="S176" s="246">
        <f t="shared" si="6"/>
        <v>1</v>
      </c>
    </row>
    <row r="177" spans="2:19" s="14" customFormat="1" ht="14.4" x14ac:dyDescent="0.3">
      <c r="B177" s="90">
        <v>164</v>
      </c>
      <c r="C177" s="91"/>
      <c r="D177" s="92"/>
      <c r="E177" s="93"/>
      <c r="F177" s="92"/>
      <c r="G177" s="93"/>
      <c r="H177" s="94"/>
      <c r="P177" s="187"/>
      <c r="Q177" s="187"/>
      <c r="R177" s="245" t="b">
        <f t="shared" si="5"/>
        <v>0</v>
      </c>
      <c r="S177" s="246">
        <f t="shared" si="6"/>
        <v>1</v>
      </c>
    </row>
    <row r="178" spans="2:19" s="14" customFormat="1" ht="14.4" x14ac:dyDescent="0.3">
      <c r="B178" s="90">
        <v>165</v>
      </c>
      <c r="C178" s="91"/>
      <c r="D178" s="92"/>
      <c r="E178" s="93"/>
      <c r="F178" s="92"/>
      <c r="G178" s="93"/>
      <c r="H178" s="94"/>
      <c r="P178" s="187"/>
      <c r="Q178" s="187"/>
      <c r="R178" s="245" t="b">
        <f t="shared" ref="R178:R213" si="7">$G$6&lt;B178</f>
        <v>0</v>
      </c>
      <c r="S178" s="246">
        <f t="shared" ref="S178:S213" si="8">IF(C178="Yes",DATE(2023,10,1),DATE(1900,1,1))</f>
        <v>1</v>
      </c>
    </row>
    <row r="179" spans="2:19" s="14" customFormat="1" ht="14.4" x14ac:dyDescent="0.3">
      <c r="B179" s="90">
        <v>166</v>
      </c>
      <c r="C179" s="91"/>
      <c r="D179" s="92"/>
      <c r="E179" s="93"/>
      <c r="F179" s="92"/>
      <c r="G179" s="93"/>
      <c r="H179" s="94"/>
      <c r="P179" s="187"/>
      <c r="Q179" s="187"/>
      <c r="R179" s="245" t="b">
        <f t="shared" si="7"/>
        <v>0</v>
      </c>
      <c r="S179" s="246">
        <f t="shared" si="8"/>
        <v>1</v>
      </c>
    </row>
    <row r="180" spans="2:19" s="14" customFormat="1" ht="14.4" x14ac:dyDescent="0.3">
      <c r="B180" s="90">
        <v>167</v>
      </c>
      <c r="C180" s="91"/>
      <c r="D180" s="92"/>
      <c r="E180" s="93"/>
      <c r="F180" s="92"/>
      <c r="G180" s="93"/>
      <c r="H180" s="94"/>
      <c r="P180" s="187"/>
      <c r="Q180" s="187"/>
      <c r="R180" s="245" t="b">
        <f t="shared" si="7"/>
        <v>0</v>
      </c>
      <c r="S180" s="246">
        <f t="shared" si="8"/>
        <v>1</v>
      </c>
    </row>
    <row r="181" spans="2:19" s="14" customFormat="1" ht="14.4" x14ac:dyDescent="0.3">
      <c r="B181" s="90">
        <v>168</v>
      </c>
      <c r="C181" s="91"/>
      <c r="D181" s="92"/>
      <c r="E181" s="93"/>
      <c r="F181" s="92"/>
      <c r="G181" s="93"/>
      <c r="H181" s="94"/>
      <c r="P181" s="187"/>
      <c r="Q181" s="187"/>
      <c r="R181" s="245" t="b">
        <f t="shared" si="7"/>
        <v>0</v>
      </c>
      <c r="S181" s="246">
        <f t="shared" si="8"/>
        <v>1</v>
      </c>
    </row>
    <row r="182" spans="2:19" s="14" customFormat="1" ht="14.4" x14ac:dyDescent="0.3">
      <c r="B182" s="90">
        <v>169</v>
      </c>
      <c r="C182" s="91"/>
      <c r="D182" s="92"/>
      <c r="E182" s="93"/>
      <c r="F182" s="92"/>
      <c r="G182" s="93"/>
      <c r="H182" s="94"/>
      <c r="P182" s="187"/>
      <c r="Q182" s="187"/>
      <c r="R182" s="245" t="b">
        <f t="shared" si="7"/>
        <v>0</v>
      </c>
      <c r="S182" s="246">
        <f t="shared" si="8"/>
        <v>1</v>
      </c>
    </row>
    <row r="183" spans="2:19" s="14" customFormat="1" thickBot="1" x14ac:dyDescent="0.35">
      <c r="B183" s="90">
        <v>170</v>
      </c>
      <c r="C183" s="95"/>
      <c r="D183" s="96"/>
      <c r="E183" s="97"/>
      <c r="F183" s="96"/>
      <c r="G183" s="97"/>
      <c r="H183" s="98"/>
      <c r="P183" s="187"/>
      <c r="Q183" s="187"/>
      <c r="R183" s="245" t="b">
        <f t="shared" si="7"/>
        <v>0</v>
      </c>
      <c r="S183" s="246">
        <f t="shared" si="8"/>
        <v>1</v>
      </c>
    </row>
    <row r="184" spans="2:19" s="14" customFormat="1" ht="14.4" x14ac:dyDescent="0.3">
      <c r="B184" s="85">
        <v>171</v>
      </c>
      <c r="C184" s="99"/>
      <c r="D184" s="100"/>
      <c r="E184" s="101"/>
      <c r="F184" s="100"/>
      <c r="G184" s="101"/>
      <c r="H184" s="102"/>
      <c r="P184" s="187"/>
      <c r="Q184" s="187"/>
      <c r="R184" s="245" t="b">
        <f t="shared" si="7"/>
        <v>0</v>
      </c>
      <c r="S184" s="246">
        <f t="shared" si="8"/>
        <v>1</v>
      </c>
    </row>
    <row r="185" spans="2:19" s="14" customFormat="1" ht="14.4" x14ac:dyDescent="0.3">
      <c r="B185" s="90">
        <v>172</v>
      </c>
      <c r="C185" s="91"/>
      <c r="D185" s="92"/>
      <c r="E185" s="93"/>
      <c r="F185" s="92"/>
      <c r="G185" s="93"/>
      <c r="H185" s="94"/>
      <c r="P185" s="187"/>
      <c r="Q185" s="187"/>
      <c r="R185" s="245" t="b">
        <f t="shared" si="7"/>
        <v>0</v>
      </c>
      <c r="S185" s="246">
        <f t="shared" si="8"/>
        <v>1</v>
      </c>
    </row>
    <row r="186" spans="2:19" s="14" customFormat="1" ht="14.4" x14ac:dyDescent="0.3">
      <c r="B186" s="90">
        <v>173</v>
      </c>
      <c r="C186" s="91"/>
      <c r="D186" s="92"/>
      <c r="E186" s="93"/>
      <c r="F186" s="92"/>
      <c r="G186" s="93"/>
      <c r="H186" s="94"/>
      <c r="P186" s="187"/>
      <c r="Q186" s="187"/>
      <c r="R186" s="245" t="b">
        <f t="shared" si="7"/>
        <v>0</v>
      </c>
      <c r="S186" s="246">
        <f t="shared" si="8"/>
        <v>1</v>
      </c>
    </row>
    <row r="187" spans="2:19" s="14" customFormat="1" ht="14.4" x14ac:dyDescent="0.3">
      <c r="B187" s="90">
        <v>174</v>
      </c>
      <c r="C187" s="91"/>
      <c r="D187" s="92"/>
      <c r="E187" s="93"/>
      <c r="F187" s="92"/>
      <c r="G187" s="93"/>
      <c r="H187" s="94"/>
      <c r="P187" s="187"/>
      <c r="Q187" s="187"/>
      <c r="R187" s="245" t="b">
        <f t="shared" si="7"/>
        <v>0</v>
      </c>
      <c r="S187" s="246">
        <f t="shared" si="8"/>
        <v>1</v>
      </c>
    </row>
    <row r="188" spans="2:19" s="14" customFormat="1" ht="14.4" x14ac:dyDescent="0.3">
      <c r="B188" s="90">
        <v>175</v>
      </c>
      <c r="C188" s="91"/>
      <c r="D188" s="92"/>
      <c r="E188" s="93"/>
      <c r="F188" s="92"/>
      <c r="G188" s="93"/>
      <c r="H188" s="94"/>
      <c r="P188" s="187"/>
      <c r="Q188" s="187"/>
      <c r="R188" s="245" t="b">
        <f t="shared" si="7"/>
        <v>0</v>
      </c>
      <c r="S188" s="246">
        <f t="shared" si="8"/>
        <v>1</v>
      </c>
    </row>
    <row r="189" spans="2:19" s="14" customFormat="1" ht="14.4" x14ac:dyDescent="0.3">
      <c r="B189" s="90">
        <v>176</v>
      </c>
      <c r="C189" s="91"/>
      <c r="D189" s="92"/>
      <c r="E189" s="93"/>
      <c r="F189" s="92"/>
      <c r="G189" s="93"/>
      <c r="H189" s="94"/>
      <c r="P189" s="187"/>
      <c r="Q189" s="187"/>
      <c r="R189" s="245" t="b">
        <f t="shared" si="7"/>
        <v>0</v>
      </c>
      <c r="S189" s="246">
        <f t="shared" si="8"/>
        <v>1</v>
      </c>
    </row>
    <row r="190" spans="2:19" s="14" customFormat="1" ht="14.4" x14ac:dyDescent="0.3">
      <c r="B190" s="90">
        <v>177</v>
      </c>
      <c r="C190" s="91"/>
      <c r="D190" s="92"/>
      <c r="E190" s="93"/>
      <c r="F190" s="92"/>
      <c r="G190" s="93"/>
      <c r="H190" s="94"/>
      <c r="P190" s="187"/>
      <c r="Q190" s="187"/>
      <c r="R190" s="245" t="b">
        <f t="shared" si="7"/>
        <v>0</v>
      </c>
      <c r="S190" s="246">
        <f t="shared" si="8"/>
        <v>1</v>
      </c>
    </row>
    <row r="191" spans="2:19" s="14" customFormat="1" ht="14.4" x14ac:dyDescent="0.3">
      <c r="B191" s="90">
        <v>178</v>
      </c>
      <c r="C191" s="91"/>
      <c r="D191" s="92"/>
      <c r="E191" s="93"/>
      <c r="F191" s="92"/>
      <c r="G191" s="93"/>
      <c r="H191" s="94"/>
      <c r="P191" s="187"/>
      <c r="Q191" s="187"/>
      <c r="R191" s="245" t="b">
        <f t="shared" si="7"/>
        <v>0</v>
      </c>
      <c r="S191" s="246">
        <f t="shared" si="8"/>
        <v>1</v>
      </c>
    </row>
    <row r="192" spans="2:19" s="14" customFormat="1" ht="14.4" x14ac:dyDescent="0.3">
      <c r="B192" s="90">
        <v>179</v>
      </c>
      <c r="C192" s="91"/>
      <c r="D192" s="92"/>
      <c r="E192" s="93"/>
      <c r="F192" s="92"/>
      <c r="G192" s="93"/>
      <c r="H192" s="94"/>
      <c r="P192" s="187"/>
      <c r="Q192" s="187"/>
      <c r="R192" s="245" t="b">
        <f t="shared" si="7"/>
        <v>0</v>
      </c>
      <c r="S192" s="246">
        <f t="shared" si="8"/>
        <v>1</v>
      </c>
    </row>
    <row r="193" spans="2:19" s="14" customFormat="1" thickBot="1" x14ac:dyDescent="0.35">
      <c r="B193" s="103">
        <v>180</v>
      </c>
      <c r="C193" s="104"/>
      <c r="D193" s="106"/>
      <c r="E193" s="105"/>
      <c r="F193" s="106"/>
      <c r="G193" s="105"/>
      <c r="H193" s="107"/>
      <c r="P193" s="187"/>
      <c r="Q193" s="187"/>
      <c r="R193" s="245" t="b">
        <f t="shared" si="7"/>
        <v>0</v>
      </c>
      <c r="S193" s="246">
        <f t="shared" si="8"/>
        <v>1</v>
      </c>
    </row>
    <row r="194" spans="2:19" s="14" customFormat="1" ht="14.4" x14ac:dyDescent="0.3">
      <c r="B194" s="85">
        <v>181</v>
      </c>
      <c r="C194" s="99"/>
      <c r="D194" s="100"/>
      <c r="E194" s="101"/>
      <c r="F194" s="100"/>
      <c r="G194" s="101"/>
      <c r="H194" s="102"/>
      <c r="P194" s="187"/>
      <c r="Q194" s="187"/>
      <c r="R194" s="245" t="b">
        <f t="shared" si="7"/>
        <v>0</v>
      </c>
      <c r="S194" s="246">
        <f t="shared" si="8"/>
        <v>1</v>
      </c>
    </row>
    <row r="195" spans="2:19" s="14" customFormat="1" ht="14.4" x14ac:dyDescent="0.3">
      <c r="B195" s="90">
        <v>182</v>
      </c>
      <c r="C195" s="91"/>
      <c r="D195" s="92"/>
      <c r="E195" s="93"/>
      <c r="F195" s="92"/>
      <c r="G195" s="93"/>
      <c r="H195" s="94"/>
      <c r="P195" s="187"/>
      <c r="Q195" s="187"/>
      <c r="R195" s="245" t="b">
        <f t="shared" si="7"/>
        <v>0</v>
      </c>
      <c r="S195" s="246">
        <f t="shared" si="8"/>
        <v>1</v>
      </c>
    </row>
    <row r="196" spans="2:19" s="14" customFormat="1" ht="14.4" x14ac:dyDescent="0.3">
      <c r="B196" s="90">
        <v>183</v>
      </c>
      <c r="C196" s="91"/>
      <c r="D196" s="92"/>
      <c r="E196" s="93"/>
      <c r="F196" s="92"/>
      <c r="G196" s="93"/>
      <c r="H196" s="94"/>
      <c r="P196" s="187"/>
      <c r="Q196" s="187"/>
      <c r="R196" s="245" t="b">
        <f t="shared" si="7"/>
        <v>0</v>
      </c>
      <c r="S196" s="246">
        <f t="shared" si="8"/>
        <v>1</v>
      </c>
    </row>
    <row r="197" spans="2:19" s="14" customFormat="1" ht="14.4" x14ac:dyDescent="0.3">
      <c r="B197" s="90">
        <v>184</v>
      </c>
      <c r="C197" s="91"/>
      <c r="D197" s="92"/>
      <c r="E197" s="93"/>
      <c r="F197" s="92"/>
      <c r="G197" s="93"/>
      <c r="H197" s="94"/>
      <c r="P197" s="187"/>
      <c r="Q197" s="187"/>
      <c r="R197" s="245" t="b">
        <f t="shared" si="7"/>
        <v>0</v>
      </c>
      <c r="S197" s="246">
        <f t="shared" si="8"/>
        <v>1</v>
      </c>
    </row>
    <row r="198" spans="2:19" s="14" customFormat="1" ht="14.4" x14ac:dyDescent="0.3">
      <c r="B198" s="90">
        <v>185</v>
      </c>
      <c r="C198" s="91"/>
      <c r="D198" s="92"/>
      <c r="E198" s="93"/>
      <c r="F198" s="92"/>
      <c r="G198" s="93"/>
      <c r="H198" s="94"/>
      <c r="P198" s="187"/>
      <c r="Q198" s="187"/>
      <c r="R198" s="245" t="b">
        <f t="shared" si="7"/>
        <v>0</v>
      </c>
      <c r="S198" s="246">
        <f t="shared" si="8"/>
        <v>1</v>
      </c>
    </row>
    <row r="199" spans="2:19" s="14" customFormat="1" ht="14.4" x14ac:dyDescent="0.3">
      <c r="B199" s="90">
        <v>186</v>
      </c>
      <c r="C199" s="91"/>
      <c r="D199" s="92"/>
      <c r="E199" s="93"/>
      <c r="F199" s="92"/>
      <c r="G199" s="93"/>
      <c r="H199" s="94"/>
      <c r="P199" s="187"/>
      <c r="Q199" s="187"/>
      <c r="R199" s="245" t="b">
        <f t="shared" si="7"/>
        <v>0</v>
      </c>
      <c r="S199" s="246">
        <f t="shared" si="8"/>
        <v>1</v>
      </c>
    </row>
    <row r="200" spans="2:19" s="14" customFormat="1" ht="14.4" x14ac:dyDescent="0.3">
      <c r="B200" s="90">
        <v>187</v>
      </c>
      <c r="C200" s="91"/>
      <c r="D200" s="92"/>
      <c r="E200" s="93"/>
      <c r="F200" s="92"/>
      <c r="G200" s="93"/>
      <c r="H200" s="94"/>
      <c r="P200" s="187"/>
      <c r="Q200" s="187"/>
      <c r="R200" s="245" t="b">
        <f t="shared" si="7"/>
        <v>0</v>
      </c>
      <c r="S200" s="246">
        <f t="shared" si="8"/>
        <v>1</v>
      </c>
    </row>
    <row r="201" spans="2:19" s="14" customFormat="1" ht="14.4" x14ac:dyDescent="0.3">
      <c r="B201" s="90">
        <v>188</v>
      </c>
      <c r="C201" s="91"/>
      <c r="D201" s="92"/>
      <c r="E201" s="93"/>
      <c r="F201" s="92"/>
      <c r="G201" s="93"/>
      <c r="H201" s="94"/>
      <c r="P201" s="187"/>
      <c r="Q201" s="187"/>
      <c r="R201" s="245" t="b">
        <f t="shared" si="7"/>
        <v>0</v>
      </c>
      <c r="S201" s="246">
        <f t="shared" si="8"/>
        <v>1</v>
      </c>
    </row>
    <row r="202" spans="2:19" s="14" customFormat="1" ht="14.4" x14ac:dyDescent="0.3">
      <c r="B202" s="90">
        <v>189</v>
      </c>
      <c r="C202" s="91"/>
      <c r="D202" s="92"/>
      <c r="E202" s="93"/>
      <c r="F202" s="92"/>
      <c r="G202" s="93"/>
      <c r="H202" s="94"/>
      <c r="P202" s="187"/>
      <c r="Q202" s="187"/>
      <c r="R202" s="245" t="b">
        <f t="shared" si="7"/>
        <v>0</v>
      </c>
      <c r="S202" s="246">
        <f t="shared" si="8"/>
        <v>1</v>
      </c>
    </row>
    <row r="203" spans="2:19" s="14" customFormat="1" thickBot="1" x14ac:dyDescent="0.35">
      <c r="B203" s="90">
        <v>190</v>
      </c>
      <c r="C203" s="95"/>
      <c r="D203" s="96"/>
      <c r="E203" s="97"/>
      <c r="F203" s="96"/>
      <c r="G203" s="97"/>
      <c r="H203" s="98"/>
      <c r="P203" s="187"/>
      <c r="Q203" s="187"/>
      <c r="R203" s="245" t="b">
        <f t="shared" si="7"/>
        <v>0</v>
      </c>
      <c r="S203" s="246">
        <f t="shared" si="8"/>
        <v>1</v>
      </c>
    </row>
    <row r="204" spans="2:19" s="14" customFormat="1" ht="14.4" x14ac:dyDescent="0.3">
      <c r="B204" s="85">
        <v>191</v>
      </c>
      <c r="C204" s="99"/>
      <c r="D204" s="100"/>
      <c r="E204" s="101"/>
      <c r="F204" s="100"/>
      <c r="G204" s="101"/>
      <c r="H204" s="102"/>
      <c r="P204" s="187"/>
      <c r="Q204" s="187"/>
      <c r="R204" s="245" t="b">
        <f t="shared" si="7"/>
        <v>0</v>
      </c>
      <c r="S204" s="246">
        <f t="shared" si="8"/>
        <v>1</v>
      </c>
    </row>
    <row r="205" spans="2:19" s="14" customFormat="1" ht="14.4" x14ac:dyDescent="0.3">
      <c r="B205" s="90">
        <v>192</v>
      </c>
      <c r="C205" s="91"/>
      <c r="D205" s="92"/>
      <c r="E205" s="93"/>
      <c r="F205" s="92"/>
      <c r="G205" s="93"/>
      <c r="H205" s="94"/>
      <c r="P205" s="187"/>
      <c r="Q205" s="187"/>
      <c r="R205" s="245" t="b">
        <f t="shared" si="7"/>
        <v>0</v>
      </c>
      <c r="S205" s="246">
        <f t="shared" si="8"/>
        <v>1</v>
      </c>
    </row>
    <row r="206" spans="2:19" s="14" customFormat="1" ht="14.4" x14ac:dyDescent="0.3">
      <c r="B206" s="90">
        <v>193</v>
      </c>
      <c r="C206" s="91"/>
      <c r="D206" s="92"/>
      <c r="E206" s="93"/>
      <c r="F206" s="92"/>
      <c r="G206" s="93"/>
      <c r="H206" s="94"/>
      <c r="P206" s="187"/>
      <c r="Q206" s="187"/>
      <c r="R206" s="245" t="b">
        <f t="shared" si="7"/>
        <v>0</v>
      </c>
      <c r="S206" s="246">
        <f t="shared" si="8"/>
        <v>1</v>
      </c>
    </row>
    <row r="207" spans="2:19" s="14" customFormat="1" ht="14.4" x14ac:dyDescent="0.3">
      <c r="B207" s="90">
        <v>194</v>
      </c>
      <c r="C207" s="91"/>
      <c r="D207" s="92"/>
      <c r="E207" s="93"/>
      <c r="F207" s="92"/>
      <c r="G207" s="93"/>
      <c r="H207" s="94"/>
      <c r="P207" s="187"/>
      <c r="Q207" s="187"/>
      <c r="R207" s="245" t="b">
        <f t="shared" si="7"/>
        <v>0</v>
      </c>
      <c r="S207" s="246">
        <f t="shared" si="8"/>
        <v>1</v>
      </c>
    </row>
    <row r="208" spans="2:19" s="14" customFormat="1" ht="14.4" x14ac:dyDescent="0.3">
      <c r="B208" s="90">
        <v>195</v>
      </c>
      <c r="C208" s="91"/>
      <c r="D208" s="92"/>
      <c r="E208" s="93"/>
      <c r="F208" s="92"/>
      <c r="G208" s="93"/>
      <c r="H208" s="94"/>
      <c r="P208" s="187"/>
      <c r="Q208" s="187"/>
      <c r="R208" s="245" t="b">
        <f t="shared" si="7"/>
        <v>0</v>
      </c>
      <c r="S208" s="246">
        <f t="shared" si="8"/>
        <v>1</v>
      </c>
    </row>
    <row r="209" spans="1:19" s="14" customFormat="1" ht="14.4" x14ac:dyDescent="0.3">
      <c r="B209" s="90">
        <v>196</v>
      </c>
      <c r="C209" s="91"/>
      <c r="D209" s="92"/>
      <c r="E209" s="93"/>
      <c r="F209" s="92"/>
      <c r="G209" s="93"/>
      <c r="H209" s="94"/>
      <c r="P209" s="187"/>
      <c r="Q209" s="187"/>
      <c r="R209" s="245" t="b">
        <f t="shared" si="7"/>
        <v>0</v>
      </c>
      <c r="S209" s="246">
        <f t="shared" si="8"/>
        <v>1</v>
      </c>
    </row>
    <row r="210" spans="1:19" s="14" customFormat="1" ht="14.4" x14ac:dyDescent="0.3">
      <c r="B210" s="90">
        <v>197</v>
      </c>
      <c r="C210" s="91"/>
      <c r="D210" s="92"/>
      <c r="E210" s="93"/>
      <c r="F210" s="92"/>
      <c r="G210" s="93"/>
      <c r="H210" s="94"/>
      <c r="P210" s="187"/>
      <c r="Q210" s="187"/>
      <c r="R210" s="245" t="b">
        <f t="shared" si="7"/>
        <v>0</v>
      </c>
      <c r="S210" s="246">
        <f t="shared" si="8"/>
        <v>1</v>
      </c>
    </row>
    <row r="211" spans="1:19" s="14" customFormat="1" ht="14.4" x14ac:dyDescent="0.3">
      <c r="B211" s="90">
        <v>198</v>
      </c>
      <c r="C211" s="91"/>
      <c r="D211" s="92"/>
      <c r="E211" s="93"/>
      <c r="F211" s="92"/>
      <c r="G211" s="93"/>
      <c r="H211" s="94"/>
      <c r="P211" s="187"/>
      <c r="Q211" s="187"/>
      <c r="R211" s="245" t="b">
        <f t="shared" si="7"/>
        <v>0</v>
      </c>
      <c r="S211" s="246">
        <f t="shared" si="8"/>
        <v>1</v>
      </c>
    </row>
    <row r="212" spans="1:19" s="14" customFormat="1" ht="14.4" x14ac:dyDescent="0.3">
      <c r="B212" s="90">
        <v>199</v>
      </c>
      <c r="C212" s="91"/>
      <c r="D212" s="92"/>
      <c r="E212" s="93"/>
      <c r="F212" s="92"/>
      <c r="G212" s="93"/>
      <c r="H212" s="94"/>
      <c r="P212" s="187"/>
      <c r="Q212" s="187"/>
      <c r="R212" s="245" t="b">
        <f t="shared" si="7"/>
        <v>0</v>
      </c>
      <c r="S212" s="246">
        <f t="shared" si="8"/>
        <v>1</v>
      </c>
    </row>
    <row r="213" spans="1:19" s="14" customFormat="1" thickBot="1" x14ac:dyDescent="0.35">
      <c r="B213" s="103">
        <v>200</v>
      </c>
      <c r="C213" s="104"/>
      <c r="D213" s="106"/>
      <c r="E213" s="105"/>
      <c r="F213" s="106"/>
      <c r="G213" s="105"/>
      <c r="H213" s="107"/>
      <c r="P213" s="187"/>
      <c r="Q213" s="187"/>
      <c r="R213" s="245" t="b">
        <f t="shared" si="7"/>
        <v>0</v>
      </c>
      <c r="S213" s="246">
        <f t="shared" si="8"/>
        <v>1</v>
      </c>
    </row>
    <row r="214" spans="1:19" s="14" customFormat="1" ht="14.4" x14ac:dyDescent="0.3">
      <c r="B214" s="85">
        <v>201</v>
      </c>
      <c r="C214" s="99"/>
      <c r="D214" s="100"/>
      <c r="E214" s="101"/>
      <c r="F214" s="100"/>
      <c r="G214" s="101"/>
      <c r="H214" s="102"/>
      <c r="P214" s="187"/>
      <c r="Q214" s="187"/>
      <c r="R214" s="245" t="b">
        <f t="shared" ref="R214:R277" si="9">$G$6&lt;B214</f>
        <v>0</v>
      </c>
      <c r="S214" s="246">
        <f t="shared" ref="S214:S277" si="10">IF(C214="Yes",DATE(2023,10,1),DATE(1900,1,1))</f>
        <v>1</v>
      </c>
    </row>
    <row r="215" spans="1:19" s="14" customFormat="1" ht="14.4" x14ac:dyDescent="0.3">
      <c r="B215" s="90">
        <v>202</v>
      </c>
      <c r="C215" s="91"/>
      <c r="D215" s="92"/>
      <c r="E215" s="93"/>
      <c r="F215" s="92"/>
      <c r="G215" s="93"/>
      <c r="H215" s="94"/>
      <c r="P215" s="187"/>
      <c r="Q215" s="187"/>
      <c r="R215" s="245" t="b">
        <f t="shared" si="9"/>
        <v>0</v>
      </c>
      <c r="S215" s="246">
        <f t="shared" si="10"/>
        <v>1</v>
      </c>
    </row>
    <row r="216" spans="1:19" ht="14.4" x14ac:dyDescent="0.3">
      <c r="A216" s="14"/>
      <c r="B216" s="90">
        <v>203</v>
      </c>
      <c r="C216" s="91"/>
      <c r="D216" s="92"/>
      <c r="E216" s="93"/>
      <c r="F216" s="92"/>
      <c r="G216" s="93"/>
      <c r="H216" s="94"/>
      <c r="I216" s="14"/>
      <c r="J216" s="14"/>
      <c r="K216" s="14"/>
      <c r="L216" s="14"/>
      <c r="M216" s="14"/>
      <c r="N216" s="14"/>
      <c r="O216" s="14"/>
      <c r="P216" s="187"/>
      <c r="Q216" s="187"/>
      <c r="R216" s="245" t="b">
        <f t="shared" si="9"/>
        <v>0</v>
      </c>
      <c r="S216" s="246">
        <f t="shared" si="10"/>
        <v>1</v>
      </c>
    </row>
    <row r="217" spans="1:19" ht="14.4" x14ac:dyDescent="0.3">
      <c r="A217" s="14"/>
      <c r="B217" s="90">
        <v>204</v>
      </c>
      <c r="C217" s="91"/>
      <c r="D217" s="92"/>
      <c r="E217" s="93"/>
      <c r="F217" s="92"/>
      <c r="G217" s="93"/>
      <c r="H217" s="94"/>
      <c r="I217" s="14"/>
      <c r="J217" s="14"/>
      <c r="K217" s="14"/>
      <c r="L217" s="14"/>
      <c r="M217" s="14"/>
      <c r="N217" s="14"/>
      <c r="O217" s="14"/>
      <c r="P217" s="187"/>
      <c r="Q217" s="187"/>
      <c r="R217" s="245" t="b">
        <f t="shared" si="9"/>
        <v>0</v>
      </c>
      <c r="S217" s="246">
        <f t="shared" si="10"/>
        <v>1</v>
      </c>
    </row>
    <row r="218" spans="1:19" ht="14.4" x14ac:dyDescent="0.3">
      <c r="A218" s="14"/>
      <c r="B218" s="90">
        <v>205</v>
      </c>
      <c r="C218" s="91"/>
      <c r="D218" s="92"/>
      <c r="E218" s="93"/>
      <c r="F218" s="92"/>
      <c r="G218" s="93"/>
      <c r="H218" s="94"/>
      <c r="I218" s="14"/>
      <c r="J218" s="14"/>
      <c r="K218" s="14"/>
      <c r="L218" s="14"/>
      <c r="M218" s="14"/>
      <c r="N218" s="14"/>
      <c r="O218" s="14"/>
      <c r="P218" s="187"/>
      <c r="Q218" s="187"/>
      <c r="R218" s="245" t="b">
        <f t="shared" si="9"/>
        <v>0</v>
      </c>
      <c r="S218" s="246">
        <f t="shared" si="10"/>
        <v>1</v>
      </c>
    </row>
    <row r="219" spans="1:19" ht="15" customHeight="1" x14ac:dyDescent="0.3">
      <c r="A219" s="14"/>
      <c r="B219" s="90">
        <v>206</v>
      </c>
      <c r="C219" s="91"/>
      <c r="D219" s="92"/>
      <c r="E219" s="93"/>
      <c r="F219" s="92"/>
      <c r="G219" s="93"/>
      <c r="H219" s="94"/>
      <c r="I219" s="14"/>
      <c r="J219" s="14"/>
      <c r="K219" s="14"/>
      <c r="L219" s="14"/>
      <c r="M219" s="14"/>
      <c r="N219" s="14"/>
      <c r="O219" s="14"/>
      <c r="P219" s="187"/>
      <c r="Q219" s="187"/>
      <c r="R219" s="245" t="b">
        <f t="shared" si="9"/>
        <v>0</v>
      </c>
      <c r="S219" s="246">
        <f t="shared" si="10"/>
        <v>1</v>
      </c>
    </row>
    <row r="220" spans="1:19" ht="15" customHeight="1" x14ac:dyDescent="0.3">
      <c r="A220" s="14"/>
      <c r="B220" s="90">
        <v>207</v>
      </c>
      <c r="C220" s="91"/>
      <c r="D220" s="92"/>
      <c r="E220" s="93"/>
      <c r="F220" s="92"/>
      <c r="G220" s="93"/>
      <c r="H220" s="94"/>
      <c r="I220" s="14"/>
      <c r="J220" s="14"/>
      <c r="K220" s="14"/>
      <c r="L220" s="14"/>
      <c r="M220" s="14"/>
      <c r="N220" s="14"/>
      <c r="O220" s="14"/>
      <c r="P220" s="187"/>
      <c r="Q220" s="187"/>
      <c r="R220" s="245" t="b">
        <f t="shared" si="9"/>
        <v>0</v>
      </c>
      <c r="S220" s="246">
        <f t="shared" si="10"/>
        <v>1</v>
      </c>
    </row>
    <row r="221" spans="1:19" ht="15" customHeight="1" x14ac:dyDescent="0.3">
      <c r="A221" s="14"/>
      <c r="B221" s="90">
        <v>208</v>
      </c>
      <c r="C221" s="91"/>
      <c r="D221" s="92"/>
      <c r="E221" s="93"/>
      <c r="F221" s="92"/>
      <c r="G221" s="93"/>
      <c r="H221" s="94"/>
      <c r="I221" s="14"/>
      <c r="J221" s="14"/>
      <c r="K221" s="14"/>
      <c r="L221" s="14"/>
      <c r="M221" s="14"/>
      <c r="N221" s="14"/>
      <c r="O221" s="14"/>
      <c r="P221" s="187"/>
      <c r="Q221" s="187"/>
      <c r="R221" s="245" t="b">
        <f t="shared" si="9"/>
        <v>0</v>
      </c>
      <c r="S221" s="246">
        <f t="shared" si="10"/>
        <v>1</v>
      </c>
    </row>
    <row r="222" spans="1:19" ht="15" customHeight="1" x14ac:dyDescent="0.3">
      <c r="A222" s="14"/>
      <c r="B222" s="90">
        <v>209</v>
      </c>
      <c r="C222" s="91"/>
      <c r="D222" s="92"/>
      <c r="E222" s="93"/>
      <c r="F222" s="92"/>
      <c r="G222" s="93"/>
      <c r="H222" s="94"/>
      <c r="I222" s="14"/>
      <c r="J222" s="14"/>
      <c r="K222" s="14"/>
      <c r="L222" s="14"/>
      <c r="M222" s="14"/>
      <c r="N222" s="14"/>
      <c r="O222" s="14"/>
      <c r="P222" s="187"/>
      <c r="Q222" s="187"/>
      <c r="R222" s="245" t="b">
        <f t="shared" si="9"/>
        <v>0</v>
      </c>
      <c r="S222" s="246">
        <f t="shared" si="10"/>
        <v>1</v>
      </c>
    </row>
    <row r="223" spans="1:19" ht="15" customHeight="1" thickBot="1" x14ac:dyDescent="0.35">
      <c r="A223" s="14"/>
      <c r="B223" s="90">
        <v>210</v>
      </c>
      <c r="C223" s="95"/>
      <c r="D223" s="96"/>
      <c r="E223" s="97"/>
      <c r="F223" s="96"/>
      <c r="G223" s="97"/>
      <c r="H223" s="98"/>
      <c r="I223" s="14"/>
      <c r="J223" s="14"/>
      <c r="K223" s="14"/>
      <c r="L223" s="14"/>
      <c r="M223" s="14"/>
      <c r="N223" s="14"/>
      <c r="O223" s="14"/>
      <c r="P223" s="187"/>
      <c r="Q223" s="187"/>
      <c r="R223" s="245" t="b">
        <f t="shared" si="9"/>
        <v>0</v>
      </c>
      <c r="S223" s="246">
        <f t="shared" si="10"/>
        <v>1</v>
      </c>
    </row>
    <row r="224" spans="1:19" ht="15" customHeight="1" x14ac:dyDescent="0.3">
      <c r="A224" s="14"/>
      <c r="B224" s="85">
        <v>211</v>
      </c>
      <c r="C224" s="99"/>
      <c r="D224" s="100"/>
      <c r="E224" s="101"/>
      <c r="F224" s="100"/>
      <c r="G224" s="101"/>
      <c r="H224" s="102"/>
      <c r="I224" s="14"/>
      <c r="J224" s="14"/>
      <c r="K224" s="14"/>
      <c r="L224" s="14"/>
      <c r="M224" s="14"/>
      <c r="N224" s="14"/>
      <c r="O224" s="14"/>
      <c r="P224" s="187"/>
      <c r="Q224" s="187"/>
      <c r="R224" s="245" t="b">
        <f t="shared" si="9"/>
        <v>0</v>
      </c>
      <c r="S224" s="246">
        <f t="shared" si="10"/>
        <v>1</v>
      </c>
    </row>
    <row r="225" spans="1:19" ht="15" customHeight="1" x14ac:dyDescent="0.3">
      <c r="A225" s="14"/>
      <c r="B225" s="90">
        <v>212</v>
      </c>
      <c r="C225" s="91"/>
      <c r="D225" s="92"/>
      <c r="E225" s="93"/>
      <c r="F225" s="92"/>
      <c r="G225" s="93"/>
      <c r="H225" s="94"/>
      <c r="I225" s="14"/>
      <c r="J225" s="14"/>
      <c r="K225" s="14"/>
      <c r="L225" s="14"/>
      <c r="M225" s="14"/>
      <c r="N225" s="14"/>
      <c r="O225" s="14"/>
      <c r="P225" s="187"/>
      <c r="Q225" s="187"/>
      <c r="R225" s="245" t="b">
        <f t="shared" si="9"/>
        <v>0</v>
      </c>
      <c r="S225" s="246">
        <f t="shared" si="10"/>
        <v>1</v>
      </c>
    </row>
    <row r="226" spans="1:19" ht="15" customHeight="1" x14ac:dyDescent="0.3">
      <c r="A226" s="14"/>
      <c r="B226" s="90">
        <v>213</v>
      </c>
      <c r="C226" s="91"/>
      <c r="D226" s="92"/>
      <c r="E226" s="93"/>
      <c r="F226" s="92"/>
      <c r="G226" s="93"/>
      <c r="H226" s="94"/>
      <c r="I226" s="14"/>
      <c r="J226" s="14"/>
      <c r="K226" s="14"/>
      <c r="L226" s="14"/>
      <c r="M226" s="14"/>
      <c r="N226" s="14"/>
      <c r="O226" s="14"/>
      <c r="P226" s="187"/>
      <c r="Q226" s="187"/>
      <c r="R226" s="245" t="b">
        <f t="shared" si="9"/>
        <v>0</v>
      </c>
      <c r="S226" s="246">
        <f t="shared" si="10"/>
        <v>1</v>
      </c>
    </row>
    <row r="227" spans="1:19" ht="15" customHeight="1" x14ac:dyDescent="0.3">
      <c r="A227" s="14"/>
      <c r="B227" s="90">
        <v>214</v>
      </c>
      <c r="C227" s="91"/>
      <c r="D227" s="92"/>
      <c r="E227" s="93"/>
      <c r="F227" s="92"/>
      <c r="G227" s="93"/>
      <c r="H227" s="94"/>
      <c r="I227" s="14"/>
      <c r="J227" s="14"/>
      <c r="K227" s="14"/>
      <c r="L227" s="14"/>
      <c r="M227" s="14"/>
      <c r="N227" s="14"/>
      <c r="O227" s="14"/>
      <c r="P227" s="187"/>
      <c r="Q227" s="187"/>
      <c r="R227" s="245" t="b">
        <f t="shared" si="9"/>
        <v>0</v>
      </c>
      <c r="S227" s="246">
        <f t="shared" si="10"/>
        <v>1</v>
      </c>
    </row>
    <row r="228" spans="1:19" ht="15" customHeight="1" x14ac:dyDescent="0.3">
      <c r="A228" s="14"/>
      <c r="B228" s="90">
        <v>215</v>
      </c>
      <c r="C228" s="91"/>
      <c r="D228" s="92"/>
      <c r="E228" s="93"/>
      <c r="F228" s="92"/>
      <c r="G228" s="93"/>
      <c r="H228" s="94"/>
      <c r="I228" s="14"/>
      <c r="J228" s="14"/>
      <c r="K228" s="14"/>
      <c r="L228" s="14"/>
      <c r="M228" s="14"/>
      <c r="N228" s="14"/>
      <c r="O228" s="14"/>
      <c r="P228" s="187"/>
      <c r="Q228" s="187"/>
      <c r="R228" s="245" t="b">
        <f t="shared" si="9"/>
        <v>0</v>
      </c>
      <c r="S228" s="246">
        <f t="shared" si="10"/>
        <v>1</v>
      </c>
    </row>
    <row r="229" spans="1:19" ht="15" customHeight="1" x14ac:dyDescent="0.3">
      <c r="A229" s="14"/>
      <c r="B229" s="90">
        <v>216</v>
      </c>
      <c r="C229" s="91"/>
      <c r="D229" s="92"/>
      <c r="E229" s="93"/>
      <c r="F229" s="92"/>
      <c r="G229" s="93"/>
      <c r="H229" s="94"/>
      <c r="I229" s="14"/>
      <c r="J229" s="14"/>
      <c r="K229" s="14"/>
      <c r="L229" s="14"/>
      <c r="M229" s="14"/>
      <c r="N229" s="14"/>
      <c r="O229" s="14"/>
      <c r="P229" s="187"/>
      <c r="Q229" s="187"/>
      <c r="R229" s="245" t="b">
        <f t="shared" si="9"/>
        <v>0</v>
      </c>
      <c r="S229" s="246">
        <f t="shared" si="10"/>
        <v>1</v>
      </c>
    </row>
    <row r="230" spans="1:19" ht="15" customHeight="1" x14ac:dyDescent="0.3">
      <c r="A230" s="14"/>
      <c r="B230" s="90">
        <v>217</v>
      </c>
      <c r="C230" s="91"/>
      <c r="D230" s="92"/>
      <c r="E230" s="93"/>
      <c r="F230" s="92"/>
      <c r="G230" s="93"/>
      <c r="H230" s="94"/>
      <c r="I230" s="14"/>
      <c r="J230" s="14"/>
      <c r="K230" s="14"/>
      <c r="L230" s="14"/>
      <c r="M230" s="14"/>
      <c r="N230" s="14"/>
      <c r="O230" s="14"/>
      <c r="P230" s="187"/>
      <c r="Q230" s="187"/>
      <c r="R230" s="245" t="b">
        <f t="shared" si="9"/>
        <v>0</v>
      </c>
      <c r="S230" s="246">
        <f t="shared" si="10"/>
        <v>1</v>
      </c>
    </row>
    <row r="231" spans="1:19" ht="15" customHeight="1" x14ac:dyDescent="0.3">
      <c r="A231" s="14"/>
      <c r="B231" s="90">
        <v>218</v>
      </c>
      <c r="C231" s="91"/>
      <c r="D231" s="92"/>
      <c r="E231" s="93"/>
      <c r="F231" s="92"/>
      <c r="G231" s="93"/>
      <c r="H231" s="94"/>
      <c r="I231" s="14"/>
      <c r="J231" s="14"/>
      <c r="K231" s="14"/>
      <c r="L231" s="14"/>
      <c r="M231" s="14"/>
      <c r="N231" s="14"/>
      <c r="O231" s="14"/>
      <c r="P231" s="187"/>
      <c r="Q231" s="187"/>
      <c r="R231" s="245" t="b">
        <f t="shared" si="9"/>
        <v>0</v>
      </c>
      <c r="S231" s="246">
        <f t="shared" si="10"/>
        <v>1</v>
      </c>
    </row>
    <row r="232" spans="1:19" ht="15" customHeight="1" x14ac:dyDescent="0.3">
      <c r="A232" s="14"/>
      <c r="B232" s="90">
        <v>219</v>
      </c>
      <c r="C232" s="91"/>
      <c r="D232" s="92"/>
      <c r="E232" s="93"/>
      <c r="F232" s="92"/>
      <c r="G232" s="93"/>
      <c r="H232" s="94"/>
      <c r="I232" s="14"/>
      <c r="J232" s="14"/>
      <c r="K232" s="14"/>
      <c r="L232" s="14"/>
      <c r="M232" s="14"/>
      <c r="N232" s="14"/>
      <c r="O232" s="14"/>
      <c r="P232" s="187"/>
      <c r="Q232" s="187"/>
      <c r="R232" s="245" t="b">
        <f t="shared" si="9"/>
        <v>0</v>
      </c>
      <c r="S232" s="246">
        <f t="shared" si="10"/>
        <v>1</v>
      </c>
    </row>
    <row r="233" spans="1:19" ht="15" customHeight="1" thickBot="1" x14ac:dyDescent="0.35">
      <c r="A233" s="14"/>
      <c r="B233" s="103">
        <v>220</v>
      </c>
      <c r="C233" s="104"/>
      <c r="D233" s="106"/>
      <c r="E233" s="105"/>
      <c r="F233" s="106"/>
      <c r="G233" s="105"/>
      <c r="H233" s="107"/>
      <c r="I233" s="14"/>
      <c r="J233" s="14"/>
      <c r="K233" s="14"/>
      <c r="L233" s="14"/>
      <c r="M233" s="14"/>
      <c r="N233" s="14"/>
      <c r="O233" s="14"/>
      <c r="P233" s="187"/>
      <c r="Q233" s="187"/>
      <c r="R233" s="245" t="b">
        <f t="shared" si="9"/>
        <v>0</v>
      </c>
      <c r="S233" s="246">
        <f t="shared" si="10"/>
        <v>1</v>
      </c>
    </row>
    <row r="234" spans="1:19" ht="15" customHeight="1" x14ac:dyDescent="0.3">
      <c r="A234" s="14"/>
      <c r="B234" s="85">
        <v>221</v>
      </c>
      <c r="C234" s="99"/>
      <c r="D234" s="100"/>
      <c r="E234" s="101"/>
      <c r="F234" s="100"/>
      <c r="G234" s="101"/>
      <c r="H234" s="102"/>
      <c r="I234" s="14"/>
      <c r="J234" s="14"/>
      <c r="K234" s="14"/>
      <c r="L234" s="14"/>
      <c r="M234" s="14"/>
      <c r="N234" s="14"/>
      <c r="O234" s="14"/>
      <c r="P234" s="187"/>
      <c r="Q234" s="187"/>
      <c r="R234" s="245" t="b">
        <f t="shared" si="9"/>
        <v>0</v>
      </c>
      <c r="S234" s="246">
        <f t="shared" si="10"/>
        <v>1</v>
      </c>
    </row>
    <row r="235" spans="1:19" ht="15" customHeight="1" x14ac:dyDescent="0.3">
      <c r="A235" s="14"/>
      <c r="B235" s="90">
        <v>222</v>
      </c>
      <c r="C235" s="91"/>
      <c r="D235" s="92"/>
      <c r="E235" s="93"/>
      <c r="F235" s="92"/>
      <c r="G235" s="93"/>
      <c r="H235" s="94"/>
      <c r="I235" s="14"/>
      <c r="J235" s="14"/>
      <c r="K235" s="14"/>
      <c r="L235" s="14"/>
      <c r="M235" s="14"/>
      <c r="N235" s="14"/>
      <c r="O235" s="14"/>
      <c r="P235" s="187"/>
      <c r="Q235" s="187"/>
      <c r="R235" s="245" t="b">
        <f t="shared" si="9"/>
        <v>0</v>
      </c>
      <c r="S235" s="246">
        <f t="shared" si="10"/>
        <v>1</v>
      </c>
    </row>
    <row r="236" spans="1:19" ht="15" customHeight="1" x14ac:dyDescent="0.3">
      <c r="A236" s="14"/>
      <c r="B236" s="90">
        <v>223</v>
      </c>
      <c r="C236" s="91"/>
      <c r="D236" s="92"/>
      <c r="E236" s="93"/>
      <c r="F236" s="92"/>
      <c r="G236" s="93"/>
      <c r="H236" s="94"/>
      <c r="I236" s="14"/>
      <c r="J236" s="14"/>
      <c r="K236" s="14"/>
      <c r="L236" s="14"/>
      <c r="M236" s="14"/>
      <c r="N236" s="14"/>
      <c r="O236" s="14"/>
      <c r="P236" s="187"/>
      <c r="Q236" s="187"/>
      <c r="R236" s="245" t="b">
        <f t="shared" si="9"/>
        <v>0</v>
      </c>
      <c r="S236" s="246">
        <f t="shared" si="10"/>
        <v>1</v>
      </c>
    </row>
    <row r="237" spans="1:19" ht="15" customHeight="1" x14ac:dyDescent="0.3">
      <c r="A237" s="14"/>
      <c r="B237" s="90">
        <v>224</v>
      </c>
      <c r="C237" s="91"/>
      <c r="D237" s="92"/>
      <c r="E237" s="93"/>
      <c r="F237" s="92"/>
      <c r="G237" s="93"/>
      <c r="H237" s="94"/>
      <c r="I237" s="14"/>
      <c r="J237" s="14"/>
      <c r="K237" s="14"/>
      <c r="L237" s="14"/>
      <c r="M237" s="14"/>
      <c r="N237" s="14"/>
      <c r="O237" s="14"/>
      <c r="P237" s="187"/>
      <c r="Q237" s="187"/>
      <c r="R237" s="245" t="b">
        <f t="shared" si="9"/>
        <v>0</v>
      </c>
      <c r="S237" s="246">
        <f t="shared" si="10"/>
        <v>1</v>
      </c>
    </row>
    <row r="238" spans="1:19" ht="15" customHeight="1" x14ac:dyDescent="0.3">
      <c r="A238" s="14"/>
      <c r="B238" s="90">
        <v>225</v>
      </c>
      <c r="C238" s="91"/>
      <c r="D238" s="92"/>
      <c r="E238" s="93"/>
      <c r="F238" s="92"/>
      <c r="G238" s="93"/>
      <c r="H238" s="94"/>
      <c r="I238" s="14"/>
      <c r="J238" s="14"/>
      <c r="K238" s="14"/>
      <c r="L238" s="14"/>
      <c r="M238" s="14"/>
      <c r="N238" s="14"/>
      <c r="O238" s="14"/>
      <c r="P238" s="187"/>
      <c r="Q238" s="187"/>
      <c r="R238" s="245" t="b">
        <f t="shared" si="9"/>
        <v>0</v>
      </c>
      <c r="S238" s="246">
        <f t="shared" si="10"/>
        <v>1</v>
      </c>
    </row>
    <row r="239" spans="1:19" ht="15" customHeight="1" x14ac:dyDescent="0.3">
      <c r="A239" s="14"/>
      <c r="B239" s="90">
        <v>226</v>
      </c>
      <c r="C239" s="91"/>
      <c r="D239" s="92"/>
      <c r="E239" s="93"/>
      <c r="F239" s="92"/>
      <c r="G239" s="93"/>
      <c r="H239" s="94"/>
      <c r="I239" s="14"/>
      <c r="J239" s="14"/>
      <c r="K239" s="14"/>
      <c r="L239" s="14"/>
      <c r="M239" s="14"/>
      <c r="N239" s="14"/>
      <c r="O239" s="14"/>
      <c r="P239" s="187"/>
      <c r="Q239" s="187"/>
      <c r="R239" s="245" t="b">
        <f t="shared" si="9"/>
        <v>0</v>
      </c>
      <c r="S239" s="246">
        <f t="shared" si="10"/>
        <v>1</v>
      </c>
    </row>
    <row r="240" spans="1:19" ht="15" customHeight="1" x14ac:dyDescent="0.3">
      <c r="A240" s="14"/>
      <c r="B240" s="90">
        <v>227</v>
      </c>
      <c r="C240" s="91"/>
      <c r="D240" s="92"/>
      <c r="E240" s="93"/>
      <c r="F240" s="92"/>
      <c r="G240" s="93"/>
      <c r="H240" s="94"/>
      <c r="I240" s="14"/>
      <c r="J240" s="14"/>
      <c r="K240" s="14"/>
      <c r="L240" s="14"/>
      <c r="M240" s="14"/>
      <c r="N240" s="14"/>
      <c r="O240" s="14"/>
      <c r="P240" s="187"/>
      <c r="Q240" s="187"/>
      <c r="R240" s="245" t="b">
        <f t="shared" si="9"/>
        <v>0</v>
      </c>
      <c r="S240" s="246">
        <f t="shared" si="10"/>
        <v>1</v>
      </c>
    </row>
    <row r="241" spans="1:19" ht="15" customHeight="1" x14ac:dyDescent="0.3">
      <c r="A241" s="14"/>
      <c r="B241" s="90">
        <v>228</v>
      </c>
      <c r="C241" s="91"/>
      <c r="D241" s="92"/>
      <c r="E241" s="93"/>
      <c r="F241" s="92"/>
      <c r="G241" s="93"/>
      <c r="H241" s="94"/>
      <c r="I241" s="14"/>
      <c r="J241" s="14"/>
      <c r="K241" s="14"/>
      <c r="L241" s="14"/>
      <c r="M241" s="14"/>
      <c r="N241" s="14"/>
      <c r="O241" s="14"/>
      <c r="P241" s="187"/>
      <c r="Q241" s="187"/>
      <c r="R241" s="245" t="b">
        <f t="shared" si="9"/>
        <v>0</v>
      </c>
      <c r="S241" s="246">
        <f t="shared" si="10"/>
        <v>1</v>
      </c>
    </row>
    <row r="242" spans="1:19" ht="15" customHeight="1" x14ac:dyDescent="0.3">
      <c r="A242" s="14"/>
      <c r="B242" s="90">
        <v>229</v>
      </c>
      <c r="C242" s="91"/>
      <c r="D242" s="92"/>
      <c r="E242" s="93"/>
      <c r="F242" s="92"/>
      <c r="G242" s="93"/>
      <c r="H242" s="94"/>
      <c r="I242" s="14"/>
      <c r="J242" s="14"/>
      <c r="K242" s="14"/>
      <c r="L242" s="14"/>
      <c r="M242" s="14"/>
      <c r="N242" s="14"/>
      <c r="O242" s="14"/>
      <c r="P242" s="187"/>
      <c r="Q242" s="187"/>
      <c r="R242" s="245" t="b">
        <f t="shared" si="9"/>
        <v>0</v>
      </c>
      <c r="S242" s="246">
        <f t="shared" si="10"/>
        <v>1</v>
      </c>
    </row>
    <row r="243" spans="1:19" ht="15" customHeight="1" thickBot="1" x14ac:dyDescent="0.35">
      <c r="A243" s="14"/>
      <c r="B243" s="90">
        <v>230</v>
      </c>
      <c r="C243" s="95"/>
      <c r="D243" s="96"/>
      <c r="E243" s="97"/>
      <c r="F243" s="96"/>
      <c r="G243" s="97"/>
      <c r="H243" s="98"/>
      <c r="I243" s="14"/>
      <c r="J243" s="14"/>
      <c r="K243" s="14"/>
      <c r="L243" s="14"/>
      <c r="M243" s="14"/>
      <c r="N243" s="14"/>
      <c r="O243" s="14"/>
      <c r="P243" s="187"/>
      <c r="Q243" s="187"/>
      <c r="R243" s="245" t="b">
        <f t="shared" si="9"/>
        <v>0</v>
      </c>
      <c r="S243" s="246">
        <f t="shared" si="10"/>
        <v>1</v>
      </c>
    </row>
    <row r="244" spans="1:19" ht="15" customHeight="1" x14ac:dyDescent="0.3">
      <c r="A244" s="14"/>
      <c r="B244" s="85">
        <v>231</v>
      </c>
      <c r="C244" s="99"/>
      <c r="D244" s="100"/>
      <c r="E244" s="101"/>
      <c r="F244" s="100"/>
      <c r="G244" s="101"/>
      <c r="H244" s="102"/>
      <c r="I244" s="14"/>
      <c r="J244" s="14"/>
      <c r="K244" s="14"/>
      <c r="L244" s="14"/>
      <c r="M244" s="14"/>
      <c r="N244" s="14"/>
      <c r="O244" s="14"/>
      <c r="P244" s="187"/>
      <c r="Q244" s="187"/>
      <c r="R244" s="245" t="b">
        <f t="shared" si="9"/>
        <v>0</v>
      </c>
      <c r="S244" s="246">
        <f t="shared" si="10"/>
        <v>1</v>
      </c>
    </row>
    <row r="245" spans="1:19" ht="15" customHeight="1" x14ac:dyDescent="0.3">
      <c r="A245" s="14"/>
      <c r="B245" s="90">
        <v>232</v>
      </c>
      <c r="C245" s="91"/>
      <c r="D245" s="92"/>
      <c r="E245" s="93"/>
      <c r="F245" s="92"/>
      <c r="G245" s="93"/>
      <c r="H245" s="94"/>
      <c r="I245" s="14"/>
      <c r="J245" s="14"/>
      <c r="K245" s="14"/>
      <c r="L245" s="14"/>
      <c r="M245" s="14"/>
      <c r="N245" s="14"/>
      <c r="O245" s="14"/>
      <c r="P245" s="187"/>
      <c r="Q245" s="187"/>
      <c r="R245" s="245" t="b">
        <f t="shared" si="9"/>
        <v>0</v>
      </c>
      <c r="S245" s="246">
        <f t="shared" si="10"/>
        <v>1</v>
      </c>
    </row>
    <row r="246" spans="1:19" ht="15" customHeight="1" x14ac:dyDescent="0.3">
      <c r="A246" s="14"/>
      <c r="B246" s="90">
        <v>233</v>
      </c>
      <c r="C246" s="91"/>
      <c r="D246" s="92"/>
      <c r="E246" s="93"/>
      <c r="F246" s="92"/>
      <c r="G246" s="93"/>
      <c r="H246" s="94"/>
      <c r="I246" s="14"/>
      <c r="J246" s="14"/>
      <c r="K246" s="14"/>
      <c r="L246" s="14"/>
      <c r="M246" s="14"/>
      <c r="N246" s="14"/>
      <c r="O246" s="14"/>
      <c r="P246" s="187"/>
      <c r="Q246" s="187"/>
      <c r="R246" s="245" t="b">
        <f t="shared" si="9"/>
        <v>0</v>
      </c>
      <c r="S246" s="246">
        <f t="shared" si="10"/>
        <v>1</v>
      </c>
    </row>
    <row r="247" spans="1:19" ht="15" customHeight="1" x14ac:dyDescent="0.3">
      <c r="A247" s="14"/>
      <c r="B247" s="90">
        <v>234</v>
      </c>
      <c r="C247" s="91"/>
      <c r="D247" s="92"/>
      <c r="E247" s="93"/>
      <c r="F247" s="92"/>
      <c r="G247" s="93"/>
      <c r="H247" s="94"/>
      <c r="I247" s="14"/>
      <c r="J247" s="14"/>
      <c r="K247" s="14"/>
      <c r="L247" s="14"/>
      <c r="M247" s="14"/>
      <c r="N247" s="14"/>
      <c r="O247" s="14"/>
      <c r="P247" s="187"/>
      <c r="Q247" s="187"/>
      <c r="R247" s="245" t="b">
        <f t="shared" si="9"/>
        <v>0</v>
      </c>
      <c r="S247" s="246">
        <f t="shared" si="10"/>
        <v>1</v>
      </c>
    </row>
    <row r="248" spans="1:19" ht="15" customHeight="1" x14ac:dyDescent="0.3">
      <c r="A248" s="14"/>
      <c r="B248" s="90">
        <v>235</v>
      </c>
      <c r="C248" s="91"/>
      <c r="D248" s="92"/>
      <c r="E248" s="93"/>
      <c r="F248" s="92"/>
      <c r="G248" s="93"/>
      <c r="H248" s="94"/>
      <c r="I248" s="14"/>
      <c r="J248" s="14"/>
      <c r="K248" s="14"/>
      <c r="L248" s="14"/>
      <c r="M248" s="14"/>
      <c r="N248" s="14"/>
      <c r="O248" s="14"/>
      <c r="P248" s="187"/>
      <c r="Q248" s="187"/>
      <c r="R248" s="245" t="b">
        <f t="shared" si="9"/>
        <v>0</v>
      </c>
      <c r="S248" s="246">
        <f t="shared" si="10"/>
        <v>1</v>
      </c>
    </row>
    <row r="249" spans="1:19" ht="15" customHeight="1" x14ac:dyDescent="0.3">
      <c r="A249" s="14"/>
      <c r="B249" s="90">
        <v>236</v>
      </c>
      <c r="C249" s="91"/>
      <c r="D249" s="92"/>
      <c r="E249" s="93"/>
      <c r="F249" s="92"/>
      <c r="G249" s="93"/>
      <c r="H249" s="94"/>
      <c r="I249" s="14"/>
      <c r="J249" s="14"/>
      <c r="K249" s="14"/>
      <c r="L249" s="14"/>
      <c r="M249" s="14"/>
      <c r="N249" s="14"/>
      <c r="O249" s="14"/>
      <c r="P249" s="187"/>
      <c r="Q249" s="187"/>
      <c r="R249" s="245" t="b">
        <f t="shared" si="9"/>
        <v>0</v>
      </c>
      <c r="S249" s="246">
        <f t="shared" si="10"/>
        <v>1</v>
      </c>
    </row>
    <row r="250" spans="1:19" ht="15" customHeight="1" x14ac:dyDescent="0.3">
      <c r="A250" s="14"/>
      <c r="B250" s="90">
        <v>237</v>
      </c>
      <c r="C250" s="91"/>
      <c r="D250" s="92"/>
      <c r="E250" s="93"/>
      <c r="F250" s="92"/>
      <c r="G250" s="93"/>
      <c r="H250" s="94"/>
      <c r="I250" s="14"/>
      <c r="J250" s="14"/>
      <c r="K250" s="14"/>
      <c r="L250" s="14"/>
      <c r="M250" s="14"/>
      <c r="N250" s="14"/>
      <c r="O250" s="14"/>
      <c r="P250" s="187"/>
      <c r="Q250" s="187"/>
      <c r="R250" s="245" t="b">
        <f t="shared" si="9"/>
        <v>0</v>
      </c>
      <c r="S250" s="246">
        <f t="shared" si="10"/>
        <v>1</v>
      </c>
    </row>
    <row r="251" spans="1:19" ht="15" customHeight="1" x14ac:dyDescent="0.3">
      <c r="A251" s="14"/>
      <c r="B251" s="90">
        <v>238</v>
      </c>
      <c r="C251" s="91"/>
      <c r="D251" s="92"/>
      <c r="E251" s="93"/>
      <c r="F251" s="92"/>
      <c r="G251" s="93"/>
      <c r="H251" s="94"/>
      <c r="I251" s="14"/>
      <c r="J251" s="14"/>
      <c r="K251" s="14"/>
      <c r="L251" s="14"/>
      <c r="M251" s="14"/>
      <c r="N251" s="14"/>
      <c r="O251" s="14"/>
      <c r="P251" s="187"/>
      <c r="Q251" s="187"/>
      <c r="R251" s="245" t="b">
        <f t="shared" si="9"/>
        <v>0</v>
      </c>
      <c r="S251" s="246">
        <f t="shared" si="10"/>
        <v>1</v>
      </c>
    </row>
    <row r="252" spans="1:19" ht="15" customHeight="1" x14ac:dyDescent="0.3">
      <c r="A252" s="14"/>
      <c r="B252" s="90">
        <v>239</v>
      </c>
      <c r="C252" s="91"/>
      <c r="D252" s="92"/>
      <c r="E252" s="93"/>
      <c r="F252" s="92"/>
      <c r="G252" s="93"/>
      <c r="H252" s="94"/>
      <c r="I252" s="14"/>
      <c r="J252" s="14"/>
      <c r="K252" s="14"/>
      <c r="L252" s="14"/>
      <c r="M252" s="14"/>
      <c r="N252" s="14"/>
      <c r="O252" s="14"/>
      <c r="P252" s="187"/>
      <c r="Q252" s="187"/>
      <c r="R252" s="245" t="b">
        <f t="shared" si="9"/>
        <v>0</v>
      </c>
      <c r="S252" s="246">
        <f t="shared" si="10"/>
        <v>1</v>
      </c>
    </row>
    <row r="253" spans="1:19" ht="15" customHeight="1" thickBot="1" x14ac:dyDescent="0.35">
      <c r="A253" s="14"/>
      <c r="B253" s="103">
        <v>240</v>
      </c>
      <c r="C253" s="104"/>
      <c r="D253" s="106"/>
      <c r="E253" s="105"/>
      <c r="F253" s="106"/>
      <c r="G253" s="105"/>
      <c r="H253" s="107"/>
      <c r="I253" s="14"/>
      <c r="J253" s="14"/>
      <c r="K253" s="14"/>
      <c r="L253" s="14"/>
      <c r="M253" s="14"/>
      <c r="N253" s="14"/>
      <c r="O253" s="14"/>
      <c r="P253" s="187"/>
      <c r="Q253" s="187"/>
      <c r="R253" s="245" t="b">
        <f t="shared" si="9"/>
        <v>0</v>
      </c>
      <c r="S253" s="246">
        <f t="shared" si="10"/>
        <v>1</v>
      </c>
    </row>
    <row r="254" spans="1:19" ht="15" customHeight="1" x14ac:dyDescent="0.3">
      <c r="A254" s="14"/>
      <c r="B254" s="85">
        <v>241</v>
      </c>
      <c r="C254" s="99"/>
      <c r="D254" s="100"/>
      <c r="E254" s="101"/>
      <c r="F254" s="100"/>
      <c r="G254" s="101"/>
      <c r="H254" s="102"/>
      <c r="I254" s="14"/>
      <c r="J254" s="14"/>
      <c r="K254" s="14"/>
      <c r="L254" s="14"/>
      <c r="M254" s="14"/>
      <c r="N254" s="14"/>
      <c r="O254" s="14"/>
      <c r="P254" s="187"/>
      <c r="Q254" s="187"/>
      <c r="R254" s="245" t="b">
        <f t="shared" si="9"/>
        <v>0</v>
      </c>
      <c r="S254" s="246">
        <f t="shared" si="10"/>
        <v>1</v>
      </c>
    </row>
    <row r="255" spans="1:19" ht="15" customHeight="1" x14ac:dyDescent="0.3">
      <c r="A255" s="14"/>
      <c r="B255" s="90">
        <v>242</v>
      </c>
      <c r="C255" s="91"/>
      <c r="D255" s="92"/>
      <c r="E255" s="93"/>
      <c r="F255" s="92"/>
      <c r="G255" s="93"/>
      <c r="H255" s="94"/>
      <c r="I255" s="14"/>
      <c r="J255" s="14"/>
      <c r="K255" s="14"/>
      <c r="L255" s="14"/>
      <c r="M255" s="14"/>
      <c r="N255" s="14"/>
      <c r="O255" s="14"/>
      <c r="P255" s="187"/>
      <c r="Q255" s="187"/>
      <c r="R255" s="245" t="b">
        <f t="shared" si="9"/>
        <v>0</v>
      </c>
      <c r="S255" s="246">
        <f t="shared" si="10"/>
        <v>1</v>
      </c>
    </row>
    <row r="256" spans="1:19" ht="15" customHeight="1" x14ac:dyDescent="0.3">
      <c r="A256" s="14"/>
      <c r="B256" s="90">
        <v>243</v>
      </c>
      <c r="C256" s="91"/>
      <c r="D256" s="92"/>
      <c r="E256" s="93"/>
      <c r="F256" s="92"/>
      <c r="G256" s="93"/>
      <c r="H256" s="94"/>
      <c r="I256" s="14"/>
      <c r="J256" s="14"/>
      <c r="K256" s="14"/>
      <c r="L256" s="14"/>
      <c r="M256" s="14"/>
      <c r="N256" s="14"/>
      <c r="O256" s="14"/>
      <c r="P256" s="187"/>
      <c r="Q256" s="187"/>
      <c r="R256" s="245" t="b">
        <f t="shared" si="9"/>
        <v>0</v>
      </c>
      <c r="S256" s="246">
        <f t="shared" si="10"/>
        <v>1</v>
      </c>
    </row>
    <row r="257" spans="1:19" ht="15" customHeight="1" x14ac:dyDescent="0.3">
      <c r="A257" s="14"/>
      <c r="B257" s="90">
        <v>244</v>
      </c>
      <c r="C257" s="91"/>
      <c r="D257" s="92"/>
      <c r="E257" s="93"/>
      <c r="F257" s="92"/>
      <c r="G257" s="93"/>
      <c r="H257" s="94"/>
      <c r="I257" s="14"/>
      <c r="J257" s="14"/>
      <c r="K257" s="14"/>
      <c r="L257" s="14"/>
      <c r="M257" s="14"/>
      <c r="N257" s="14"/>
      <c r="O257" s="14"/>
      <c r="P257" s="187"/>
      <c r="Q257" s="187"/>
      <c r="R257" s="245" t="b">
        <f t="shared" si="9"/>
        <v>0</v>
      </c>
      <c r="S257" s="246">
        <f t="shared" si="10"/>
        <v>1</v>
      </c>
    </row>
    <row r="258" spans="1:19" ht="15" customHeight="1" x14ac:dyDescent="0.3">
      <c r="A258" s="14"/>
      <c r="B258" s="90">
        <v>245</v>
      </c>
      <c r="C258" s="91"/>
      <c r="D258" s="92"/>
      <c r="E258" s="93"/>
      <c r="F258" s="92"/>
      <c r="G258" s="93"/>
      <c r="H258" s="94"/>
      <c r="I258" s="14"/>
      <c r="J258" s="14"/>
      <c r="K258" s="14"/>
      <c r="L258" s="14"/>
      <c r="M258" s="14"/>
      <c r="N258" s="14"/>
      <c r="O258" s="14"/>
      <c r="P258" s="187"/>
      <c r="Q258" s="187"/>
      <c r="R258" s="245" t="b">
        <f t="shared" si="9"/>
        <v>0</v>
      </c>
      <c r="S258" s="246">
        <f t="shared" si="10"/>
        <v>1</v>
      </c>
    </row>
    <row r="259" spans="1:19" ht="15" customHeight="1" x14ac:dyDescent="0.3">
      <c r="A259" s="14"/>
      <c r="B259" s="90">
        <v>246</v>
      </c>
      <c r="C259" s="91"/>
      <c r="D259" s="92"/>
      <c r="E259" s="93"/>
      <c r="F259" s="92"/>
      <c r="G259" s="93"/>
      <c r="H259" s="94"/>
      <c r="I259" s="14"/>
      <c r="J259" s="14"/>
      <c r="K259" s="14"/>
      <c r="L259" s="14"/>
      <c r="M259" s="14"/>
      <c r="N259" s="14"/>
      <c r="O259" s="14"/>
      <c r="P259" s="187"/>
      <c r="Q259" s="187"/>
      <c r="R259" s="245" t="b">
        <f t="shared" si="9"/>
        <v>0</v>
      </c>
      <c r="S259" s="246">
        <f t="shared" si="10"/>
        <v>1</v>
      </c>
    </row>
    <row r="260" spans="1:19" ht="15" customHeight="1" x14ac:dyDescent="0.3">
      <c r="A260" s="14"/>
      <c r="B260" s="90">
        <v>247</v>
      </c>
      <c r="C260" s="91"/>
      <c r="D260" s="92"/>
      <c r="E260" s="93"/>
      <c r="F260" s="92"/>
      <c r="G260" s="93"/>
      <c r="H260" s="94"/>
      <c r="I260" s="14"/>
      <c r="J260" s="14"/>
      <c r="K260" s="14"/>
      <c r="L260" s="14"/>
      <c r="M260" s="14"/>
      <c r="N260" s="14"/>
      <c r="O260" s="14"/>
      <c r="P260" s="187"/>
      <c r="Q260" s="187"/>
      <c r="R260" s="245" t="b">
        <f t="shared" si="9"/>
        <v>0</v>
      </c>
      <c r="S260" s="246">
        <f t="shared" si="10"/>
        <v>1</v>
      </c>
    </row>
    <row r="261" spans="1:19" ht="15" customHeight="1" x14ac:dyDescent="0.3">
      <c r="A261" s="14"/>
      <c r="B261" s="90">
        <v>248</v>
      </c>
      <c r="C261" s="91"/>
      <c r="D261" s="92"/>
      <c r="E261" s="93"/>
      <c r="F261" s="92"/>
      <c r="G261" s="93"/>
      <c r="H261" s="94"/>
      <c r="I261" s="14"/>
      <c r="J261" s="14"/>
      <c r="K261" s="14"/>
      <c r="L261" s="14"/>
      <c r="M261" s="14"/>
      <c r="N261" s="14"/>
      <c r="O261" s="14"/>
      <c r="P261" s="187"/>
      <c r="Q261" s="187"/>
      <c r="R261" s="245" t="b">
        <f t="shared" si="9"/>
        <v>0</v>
      </c>
      <c r="S261" s="246">
        <f t="shared" si="10"/>
        <v>1</v>
      </c>
    </row>
    <row r="262" spans="1:19" ht="15" customHeight="1" x14ac:dyDescent="0.3">
      <c r="A262" s="14"/>
      <c r="B262" s="90">
        <v>249</v>
      </c>
      <c r="C262" s="91"/>
      <c r="D262" s="92"/>
      <c r="E262" s="93"/>
      <c r="F262" s="92"/>
      <c r="G262" s="93"/>
      <c r="H262" s="94"/>
      <c r="I262" s="14"/>
      <c r="J262" s="14"/>
      <c r="K262" s="14"/>
      <c r="L262" s="14"/>
      <c r="M262" s="14"/>
      <c r="N262" s="14"/>
      <c r="O262" s="14"/>
      <c r="P262" s="187"/>
      <c r="Q262" s="187"/>
      <c r="R262" s="245" t="b">
        <f t="shared" si="9"/>
        <v>0</v>
      </c>
      <c r="S262" s="246">
        <f t="shared" si="10"/>
        <v>1</v>
      </c>
    </row>
    <row r="263" spans="1:19" ht="15" customHeight="1" thickBot="1" x14ac:dyDescent="0.35">
      <c r="A263" s="14"/>
      <c r="B263" s="90">
        <v>250</v>
      </c>
      <c r="C263" s="95"/>
      <c r="D263" s="96"/>
      <c r="E263" s="97"/>
      <c r="F263" s="96"/>
      <c r="G263" s="97"/>
      <c r="H263" s="98"/>
      <c r="I263" s="14"/>
      <c r="J263" s="14"/>
      <c r="K263" s="14"/>
      <c r="L263" s="14"/>
      <c r="M263" s="14"/>
      <c r="N263" s="14"/>
      <c r="O263" s="14"/>
      <c r="P263" s="187"/>
      <c r="Q263" s="187"/>
      <c r="R263" s="245" t="b">
        <f t="shared" si="9"/>
        <v>0</v>
      </c>
      <c r="S263" s="246">
        <f t="shared" si="10"/>
        <v>1</v>
      </c>
    </row>
    <row r="264" spans="1:19" ht="15" customHeight="1" x14ac:dyDescent="0.3">
      <c r="A264" s="14"/>
      <c r="B264" s="85">
        <v>251</v>
      </c>
      <c r="C264" s="99"/>
      <c r="D264" s="100"/>
      <c r="E264" s="101"/>
      <c r="F264" s="100"/>
      <c r="G264" s="101"/>
      <c r="H264" s="102"/>
      <c r="I264" s="14"/>
      <c r="J264" s="14"/>
      <c r="K264" s="14"/>
      <c r="L264" s="14"/>
      <c r="M264" s="14"/>
      <c r="N264" s="14"/>
      <c r="O264" s="14"/>
      <c r="P264" s="187"/>
      <c r="Q264" s="187"/>
      <c r="R264" s="245" t="b">
        <f t="shared" si="9"/>
        <v>0</v>
      </c>
      <c r="S264" s="246">
        <f t="shared" si="10"/>
        <v>1</v>
      </c>
    </row>
    <row r="265" spans="1:19" ht="15" customHeight="1" x14ac:dyDescent="0.3">
      <c r="A265" s="14"/>
      <c r="B265" s="90">
        <v>252</v>
      </c>
      <c r="C265" s="91"/>
      <c r="D265" s="92"/>
      <c r="E265" s="93"/>
      <c r="F265" s="92"/>
      <c r="G265" s="93"/>
      <c r="H265" s="94"/>
      <c r="I265" s="14"/>
      <c r="J265" s="14"/>
      <c r="K265" s="14"/>
      <c r="L265" s="14"/>
      <c r="M265" s="14"/>
      <c r="N265" s="14"/>
      <c r="O265" s="14"/>
      <c r="P265" s="187"/>
      <c r="Q265" s="187"/>
      <c r="R265" s="245" t="b">
        <f t="shared" si="9"/>
        <v>0</v>
      </c>
      <c r="S265" s="246">
        <f t="shared" si="10"/>
        <v>1</v>
      </c>
    </row>
    <row r="266" spans="1:19" ht="15" customHeight="1" x14ac:dyDescent="0.3">
      <c r="A266" s="14"/>
      <c r="B266" s="90">
        <v>253</v>
      </c>
      <c r="C266" s="91"/>
      <c r="D266" s="92"/>
      <c r="E266" s="93"/>
      <c r="F266" s="92"/>
      <c r="G266" s="93"/>
      <c r="H266" s="94"/>
      <c r="I266" s="14"/>
      <c r="J266" s="14"/>
      <c r="K266" s="14"/>
      <c r="L266" s="14"/>
      <c r="M266" s="14"/>
      <c r="N266" s="14"/>
      <c r="O266" s="14"/>
      <c r="P266" s="187"/>
      <c r="Q266" s="187"/>
      <c r="R266" s="245" t="b">
        <f t="shared" si="9"/>
        <v>0</v>
      </c>
      <c r="S266" s="246">
        <f t="shared" si="10"/>
        <v>1</v>
      </c>
    </row>
    <row r="267" spans="1:19" ht="15" customHeight="1" x14ac:dyDescent="0.3">
      <c r="A267" s="14"/>
      <c r="B267" s="90">
        <v>254</v>
      </c>
      <c r="C267" s="91"/>
      <c r="D267" s="92"/>
      <c r="E267" s="93"/>
      <c r="F267" s="92"/>
      <c r="G267" s="93"/>
      <c r="H267" s="94"/>
      <c r="I267" s="14"/>
      <c r="J267" s="14"/>
      <c r="K267" s="14"/>
      <c r="L267" s="14"/>
      <c r="M267" s="14"/>
      <c r="N267" s="14"/>
      <c r="O267" s="14"/>
      <c r="P267" s="187"/>
      <c r="Q267" s="187"/>
      <c r="R267" s="245" t="b">
        <f t="shared" si="9"/>
        <v>0</v>
      </c>
      <c r="S267" s="246">
        <f t="shared" si="10"/>
        <v>1</v>
      </c>
    </row>
    <row r="268" spans="1:19" ht="15" customHeight="1" x14ac:dyDescent="0.3">
      <c r="A268" s="14"/>
      <c r="B268" s="90">
        <v>255</v>
      </c>
      <c r="C268" s="91"/>
      <c r="D268" s="92"/>
      <c r="E268" s="93"/>
      <c r="F268" s="92"/>
      <c r="G268" s="93"/>
      <c r="H268" s="94"/>
      <c r="I268" s="14"/>
      <c r="J268" s="14"/>
      <c r="K268" s="14"/>
      <c r="L268" s="14"/>
      <c r="M268" s="14"/>
      <c r="N268" s="14"/>
      <c r="O268" s="14"/>
      <c r="P268" s="187"/>
      <c r="Q268" s="187"/>
      <c r="R268" s="245" t="b">
        <f t="shared" si="9"/>
        <v>0</v>
      </c>
      <c r="S268" s="246">
        <f t="shared" si="10"/>
        <v>1</v>
      </c>
    </row>
    <row r="269" spans="1:19" ht="15" customHeight="1" x14ac:dyDescent="0.3">
      <c r="A269" s="14"/>
      <c r="B269" s="90">
        <v>256</v>
      </c>
      <c r="C269" s="91"/>
      <c r="D269" s="92"/>
      <c r="E269" s="93"/>
      <c r="F269" s="92"/>
      <c r="G269" s="93"/>
      <c r="H269" s="94"/>
      <c r="I269" s="14"/>
      <c r="J269" s="14"/>
      <c r="K269" s="14"/>
      <c r="L269" s="14"/>
      <c r="M269" s="14"/>
      <c r="N269" s="14"/>
      <c r="O269" s="14"/>
      <c r="P269" s="187"/>
      <c r="Q269" s="187"/>
      <c r="R269" s="245" t="b">
        <f t="shared" si="9"/>
        <v>0</v>
      </c>
      <c r="S269" s="246">
        <f t="shared" si="10"/>
        <v>1</v>
      </c>
    </row>
    <row r="270" spans="1:19" ht="15" customHeight="1" x14ac:dyDescent="0.3">
      <c r="A270" s="14"/>
      <c r="B270" s="90">
        <v>257</v>
      </c>
      <c r="C270" s="91"/>
      <c r="D270" s="92"/>
      <c r="E270" s="93"/>
      <c r="F270" s="92"/>
      <c r="G270" s="93"/>
      <c r="H270" s="94"/>
      <c r="I270" s="14"/>
      <c r="J270" s="14"/>
      <c r="K270" s="14"/>
      <c r="L270" s="14"/>
      <c r="M270" s="14"/>
      <c r="N270" s="14"/>
      <c r="O270" s="14"/>
      <c r="P270" s="187"/>
      <c r="Q270" s="187"/>
      <c r="R270" s="245" t="b">
        <f t="shared" si="9"/>
        <v>0</v>
      </c>
      <c r="S270" s="246">
        <f t="shared" si="10"/>
        <v>1</v>
      </c>
    </row>
    <row r="271" spans="1:19" ht="15" customHeight="1" x14ac:dyDescent="0.3">
      <c r="A271" s="14"/>
      <c r="B271" s="90">
        <v>258</v>
      </c>
      <c r="C271" s="91"/>
      <c r="D271" s="92"/>
      <c r="E271" s="93"/>
      <c r="F271" s="92"/>
      <c r="G271" s="93"/>
      <c r="H271" s="94"/>
      <c r="I271" s="14"/>
      <c r="J271" s="14"/>
      <c r="K271" s="14"/>
      <c r="L271" s="14"/>
      <c r="M271" s="14"/>
      <c r="N271" s="14"/>
      <c r="O271" s="14"/>
      <c r="P271" s="187"/>
      <c r="Q271" s="187"/>
      <c r="R271" s="245" t="b">
        <f t="shared" si="9"/>
        <v>0</v>
      </c>
      <c r="S271" s="246">
        <f t="shared" si="10"/>
        <v>1</v>
      </c>
    </row>
    <row r="272" spans="1:19" ht="15" customHeight="1" x14ac:dyDescent="0.3">
      <c r="A272" s="14"/>
      <c r="B272" s="90">
        <v>259</v>
      </c>
      <c r="C272" s="91"/>
      <c r="D272" s="92"/>
      <c r="E272" s="93"/>
      <c r="F272" s="92"/>
      <c r="G272" s="93"/>
      <c r="H272" s="94"/>
      <c r="I272" s="14"/>
      <c r="J272" s="14"/>
      <c r="K272" s="14"/>
      <c r="L272" s="14"/>
      <c r="M272" s="14"/>
      <c r="N272" s="14"/>
      <c r="O272" s="14"/>
      <c r="P272" s="187"/>
      <c r="Q272" s="187"/>
      <c r="R272" s="245" t="b">
        <f t="shared" si="9"/>
        <v>0</v>
      </c>
      <c r="S272" s="246">
        <f t="shared" si="10"/>
        <v>1</v>
      </c>
    </row>
    <row r="273" spans="1:19" ht="15" customHeight="1" thickBot="1" x14ac:dyDescent="0.35">
      <c r="A273" s="14"/>
      <c r="B273" s="103">
        <v>260</v>
      </c>
      <c r="C273" s="104"/>
      <c r="D273" s="106"/>
      <c r="E273" s="105"/>
      <c r="F273" s="106"/>
      <c r="G273" s="105"/>
      <c r="H273" s="107"/>
      <c r="I273" s="14"/>
      <c r="J273" s="14"/>
      <c r="K273" s="14"/>
      <c r="L273" s="14"/>
      <c r="M273" s="14"/>
      <c r="N273" s="14"/>
      <c r="O273" s="14"/>
      <c r="P273" s="187"/>
      <c r="Q273" s="187"/>
      <c r="R273" s="245" t="b">
        <f t="shared" si="9"/>
        <v>0</v>
      </c>
      <c r="S273" s="246">
        <f t="shared" si="10"/>
        <v>1</v>
      </c>
    </row>
    <row r="274" spans="1:19" ht="15" customHeight="1" x14ac:dyDescent="0.3">
      <c r="A274" s="14"/>
      <c r="B274" s="85">
        <v>261</v>
      </c>
      <c r="C274" s="99"/>
      <c r="D274" s="100"/>
      <c r="E274" s="101"/>
      <c r="F274" s="100"/>
      <c r="G274" s="101"/>
      <c r="H274" s="102"/>
      <c r="I274" s="14"/>
      <c r="J274" s="14"/>
      <c r="K274" s="14"/>
      <c r="L274" s="14"/>
      <c r="M274" s="14"/>
      <c r="N274" s="14"/>
      <c r="O274" s="14"/>
      <c r="P274" s="187"/>
      <c r="Q274" s="187"/>
      <c r="R274" s="245" t="b">
        <f t="shared" si="9"/>
        <v>0</v>
      </c>
      <c r="S274" s="246">
        <f t="shared" si="10"/>
        <v>1</v>
      </c>
    </row>
    <row r="275" spans="1:19" ht="15" customHeight="1" x14ac:dyDescent="0.3">
      <c r="A275" s="14"/>
      <c r="B275" s="90">
        <v>262</v>
      </c>
      <c r="C275" s="91"/>
      <c r="D275" s="92"/>
      <c r="E275" s="93"/>
      <c r="F275" s="92"/>
      <c r="G275" s="93"/>
      <c r="H275" s="94"/>
      <c r="I275" s="14"/>
      <c r="J275" s="14"/>
      <c r="K275" s="14"/>
      <c r="L275" s="14"/>
      <c r="M275" s="14"/>
      <c r="N275" s="14"/>
      <c r="O275" s="14"/>
      <c r="P275" s="187"/>
      <c r="Q275" s="187"/>
      <c r="R275" s="245" t="b">
        <f t="shared" si="9"/>
        <v>0</v>
      </c>
      <c r="S275" s="246">
        <f t="shared" si="10"/>
        <v>1</v>
      </c>
    </row>
    <row r="276" spans="1:19" ht="15" customHeight="1" x14ac:dyDescent="0.3">
      <c r="A276" s="14"/>
      <c r="B276" s="90">
        <v>263</v>
      </c>
      <c r="C276" s="91"/>
      <c r="D276" s="92"/>
      <c r="E276" s="93"/>
      <c r="F276" s="92"/>
      <c r="G276" s="93"/>
      <c r="H276" s="94"/>
      <c r="I276" s="14"/>
      <c r="J276" s="14"/>
      <c r="K276" s="14"/>
      <c r="L276" s="14"/>
      <c r="M276" s="14"/>
      <c r="N276" s="14"/>
      <c r="O276" s="14"/>
      <c r="P276" s="187"/>
      <c r="Q276" s="187"/>
      <c r="R276" s="245" t="b">
        <f t="shared" si="9"/>
        <v>0</v>
      </c>
      <c r="S276" s="246">
        <f t="shared" si="10"/>
        <v>1</v>
      </c>
    </row>
    <row r="277" spans="1:19" ht="15" customHeight="1" x14ac:dyDescent="0.3">
      <c r="A277" s="14"/>
      <c r="B277" s="90">
        <v>264</v>
      </c>
      <c r="C277" s="91"/>
      <c r="D277" s="92"/>
      <c r="E277" s="93"/>
      <c r="F277" s="92"/>
      <c r="G277" s="93"/>
      <c r="H277" s="94"/>
      <c r="I277" s="14"/>
      <c r="J277" s="14"/>
      <c r="K277" s="14"/>
      <c r="L277" s="14"/>
      <c r="M277" s="14"/>
      <c r="N277" s="14"/>
      <c r="O277" s="14"/>
      <c r="P277" s="187"/>
      <c r="Q277" s="187"/>
      <c r="R277" s="245" t="b">
        <f t="shared" si="9"/>
        <v>0</v>
      </c>
      <c r="S277" s="246">
        <f t="shared" si="10"/>
        <v>1</v>
      </c>
    </row>
    <row r="278" spans="1:19" ht="15" customHeight="1" x14ac:dyDescent="0.3">
      <c r="A278" s="14"/>
      <c r="B278" s="90">
        <v>265</v>
      </c>
      <c r="C278" s="91"/>
      <c r="D278" s="92"/>
      <c r="E278" s="93"/>
      <c r="F278" s="92"/>
      <c r="G278" s="93"/>
      <c r="H278" s="94"/>
      <c r="I278" s="14"/>
      <c r="J278" s="14"/>
      <c r="K278" s="14"/>
      <c r="L278" s="14"/>
      <c r="M278" s="14"/>
      <c r="N278" s="14"/>
      <c r="O278" s="14"/>
      <c r="P278" s="187"/>
      <c r="Q278" s="187"/>
      <c r="R278" s="245" t="b">
        <f t="shared" ref="R278:R313" si="11">$G$6&lt;B278</f>
        <v>0</v>
      </c>
      <c r="S278" s="246">
        <f t="shared" ref="S278:S313" si="12">IF(C278="Yes",DATE(2023,10,1),DATE(1900,1,1))</f>
        <v>1</v>
      </c>
    </row>
    <row r="279" spans="1:19" ht="15" customHeight="1" x14ac:dyDescent="0.3">
      <c r="A279" s="14"/>
      <c r="B279" s="90">
        <v>266</v>
      </c>
      <c r="C279" s="91"/>
      <c r="D279" s="92"/>
      <c r="E279" s="93"/>
      <c r="F279" s="92"/>
      <c r="G279" s="93"/>
      <c r="H279" s="94"/>
      <c r="I279" s="14"/>
      <c r="J279" s="14"/>
      <c r="K279" s="14"/>
      <c r="L279" s="14"/>
      <c r="M279" s="14"/>
      <c r="N279" s="14"/>
      <c r="O279" s="14"/>
      <c r="P279" s="187"/>
      <c r="Q279" s="187"/>
      <c r="R279" s="245" t="b">
        <f t="shared" si="11"/>
        <v>0</v>
      </c>
      <c r="S279" s="246">
        <f t="shared" si="12"/>
        <v>1</v>
      </c>
    </row>
    <row r="280" spans="1:19" ht="15" customHeight="1" x14ac:dyDescent="0.3">
      <c r="A280" s="14"/>
      <c r="B280" s="90">
        <v>267</v>
      </c>
      <c r="C280" s="91"/>
      <c r="D280" s="92"/>
      <c r="E280" s="93"/>
      <c r="F280" s="92"/>
      <c r="G280" s="93"/>
      <c r="H280" s="94"/>
      <c r="I280" s="14"/>
      <c r="J280" s="14"/>
      <c r="K280" s="14"/>
      <c r="L280" s="14"/>
      <c r="M280" s="14"/>
      <c r="N280" s="14"/>
      <c r="O280" s="14"/>
      <c r="P280" s="187"/>
      <c r="Q280" s="187"/>
      <c r="R280" s="245" t="b">
        <f t="shared" si="11"/>
        <v>0</v>
      </c>
      <c r="S280" s="246">
        <f t="shared" si="12"/>
        <v>1</v>
      </c>
    </row>
    <row r="281" spans="1:19" ht="15" customHeight="1" x14ac:dyDescent="0.3">
      <c r="A281" s="14"/>
      <c r="B281" s="90">
        <v>268</v>
      </c>
      <c r="C281" s="91"/>
      <c r="D281" s="92"/>
      <c r="E281" s="93"/>
      <c r="F281" s="92"/>
      <c r="G281" s="93"/>
      <c r="H281" s="94"/>
      <c r="I281" s="14"/>
      <c r="J281" s="14"/>
      <c r="K281" s="14"/>
      <c r="L281" s="14"/>
      <c r="M281" s="14"/>
      <c r="N281" s="14"/>
      <c r="O281" s="14"/>
      <c r="P281" s="187"/>
      <c r="Q281" s="187"/>
      <c r="R281" s="245" t="b">
        <f t="shared" si="11"/>
        <v>0</v>
      </c>
      <c r="S281" s="246">
        <f t="shared" si="12"/>
        <v>1</v>
      </c>
    </row>
    <row r="282" spans="1:19" ht="15" customHeight="1" x14ac:dyDescent="0.3">
      <c r="A282" s="14"/>
      <c r="B282" s="90">
        <v>269</v>
      </c>
      <c r="C282" s="91"/>
      <c r="D282" s="92"/>
      <c r="E282" s="93"/>
      <c r="F282" s="92"/>
      <c r="G282" s="93"/>
      <c r="H282" s="94"/>
      <c r="I282" s="14"/>
      <c r="J282" s="14"/>
      <c r="K282" s="14"/>
      <c r="L282" s="14"/>
      <c r="M282" s="14"/>
      <c r="N282" s="14"/>
      <c r="O282" s="14"/>
      <c r="P282" s="187"/>
      <c r="Q282" s="187"/>
      <c r="R282" s="245" t="b">
        <f t="shared" si="11"/>
        <v>0</v>
      </c>
      <c r="S282" s="246">
        <f t="shared" si="12"/>
        <v>1</v>
      </c>
    </row>
    <row r="283" spans="1:19" ht="15" customHeight="1" thickBot="1" x14ac:dyDescent="0.35">
      <c r="A283" s="14"/>
      <c r="B283" s="90">
        <v>270</v>
      </c>
      <c r="C283" s="95"/>
      <c r="D283" s="96"/>
      <c r="E283" s="97"/>
      <c r="F283" s="96"/>
      <c r="G283" s="97"/>
      <c r="H283" s="98"/>
      <c r="I283" s="14"/>
      <c r="J283" s="14"/>
      <c r="K283" s="14"/>
      <c r="L283" s="14"/>
      <c r="M283" s="14"/>
      <c r="N283" s="14"/>
      <c r="O283" s="14"/>
      <c r="P283" s="187"/>
      <c r="Q283" s="187"/>
      <c r="R283" s="245" t="b">
        <f t="shared" si="11"/>
        <v>0</v>
      </c>
      <c r="S283" s="246">
        <f t="shared" si="12"/>
        <v>1</v>
      </c>
    </row>
    <row r="284" spans="1:19" ht="15" customHeight="1" x14ac:dyDescent="0.3">
      <c r="A284" s="14"/>
      <c r="B284" s="85">
        <v>271</v>
      </c>
      <c r="C284" s="99"/>
      <c r="D284" s="100"/>
      <c r="E284" s="101"/>
      <c r="F284" s="100"/>
      <c r="G284" s="101"/>
      <c r="H284" s="102"/>
      <c r="I284" s="14"/>
      <c r="J284" s="14"/>
      <c r="K284" s="14"/>
      <c r="L284" s="14"/>
      <c r="M284" s="14"/>
      <c r="N284" s="14"/>
      <c r="O284" s="14"/>
      <c r="P284" s="187"/>
      <c r="Q284" s="187"/>
      <c r="R284" s="245" t="b">
        <f t="shared" si="11"/>
        <v>0</v>
      </c>
      <c r="S284" s="246">
        <f t="shared" si="12"/>
        <v>1</v>
      </c>
    </row>
    <row r="285" spans="1:19" ht="15" customHeight="1" x14ac:dyDescent="0.3">
      <c r="A285" s="14"/>
      <c r="B285" s="90">
        <v>272</v>
      </c>
      <c r="C285" s="91"/>
      <c r="D285" s="92"/>
      <c r="E285" s="93"/>
      <c r="F285" s="92"/>
      <c r="G285" s="93"/>
      <c r="H285" s="94"/>
      <c r="I285" s="14"/>
      <c r="J285" s="14"/>
      <c r="K285" s="14"/>
      <c r="L285" s="14"/>
      <c r="M285" s="14"/>
      <c r="N285" s="14"/>
      <c r="O285" s="14"/>
      <c r="P285" s="187"/>
      <c r="Q285" s="187"/>
      <c r="R285" s="245" t="b">
        <f t="shared" si="11"/>
        <v>0</v>
      </c>
      <c r="S285" s="246">
        <f t="shared" si="12"/>
        <v>1</v>
      </c>
    </row>
    <row r="286" spans="1:19" ht="15" customHeight="1" x14ac:dyDescent="0.3">
      <c r="A286" s="14"/>
      <c r="B286" s="90">
        <v>273</v>
      </c>
      <c r="C286" s="91"/>
      <c r="D286" s="92"/>
      <c r="E286" s="93"/>
      <c r="F286" s="92"/>
      <c r="G286" s="93"/>
      <c r="H286" s="94"/>
      <c r="I286" s="14"/>
      <c r="J286" s="14"/>
      <c r="K286" s="14"/>
      <c r="L286" s="14"/>
      <c r="M286" s="14"/>
      <c r="N286" s="14"/>
      <c r="O286" s="14"/>
      <c r="P286" s="187"/>
      <c r="Q286" s="187"/>
      <c r="R286" s="245" t="b">
        <f t="shared" si="11"/>
        <v>0</v>
      </c>
      <c r="S286" s="246">
        <f t="shared" si="12"/>
        <v>1</v>
      </c>
    </row>
    <row r="287" spans="1:19" ht="15" customHeight="1" x14ac:dyDescent="0.3">
      <c r="A287" s="14"/>
      <c r="B287" s="90">
        <v>274</v>
      </c>
      <c r="C287" s="91"/>
      <c r="D287" s="92"/>
      <c r="E287" s="93"/>
      <c r="F287" s="92"/>
      <c r="G287" s="93"/>
      <c r="H287" s="94"/>
      <c r="I287" s="14"/>
      <c r="J287" s="14"/>
      <c r="K287" s="14"/>
      <c r="L287" s="14"/>
      <c r="M287" s="14"/>
      <c r="N287" s="14"/>
      <c r="O287" s="14"/>
      <c r="P287" s="187"/>
      <c r="Q287" s="187"/>
      <c r="R287" s="245" t="b">
        <f t="shared" si="11"/>
        <v>0</v>
      </c>
      <c r="S287" s="246">
        <f t="shared" si="12"/>
        <v>1</v>
      </c>
    </row>
    <row r="288" spans="1:19" ht="15" customHeight="1" x14ac:dyDescent="0.3">
      <c r="A288" s="14"/>
      <c r="B288" s="90">
        <v>275</v>
      </c>
      <c r="C288" s="91"/>
      <c r="D288" s="92"/>
      <c r="E288" s="93"/>
      <c r="F288" s="92"/>
      <c r="G288" s="93"/>
      <c r="H288" s="94"/>
      <c r="I288" s="14"/>
      <c r="J288" s="14"/>
      <c r="K288" s="14"/>
      <c r="L288" s="14"/>
      <c r="M288" s="14"/>
      <c r="N288" s="14"/>
      <c r="O288" s="14"/>
      <c r="P288" s="187"/>
      <c r="Q288" s="187"/>
      <c r="R288" s="245" t="b">
        <f t="shared" si="11"/>
        <v>0</v>
      </c>
      <c r="S288" s="246">
        <f t="shared" si="12"/>
        <v>1</v>
      </c>
    </row>
    <row r="289" spans="1:19" ht="15" customHeight="1" x14ac:dyDescent="0.3">
      <c r="A289" s="14"/>
      <c r="B289" s="90">
        <v>276</v>
      </c>
      <c r="C289" s="91"/>
      <c r="D289" s="92"/>
      <c r="E289" s="93"/>
      <c r="F289" s="92"/>
      <c r="G289" s="93"/>
      <c r="H289" s="94"/>
      <c r="I289" s="14"/>
      <c r="J289" s="14"/>
      <c r="K289" s="14"/>
      <c r="L289" s="14"/>
      <c r="M289" s="14"/>
      <c r="N289" s="14"/>
      <c r="O289" s="14"/>
      <c r="P289" s="187"/>
      <c r="Q289" s="187"/>
      <c r="R289" s="245" t="b">
        <f t="shared" si="11"/>
        <v>0</v>
      </c>
      <c r="S289" s="246">
        <f t="shared" si="12"/>
        <v>1</v>
      </c>
    </row>
    <row r="290" spans="1:19" ht="15" customHeight="1" x14ac:dyDescent="0.3">
      <c r="A290" s="14"/>
      <c r="B290" s="90">
        <v>277</v>
      </c>
      <c r="C290" s="91"/>
      <c r="D290" s="92"/>
      <c r="E290" s="93"/>
      <c r="F290" s="92"/>
      <c r="G290" s="93"/>
      <c r="H290" s="94"/>
      <c r="I290" s="14"/>
      <c r="J290" s="14"/>
      <c r="K290" s="14"/>
      <c r="L290" s="14"/>
      <c r="M290" s="14"/>
      <c r="N290" s="14"/>
      <c r="O290" s="14"/>
      <c r="P290" s="187"/>
      <c r="Q290" s="187"/>
      <c r="R290" s="245" t="b">
        <f t="shared" si="11"/>
        <v>0</v>
      </c>
      <c r="S290" s="246">
        <f t="shared" si="12"/>
        <v>1</v>
      </c>
    </row>
    <row r="291" spans="1:19" ht="15" customHeight="1" x14ac:dyDescent="0.3">
      <c r="A291" s="14"/>
      <c r="B291" s="90">
        <v>278</v>
      </c>
      <c r="C291" s="91"/>
      <c r="D291" s="92"/>
      <c r="E291" s="93"/>
      <c r="F291" s="92"/>
      <c r="G291" s="93"/>
      <c r="H291" s="94"/>
      <c r="I291" s="14"/>
      <c r="J291" s="14"/>
      <c r="K291" s="14"/>
      <c r="L291" s="14"/>
      <c r="M291" s="14"/>
      <c r="N291" s="14"/>
      <c r="O291" s="14"/>
      <c r="P291" s="187"/>
      <c r="Q291" s="187"/>
      <c r="R291" s="245" t="b">
        <f t="shared" si="11"/>
        <v>0</v>
      </c>
      <c r="S291" s="246">
        <f t="shared" si="12"/>
        <v>1</v>
      </c>
    </row>
    <row r="292" spans="1:19" ht="15" customHeight="1" x14ac:dyDescent="0.3">
      <c r="A292" s="14"/>
      <c r="B292" s="90">
        <v>279</v>
      </c>
      <c r="C292" s="91"/>
      <c r="D292" s="92"/>
      <c r="E292" s="93"/>
      <c r="F292" s="92"/>
      <c r="G292" s="93"/>
      <c r="H292" s="94"/>
      <c r="I292" s="14"/>
      <c r="J292" s="14"/>
      <c r="K292" s="14"/>
      <c r="L292" s="14"/>
      <c r="M292" s="14"/>
      <c r="N292" s="14"/>
      <c r="O292" s="14"/>
      <c r="P292" s="187"/>
      <c r="Q292" s="187"/>
      <c r="R292" s="245" t="b">
        <f t="shared" si="11"/>
        <v>0</v>
      </c>
      <c r="S292" s="246">
        <f t="shared" si="12"/>
        <v>1</v>
      </c>
    </row>
    <row r="293" spans="1:19" ht="15" customHeight="1" thickBot="1" x14ac:dyDescent="0.35">
      <c r="A293" s="14"/>
      <c r="B293" s="103">
        <v>280</v>
      </c>
      <c r="C293" s="104"/>
      <c r="D293" s="106"/>
      <c r="E293" s="105"/>
      <c r="F293" s="106"/>
      <c r="G293" s="105"/>
      <c r="H293" s="107"/>
      <c r="I293" s="14"/>
      <c r="J293" s="14"/>
      <c r="K293" s="14"/>
      <c r="L293" s="14"/>
      <c r="M293" s="14"/>
      <c r="N293" s="14"/>
      <c r="O293" s="14"/>
      <c r="P293" s="187"/>
      <c r="Q293" s="187"/>
      <c r="R293" s="245" t="b">
        <f t="shared" si="11"/>
        <v>0</v>
      </c>
      <c r="S293" s="246">
        <f t="shared" si="12"/>
        <v>1</v>
      </c>
    </row>
    <row r="294" spans="1:19" ht="15" customHeight="1" x14ac:dyDescent="0.3">
      <c r="A294" s="14"/>
      <c r="B294" s="85">
        <v>281</v>
      </c>
      <c r="C294" s="99"/>
      <c r="D294" s="100"/>
      <c r="E294" s="101"/>
      <c r="F294" s="100"/>
      <c r="G294" s="101"/>
      <c r="H294" s="102"/>
      <c r="I294" s="14"/>
      <c r="J294" s="14"/>
      <c r="K294" s="14"/>
      <c r="L294" s="14"/>
      <c r="M294" s="14"/>
      <c r="N294" s="14"/>
      <c r="O294" s="14"/>
      <c r="P294" s="187"/>
      <c r="Q294" s="187"/>
      <c r="R294" s="245" t="b">
        <f t="shared" si="11"/>
        <v>0</v>
      </c>
      <c r="S294" s="246">
        <f t="shared" si="12"/>
        <v>1</v>
      </c>
    </row>
    <row r="295" spans="1:19" ht="15" customHeight="1" x14ac:dyDescent="0.3">
      <c r="A295" s="14"/>
      <c r="B295" s="90">
        <v>282</v>
      </c>
      <c r="C295" s="91"/>
      <c r="D295" s="92"/>
      <c r="E295" s="93"/>
      <c r="F295" s="92"/>
      <c r="G295" s="93"/>
      <c r="H295" s="94"/>
      <c r="I295" s="14"/>
      <c r="J295" s="14"/>
      <c r="K295" s="14"/>
      <c r="L295" s="14"/>
      <c r="M295" s="14"/>
      <c r="N295" s="14"/>
      <c r="O295" s="14"/>
      <c r="P295" s="187"/>
      <c r="Q295" s="187"/>
      <c r="R295" s="245" t="b">
        <f t="shared" si="11"/>
        <v>0</v>
      </c>
      <c r="S295" s="246">
        <f t="shared" si="12"/>
        <v>1</v>
      </c>
    </row>
    <row r="296" spans="1:19" ht="15" customHeight="1" x14ac:dyDescent="0.3">
      <c r="A296" s="14"/>
      <c r="B296" s="90">
        <v>283</v>
      </c>
      <c r="C296" s="91"/>
      <c r="D296" s="92"/>
      <c r="E296" s="93"/>
      <c r="F296" s="92"/>
      <c r="G296" s="93"/>
      <c r="H296" s="94"/>
      <c r="I296" s="14"/>
      <c r="J296" s="14"/>
      <c r="K296" s="14"/>
      <c r="L296" s="14"/>
      <c r="M296" s="14"/>
      <c r="N296" s="14"/>
      <c r="O296" s="14"/>
      <c r="P296" s="187"/>
      <c r="Q296" s="187"/>
      <c r="R296" s="245" t="b">
        <f t="shared" si="11"/>
        <v>0</v>
      </c>
      <c r="S296" s="246">
        <f t="shared" si="12"/>
        <v>1</v>
      </c>
    </row>
    <row r="297" spans="1:19" ht="15" customHeight="1" x14ac:dyDescent="0.3">
      <c r="A297" s="14"/>
      <c r="B297" s="90">
        <v>284</v>
      </c>
      <c r="C297" s="91"/>
      <c r="D297" s="92"/>
      <c r="E297" s="93"/>
      <c r="F297" s="92"/>
      <c r="G297" s="93"/>
      <c r="H297" s="94"/>
      <c r="I297" s="14"/>
      <c r="J297" s="14"/>
      <c r="K297" s="14"/>
      <c r="L297" s="14"/>
      <c r="M297" s="14"/>
      <c r="N297" s="14"/>
      <c r="O297" s="14"/>
      <c r="P297" s="187"/>
      <c r="Q297" s="187"/>
      <c r="R297" s="245" t="b">
        <f t="shared" si="11"/>
        <v>0</v>
      </c>
      <c r="S297" s="246">
        <f t="shared" si="12"/>
        <v>1</v>
      </c>
    </row>
    <row r="298" spans="1:19" ht="15" customHeight="1" x14ac:dyDescent="0.3">
      <c r="A298" s="14"/>
      <c r="B298" s="90">
        <v>285</v>
      </c>
      <c r="C298" s="91"/>
      <c r="D298" s="92"/>
      <c r="E298" s="93"/>
      <c r="F298" s="92"/>
      <c r="G298" s="93"/>
      <c r="H298" s="94"/>
      <c r="I298" s="14"/>
      <c r="J298" s="14"/>
      <c r="K298" s="14"/>
      <c r="L298" s="14"/>
      <c r="M298" s="14"/>
      <c r="N298" s="14"/>
      <c r="O298" s="14"/>
      <c r="P298" s="187"/>
      <c r="Q298" s="187"/>
      <c r="R298" s="245" t="b">
        <f t="shared" si="11"/>
        <v>0</v>
      </c>
      <c r="S298" s="246">
        <f t="shared" si="12"/>
        <v>1</v>
      </c>
    </row>
    <row r="299" spans="1:19" ht="15" customHeight="1" x14ac:dyDescent="0.3">
      <c r="A299" s="14"/>
      <c r="B299" s="90">
        <v>286</v>
      </c>
      <c r="C299" s="91"/>
      <c r="D299" s="92"/>
      <c r="E299" s="93"/>
      <c r="F299" s="92"/>
      <c r="G299" s="93"/>
      <c r="H299" s="94"/>
      <c r="I299" s="14"/>
      <c r="J299" s="14"/>
      <c r="K299" s="14"/>
      <c r="L299" s="14"/>
      <c r="M299" s="14"/>
      <c r="N299" s="14"/>
      <c r="O299" s="14"/>
      <c r="P299" s="187"/>
      <c r="Q299" s="187"/>
      <c r="R299" s="245" t="b">
        <f t="shared" si="11"/>
        <v>0</v>
      </c>
      <c r="S299" s="246">
        <f t="shared" si="12"/>
        <v>1</v>
      </c>
    </row>
    <row r="300" spans="1:19" ht="15" customHeight="1" x14ac:dyDescent="0.3">
      <c r="A300" s="14"/>
      <c r="B300" s="90">
        <v>287</v>
      </c>
      <c r="C300" s="91"/>
      <c r="D300" s="92"/>
      <c r="E300" s="93"/>
      <c r="F300" s="92"/>
      <c r="G300" s="93"/>
      <c r="H300" s="94"/>
      <c r="I300" s="14"/>
      <c r="J300" s="14"/>
      <c r="K300" s="14"/>
      <c r="L300" s="14"/>
      <c r="M300" s="14"/>
      <c r="N300" s="14"/>
      <c r="O300" s="14"/>
      <c r="P300" s="187"/>
      <c r="Q300" s="187"/>
      <c r="R300" s="245" t="b">
        <f t="shared" si="11"/>
        <v>0</v>
      </c>
      <c r="S300" s="246">
        <f t="shared" si="12"/>
        <v>1</v>
      </c>
    </row>
    <row r="301" spans="1:19" ht="15" customHeight="1" x14ac:dyDescent="0.3">
      <c r="A301" s="14"/>
      <c r="B301" s="90">
        <v>288</v>
      </c>
      <c r="C301" s="91"/>
      <c r="D301" s="92"/>
      <c r="E301" s="93"/>
      <c r="F301" s="92"/>
      <c r="G301" s="93"/>
      <c r="H301" s="94"/>
      <c r="I301" s="14"/>
      <c r="J301" s="14"/>
      <c r="K301" s="14"/>
      <c r="L301" s="14"/>
      <c r="M301" s="14"/>
      <c r="N301" s="14"/>
      <c r="O301" s="14"/>
      <c r="P301" s="187"/>
      <c r="Q301" s="187"/>
      <c r="R301" s="245" t="b">
        <f t="shared" si="11"/>
        <v>0</v>
      </c>
      <c r="S301" s="246">
        <f t="shared" si="12"/>
        <v>1</v>
      </c>
    </row>
    <row r="302" spans="1:19" ht="15" customHeight="1" x14ac:dyDescent="0.3">
      <c r="A302" s="14"/>
      <c r="B302" s="90">
        <v>289</v>
      </c>
      <c r="C302" s="91"/>
      <c r="D302" s="92"/>
      <c r="E302" s="93"/>
      <c r="F302" s="92"/>
      <c r="G302" s="93"/>
      <c r="H302" s="94"/>
      <c r="I302" s="14"/>
      <c r="J302" s="14"/>
      <c r="K302" s="14"/>
      <c r="L302" s="14"/>
      <c r="M302" s="14"/>
      <c r="N302" s="14"/>
      <c r="O302" s="14"/>
      <c r="P302" s="187"/>
      <c r="Q302" s="187"/>
      <c r="R302" s="245" t="b">
        <f t="shared" si="11"/>
        <v>0</v>
      </c>
      <c r="S302" s="246">
        <f t="shared" si="12"/>
        <v>1</v>
      </c>
    </row>
    <row r="303" spans="1:19" ht="15" customHeight="1" thickBot="1" x14ac:dyDescent="0.35">
      <c r="A303" s="14"/>
      <c r="B303" s="90">
        <v>290</v>
      </c>
      <c r="C303" s="95"/>
      <c r="D303" s="96"/>
      <c r="E303" s="97"/>
      <c r="F303" s="96"/>
      <c r="G303" s="97"/>
      <c r="H303" s="98"/>
      <c r="I303" s="14"/>
      <c r="J303" s="14"/>
      <c r="K303" s="14"/>
      <c r="L303" s="14"/>
      <c r="M303" s="14"/>
      <c r="N303" s="14"/>
      <c r="O303" s="14"/>
      <c r="P303" s="187"/>
      <c r="Q303" s="187"/>
      <c r="R303" s="245" t="b">
        <f t="shared" si="11"/>
        <v>0</v>
      </c>
      <c r="S303" s="246">
        <f t="shared" si="12"/>
        <v>1</v>
      </c>
    </row>
    <row r="304" spans="1:19" ht="15" customHeight="1" x14ac:dyDescent="0.3">
      <c r="A304" s="14"/>
      <c r="B304" s="85">
        <v>291</v>
      </c>
      <c r="C304" s="99"/>
      <c r="D304" s="100"/>
      <c r="E304" s="101"/>
      <c r="F304" s="100"/>
      <c r="G304" s="101"/>
      <c r="H304" s="102"/>
      <c r="I304" s="14"/>
      <c r="J304" s="14"/>
      <c r="K304" s="14"/>
      <c r="L304" s="14"/>
      <c r="M304" s="14"/>
      <c r="N304" s="14"/>
      <c r="O304" s="14"/>
      <c r="P304" s="187"/>
      <c r="Q304" s="187"/>
      <c r="R304" s="245" t="b">
        <f t="shared" si="11"/>
        <v>0</v>
      </c>
      <c r="S304" s="246">
        <f t="shared" si="12"/>
        <v>1</v>
      </c>
    </row>
    <row r="305" spans="1:19" ht="15" customHeight="1" x14ac:dyDescent="0.3">
      <c r="A305" s="14"/>
      <c r="B305" s="90">
        <v>292</v>
      </c>
      <c r="C305" s="91"/>
      <c r="D305" s="92"/>
      <c r="E305" s="93"/>
      <c r="F305" s="92"/>
      <c r="G305" s="93"/>
      <c r="H305" s="94"/>
      <c r="I305" s="14"/>
      <c r="J305" s="14"/>
      <c r="K305" s="14"/>
      <c r="L305" s="14"/>
      <c r="M305" s="14"/>
      <c r="N305" s="14"/>
      <c r="O305" s="14"/>
      <c r="P305" s="187"/>
      <c r="Q305" s="187"/>
      <c r="R305" s="245" t="b">
        <f t="shared" si="11"/>
        <v>0</v>
      </c>
      <c r="S305" s="246">
        <f t="shared" si="12"/>
        <v>1</v>
      </c>
    </row>
    <row r="306" spans="1:19" ht="15" customHeight="1" x14ac:dyDescent="0.3">
      <c r="A306" s="14"/>
      <c r="B306" s="90">
        <v>293</v>
      </c>
      <c r="C306" s="91"/>
      <c r="D306" s="92"/>
      <c r="E306" s="93"/>
      <c r="F306" s="92"/>
      <c r="G306" s="93"/>
      <c r="H306" s="94"/>
      <c r="I306" s="14"/>
      <c r="J306" s="14"/>
      <c r="K306" s="14"/>
      <c r="L306" s="14"/>
      <c r="M306" s="14"/>
      <c r="N306" s="14"/>
      <c r="O306" s="14"/>
      <c r="P306" s="187"/>
      <c r="Q306" s="187"/>
      <c r="R306" s="245" t="b">
        <f t="shared" si="11"/>
        <v>0</v>
      </c>
      <c r="S306" s="246">
        <f t="shared" si="12"/>
        <v>1</v>
      </c>
    </row>
    <row r="307" spans="1:19" ht="15" customHeight="1" x14ac:dyDescent="0.3">
      <c r="A307" s="14"/>
      <c r="B307" s="90">
        <v>294</v>
      </c>
      <c r="C307" s="91"/>
      <c r="D307" s="92"/>
      <c r="E307" s="93"/>
      <c r="F307" s="92"/>
      <c r="G307" s="93"/>
      <c r="H307" s="94"/>
      <c r="I307" s="14"/>
      <c r="J307" s="14"/>
      <c r="K307" s="14"/>
      <c r="L307" s="14"/>
      <c r="M307" s="14"/>
      <c r="N307" s="14"/>
      <c r="O307" s="14"/>
      <c r="P307" s="187"/>
      <c r="Q307" s="187"/>
      <c r="R307" s="245" t="b">
        <f t="shared" si="11"/>
        <v>0</v>
      </c>
      <c r="S307" s="246">
        <f t="shared" si="12"/>
        <v>1</v>
      </c>
    </row>
    <row r="308" spans="1:19" ht="15" customHeight="1" x14ac:dyDescent="0.3">
      <c r="A308" s="14"/>
      <c r="B308" s="90">
        <v>295</v>
      </c>
      <c r="C308" s="91"/>
      <c r="D308" s="92"/>
      <c r="E308" s="93"/>
      <c r="F308" s="92"/>
      <c r="G308" s="93"/>
      <c r="H308" s="94"/>
      <c r="I308" s="14"/>
      <c r="J308" s="14"/>
      <c r="K308" s="14"/>
      <c r="L308" s="14"/>
      <c r="M308" s="14"/>
      <c r="N308" s="14"/>
      <c r="O308" s="14"/>
      <c r="P308" s="187"/>
      <c r="Q308" s="187"/>
      <c r="R308" s="245" t="b">
        <f t="shared" si="11"/>
        <v>0</v>
      </c>
      <c r="S308" s="246">
        <f t="shared" si="12"/>
        <v>1</v>
      </c>
    </row>
    <row r="309" spans="1:19" ht="15" customHeight="1" x14ac:dyDescent="0.3">
      <c r="A309" s="14"/>
      <c r="B309" s="90">
        <v>296</v>
      </c>
      <c r="C309" s="91"/>
      <c r="D309" s="92"/>
      <c r="E309" s="93"/>
      <c r="F309" s="92"/>
      <c r="G309" s="93"/>
      <c r="H309" s="94"/>
      <c r="I309" s="14"/>
      <c r="J309" s="14"/>
      <c r="K309" s="14"/>
      <c r="L309" s="14"/>
      <c r="M309" s="14"/>
      <c r="N309" s="14"/>
      <c r="O309" s="14"/>
      <c r="P309" s="187"/>
      <c r="Q309" s="187"/>
      <c r="R309" s="245" t="b">
        <f t="shared" si="11"/>
        <v>0</v>
      </c>
      <c r="S309" s="246">
        <f t="shared" si="12"/>
        <v>1</v>
      </c>
    </row>
    <row r="310" spans="1:19" ht="15" customHeight="1" x14ac:dyDescent="0.3">
      <c r="A310" s="14"/>
      <c r="B310" s="90">
        <v>297</v>
      </c>
      <c r="C310" s="91"/>
      <c r="D310" s="92"/>
      <c r="E310" s="93"/>
      <c r="F310" s="92"/>
      <c r="G310" s="93"/>
      <c r="H310" s="94"/>
      <c r="I310" s="14"/>
      <c r="J310" s="14"/>
      <c r="K310" s="14"/>
      <c r="L310" s="14"/>
      <c r="M310" s="14"/>
      <c r="N310" s="14"/>
      <c r="O310" s="14"/>
      <c r="P310" s="187"/>
      <c r="Q310" s="187"/>
      <c r="R310" s="245" t="b">
        <f t="shared" si="11"/>
        <v>0</v>
      </c>
      <c r="S310" s="246">
        <f t="shared" si="12"/>
        <v>1</v>
      </c>
    </row>
    <row r="311" spans="1:19" ht="15" customHeight="1" x14ac:dyDescent="0.3">
      <c r="A311" s="14"/>
      <c r="B311" s="90">
        <v>298</v>
      </c>
      <c r="C311" s="91"/>
      <c r="D311" s="92"/>
      <c r="E311" s="93"/>
      <c r="F311" s="92"/>
      <c r="G311" s="93"/>
      <c r="H311" s="94"/>
      <c r="I311" s="14"/>
      <c r="J311" s="14"/>
      <c r="K311" s="14"/>
      <c r="L311" s="14"/>
      <c r="M311" s="14"/>
      <c r="N311" s="14"/>
      <c r="O311" s="14"/>
      <c r="P311" s="187"/>
      <c r="Q311" s="187"/>
      <c r="R311" s="245" t="b">
        <f t="shared" si="11"/>
        <v>0</v>
      </c>
      <c r="S311" s="246">
        <f t="shared" si="12"/>
        <v>1</v>
      </c>
    </row>
    <row r="312" spans="1:19" ht="15" customHeight="1" x14ac:dyDescent="0.3">
      <c r="A312" s="14"/>
      <c r="B312" s="90">
        <v>299</v>
      </c>
      <c r="C312" s="91"/>
      <c r="D312" s="92"/>
      <c r="E312" s="93"/>
      <c r="F312" s="92"/>
      <c r="G312" s="93"/>
      <c r="H312" s="94"/>
      <c r="I312" s="14"/>
      <c r="J312" s="14"/>
      <c r="K312" s="14"/>
      <c r="L312" s="14"/>
      <c r="M312" s="14"/>
      <c r="N312" s="14"/>
      <c r="O312" s="14"/>
      <c r="P312" s="187"/>
      <c r="Q312" s="187"/>
      <c r="R312" s="245" t="b">
        <f t="shared" si="11"/>
        <v>0</v>
      </c>
      <c r="S312" s="246">
        <f t="shared" si="12"/>
        <v>1</v>
      </c>
    </row>
    <row r="313" spans="1:19" ht="15" customHeight="1" thickBot="1" x14ac:dyDescent="0.35">
      <c r="A313" s="14"/>
      <c r="B313" s="103">
        <v>300</v>
      </c>
      <c r="C313" s="104"/>
      <c r="D313" s="106"/>
      <c r="E313" s="105"/>
      <c r="F313" s="106"/>
      <c r="G313" s="105"/>
      <c r="H313" s="107"/>
      <c r="I313" s="14"/>
      <c r="J313" s="14"/>
      <c r="K313" s="14"/>
      <c r="L313" s="14"/>
      <c r="M313" s="14"/>
      <c r="N313" s="14"/>
      <c r="O313" s="14"/>
      <c r="P313" s="187"/>
      <c r="Q313" s="187"/>
      <c r="R313" s="245" t="b">
        <f t="shared" si="11"/>
        <v>0</v>
      </c>
      <c r="S313" s="246">
        <f t="shared" si="12"/>
        <v>1</v>
      </c>
    </row>
    <row r="314" spans="1:19" ht="15" customHeight="1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87"/>
      <c r="Q314" s="187"/>
      <c r="R314" s="187"/>
      <c r="S314" s="187"/>
    </row>
  </sheetData>
  <sheetProtection algorithmName="SHA-512" hashValue="RUUNQjWE5AP81/LGvuUn+w4puXk9onCOAuGWpVjlrZBVDDHwkS8hMYoLhIkMA3uCqTOjtElKNqZAWZ1/HgazbA==" saltValue="YuXA7SvNeBm/A4q3llQHfQ==" spinCount="100000" sheet="1" objects="1" scenarios="1"/>
  <mergeCells count="5">
    <mergeCell ref="B2:N2"/>
    <mergeCell ref="B4:M4"/>
    <mergeCell ref="C6:D6"/>
    <mergeCell ref="C7:D7"/>
    <mergeCell ref="C8:D8"/>
  </mergeCells>
  <conditionalFormatting sqref="B14:H313">
    <cfRule type="expression" dxfId="83" priority="1">
      <formula>$R14</formula>
    </cfRule>
  </conditionalFormatting>
  <conditionalFormatting sqref="D14:D313">
    <cfRule type="expression" dxfId="82" priority="2">
      <formula>$C14="No"</formula>
    </cfRule>
  </conditionalFormatting>
  <dataValidations count="3">
    <dataValidation type="whole" operator="greaterThan" allowBlank="1" showInputMessage="1" showErrorMessage="1" errorTitle="Invalid whole number" error="Please enter a whole number" sqref="G6" xr:uid="{123623B3-81E4-4F39-A0F5-A8D89ACDFEBF}">
      <formula1>0</formula1>
    </dataValidation>
    <dataValidation type="list" allowBlank="1" showInputMessage="1" showErrorMessage="1" sqref="C14:C313 E14:G313" xr:uid="{629E6887-38E4-460F-9DF5-AE58BAD1C6E7}">
      <formula1>YesNo_List</formula1>
    </dataValidation>
    <dataValidation type="date" operator="greaterThanOrEqual" allowBlank="1" showInputMessage="1" showErrorMessage="1" errorTitle="Date entered more than 12 months" error="Date entered is more than 12 months prior to audit quarter. _x000a__x000a_Please enter a date that is less than 12 months" sqref="D14:D313" xr:uid="{F237C5D9-58AE-402B-8F49-BAF81CB8918B}">
      <formula1>45200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BA116FA4-0E1A-45F9-BC20-6A0DA0FE7B1B}">
            <xm:f>NOT(ISERROR(SEARCH('Reference-Qtr1'!$J$5,G7)))</xm:f>
            <xm:f>'Reference-Qtr1'!$J$5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4" operator="containsText" id="{8D966FEF-41EC-4A9D-9C28-8EC59065103C}">
            <xm:f>NOT(ISERROR(SEARCH('Reference-Qtr1'!$J$6,G7)))</xm:f>
            <xm:f>'Reference-Qtr1'!$J$6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5" operator="containsText" id="{021712E6-26CB-44B4-ABDD-C36C37F88123}">
            <xm:f>NOT(ISERROR(SEARCH('Reference-Qtr1'!$J$7,G7)))</xm:f>
            <xm:f>'Reference-Qtr1'!$J$7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6" operator="containsText" id="{63BB7BDF-0CF6-4529-B0E0-1D9A4FCE08CB}">
            <xm:f>NOT(ISERROR(SEARCH('Reference-Qtr1'!$N$8,G7)))</xm:f>
            <xm:f>'Reference-Qtr1'!$N$8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7" operator="containsText" id="{C8C53CD2-E6A6-4D4A-819E-987C343FD80B}">
            <xm:f>NOT(ISERROR(SEARCH('Reference-Qtr1'!$N$9,G7)))</xm:f>
            <xm:f>'Reference-Qtr1'!$N$9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EB93957B-BA75-4A72-A9D5-C3292E783D18}">
            <xm:f>NOT(ISERROR(SEARCH('Reference-Qtr1'!$N$10,G7)))</xm:f>
            <xm:f>'Reference-Qtr1'!$N$10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E08FCB70-53B8-42EC-8AEA-CF9AF60304D7}">
            <xm:f>NOT(ISERROR(SEARCH('Reference-Qtr1'!$J$10,G7)))</xm:f>
            <xm:f>'Reference-Qtr1'!$J$10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03347121-166A-443A-B115-1923DE89EE21}">
            <xm:f>NOT(ISERROR(SEARCH('Reference-Qtr1'!$J$9,G7)))</xm:f>
            <xm:f>'Reference-Qtr1'!$J$9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1" operator="containsText" id="{D142BFA9-46EC-481E-92C3-BBE6BECC5DBC}">
            <xm:f>NOT(ISERROR(SEARCH('Reference-Qtr1'!$J$8,G7)))</xm:f>
            <xm:f>'Reference-Qtr1'!$J$8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2" operator="containsText" id="{86D09065-A6E2-4A0D-84F4-4C364C901F37}">
            <xm:f>NOT(ISERROR(SEARCH('Reference-Qtr1'!$N$7,G7)))</xm:f>
            <xm:f>'Reference-Qtr1'!$N$7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3" operator="containsText" id="{DE281AD1-C998-4ADD-AD9A-FC203E61FB9E}">
            <xm:f>NOT(ISERROR(SEARCH('Reference-Qtr1'!$N$6,G7)))</xm:f>
            <xm:f>'Reference-Qtr1'!$N$6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4" operator="containsText" id="{7A0741EF-4BE9-4AD0-9B57-CD6EFF96AFF5}">
            <xm:f>NOT(ISERROR(SEARCH('Reference-Qtr1'!$N$5,G7)))</xm:f>
            <xm:f>'Reference-Qtr1'!$N$5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G7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F02A-5AE9-4405-84F4-286F15052A4C}">
  <sheetPr codeName="Sheet6"/>
  <dimension ref="A1:S314"/>
  <sheetViews>
    <sheetView zoomScaleNormal="100" workbookViewId="0">
      <selection activeCell="C14" sqref="C14"/>
    </sheetView>
  </sheetViews>
  <sheetFormatPr defaultColWidth="0" defaultRowHeight="15" customHeight="1" zeroHeight="1" x14ac:dyDescent="0.3"/>
  <cols>
    <col min="1" max="1" width="3.88671875" customWidth="1"/>
    <col min="2" max="2" width="31.5546875" customWidth="1"/>
    <col min="3" max="3" width="32.44140625" customWidth="1"/>
    <col min="4" max="4" width="22.6640625" customWidth="1"/>
    <col min="5" max="5" width="21.5546875" customWidth="1"/>
    <col min="6" max="6" width="39.88671875" customWidth="1"/>
    <col min="7" max="7" width="38.88671875" customWidth="1"/>
    <col min="8" max="8" width="28.6640625" customWidth="1"/>
    <col min="9" max="9" width="2.88671875" customWidth="1"/>
    <col min="10" max="14" width="8.88671875" customWidth="1"/>
    <col min="15" max="17" width="8.88671875" hidden="1" customWidth="1"/>
    <col min="18" max="18" width="16.88671875" hidden="1" customWidth="1"/>
    <col min="19" max="19" width="9.6640625" hidden="1" customWidth="1"/>
    <col min="20" max="16384" width="8.88671875" hidden="1"/>
  </cols>
  <sheetData>
    <row r="1" spans="1:19" ht="7.5" customHeight="1" x14ac:dyDescent="0.3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9" ht="95.1" customHeight="1" x14ac:dyDescent="0.3">
      <c r="A2" s="25"/>
      <c r="B2" s="317" t="s">
        <v>134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163"/>
      <c r="P2" s="163"/>
      <c r="Q2" s="25"/>
    </row>
    <row r="3" spans="1:19" ht="21.9" customHeight="1" x14ac:dyDescent="0.3">
      <c r="A3" s="20"/>
      <c r="B3" s="21" t="s">
        <v>135</v>
      </c>
      <c r="C3" s="22"/>
      <c r="D3" s="22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9" ht="69.75" customHeight="1" x14ac:dyDescent="0.3">
      <c r="A4" s="24"/>
      <c r="B4" s="318" t="s">
        <v>62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3"/>
      <c r="O4" s="23"/>
      <c r="P4" s="23"/>
      <c r="Q4" s="23"/>
    </row>
    <row r="5" spans="1:19" ht="27.75" customHeight="1" thickBot="1" x14ac:dyDescent="0.5">
      <c r="A5" s="15"/>
      <c r="B5" s="18"/>
      <c r="C5" s="19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9" ht="41.25" customHeight="1" thickBot="1" x14ac:dyDescent="0.35">
      <c r="A6" s="15"/>
      <c r="B6" s="160" t="s">
        <v>80</v>
      </c>
      <c r="C6" s="319" t="s">
        <v>127</v>
      </c>
      <c r="D6" s="320"/>
      <c r="E6" s="14"/>
      <c r="F6" s="148" t="s">
        <v>118</v>
      </c>
      <c r="G6" s="159">
        <v>300</v>
      </c>
      <c r="H6" s="67"/>
      <c r="I6" s="67"/>
      <c r="J6" s="67"/>
      <c r="K6" s="14"/>
      <c r="L6" s="14"/>
      <c r="M6" s="14"/>
      <c r="N6" s="14"/>
      <c r="O6" s="14"/>
      <c r="P6" s="14"/>
      <c r="Q6" s="14"/>
    </row>
    <row r="7" spans="1:19" ht="45" customHeight="1" thickBot="1" x14ac:dyDescent="0.35">
      <c r="A7" s="16"/>
      <c r="B7" s="161" t="s">
        <v>70</v>
      </c>
      <c r="C7" s="321" t="s">
        <v>130</v>
      </c>
      <c r="D7" s="322"/>
      <c r="E7" s="14"/>
      <c r="F7" s="148" t="s">
        <v>61</v>
      </c>
      <c r="G7" s="307" t="s">
        <v>132</v>
      </c>
      <c r="H7" s="67"/>
      <c r="I7" s="67"/>
      <c r="J7" s="67"/>
      <c r="K7" s="14"/>
      <c r="L7" s="14"/>
      <c r="M7" s="14"/>
      <c r="N7" s="14"/>
      <c r="O7" s="14"/>
      <c r="P7" s="14"/>
      <c r="Q7" s="14"/>
    </row>
    <row r="8" spans="1:19" ht="52.5" customHeight="1" thickBot="1" x14ac:dyDescent="0.35">
      <c r="A8" s="16"/>
      <c r="B8" s="162" t="s">
        <v>119</v>
      </c>
      <c r="C8" s="323" t="str">
        <f>IF('Data-Qtr1'!C8="&lt;Insert RCH Name here&gt;","Enter RCH name in Data-Qtr1 RCH Name field",'Data-Qtr1'!C8)</f>
        <v>Enter RCH name in Data-Qtr1 RCH Name field</v>
      </c>
      <c r="D8" s="324"/>
      <c r="E8" s="14"/>
      <c r="F8" s="14"/>
      <c r="G8" s="67"/>
      <c r="H8" s="67"/>
      <c r="I8" s="67"/>
      <c r="J8" s="67"/>
      <c r="K8" s="14"/>
      <c r="L8" s="14"/>
      <c r="M8" s="14"/>
      <c r="N8" s="14"/>
      <c r="O8" s="14"/>
      <c r="P8" s="14"/>
      <c r="Q8" s="14"/>
    </row>
    <row r="9" spans="1:19" thickBot="1" x14ac:dyDescent="0.35">
      <c r="A9" s="15"/>
      <c r="B9" s="68"/>
      <c r="C9" s="69"/>
      <c r="D9" s="66"/>
      <c r="E9" s="66"/>
      <c r="F9" s="66"/>
      <c r="G9" s="66"/>
      <c r="H9" s="67"/>
      <c r="I9" s="67"/>
      <c r="J9" s="67"/>
      <c r="K9" s="14"/>
      <c r="L9" s="14"/>
      <c r="M9" s="14"/>
      <c r="N9" s="14"/>
      <c r="O9" s="14"/>
      <c r="P9" s="14"/>
      <c r="Q9" s="14"/>
    </row>
    <row r="10" spans="1:19" ht="21.75" customHeight="1" thickBot="1" x14ac:dyDescent="0.35">
      <c r="A10" s="15"/>
      <c r="B10" s="68"/>
      <c r="C10" s="149" t="s">
        <v>64</v>
      </c>
      <c r="D10" s="70"/>
      <c r="E10" s="70"/>
      <c r="F10" s="70"/>
      <c r="G10" s="70"/>
      <c r="H10" s="71"/>
      <c r="I10" s="67"/>
      <c r="J10" s="67"/>
      <c r="K10" s="14"/>
      <c r="L10" s="14"/>
      <c r="M10" s="14"/>
      <c r="N10" s="14"/>
      <c r="O10" s="14"/>
      <c r="P10" s="14"/>
      <c r="Q10" s="14"/>
    </row>
    <row r="11" spans="1:19" ht="16.2" thickBot="1" x14ac:dyDescent="0.35">
      <c r="A11" s="15"/>
      <c r="B11" s="72" t="s">
        <v>16</v>
      </c>
      <c r="C11" s="73" t="s">
        <v>23</v>
      </c>
      <c r="D11" s="74" t="s">
        <v>21</v>
      </c>
      <c r="E11" s="75">
        <v>2</v>
      </c>
      <c r="F11" s="75">
        <v>3</v>
      </c>
      <c r="G11" s="75">
        <v>4</v>
      </c>
      <c r="H11" s="76" t="s">
        <v>63</v>
      </c>
      <c r="I11" s="67"/>
      <c r="J11" s="67"/>
      <c r="K11" s="14"/>
      <c r="L11" s="14"/>
      <c r="M11" s="14"/>
      <c r="N11" s="14"/>
      <c r="O11" s="14"/>
      <c r="P11" s="14"/>
      <c r="Q11" s="14"/>
    </row>
    <row r="12" spans="1:19" ht="79.5" customHeight="1" x14ac:dyDescent="0.3">
      <c r="A12" s="17"/>
      <c r="B12" s="77" t="s">
        <v>15</v>
      </c>
      <c r="C12" s="78" t="s">
        <v>115</v>
      </c>
      <c r="D12" s="79" t="s">
        <v>33</v>
      </c>
      <c r="E12" s="79" t="s">
        <v>114</v>
      </c>
      <c r="F12" s="79" t="s">
        <v>55</v>
      </c>
      <c r="G12" s="79" t="s">
        <v>60</v>
      </c>
      <c r="H12" s="80"/>
      <c r="I12" s="67"/>
      <c r="J12" s="67"/>
      <c r="K12" s="14"/>
      <c r="L12" s="14"/>
      <c r="M12" s="14"/>
      <c r="N12" s="14"/>
      <c r="O12" s="14"/>
      <c r="P12" s="14"/>
      <c r="Q12" s="14"/>
      <c r="R12" s="153" t="s">
        <v>65</v>
      </c>
      <c r="S12" s="154" t="s">
        <v>71</v>
      </c>
    </row>
    <row r="13" spans="1:19" ht="54" customHeight="1" thickBot="1" x14ac:dyDescent="0.35">
      <c r="A13" s="15"/>
      <c r="B13" s="81" t="s">
        <v>24</v>
      </c>
      <c r="C13" s="82" t="s">
        <v>35</v>
      </c>
      <c r="D13" s="83" t="s">
        <v>34</v>
      </c>
      <c r="E13" s="83" t="s">
        <v>14</v>
      </c>
      <c r="F13" s="83" t="s">
        <v>56</v>
      </c>
      <c r="G13" s="83" t="s">
        <v>57</v>
      </c>
      <c r="H13" s="84" t="s">
        <v>22</v>
      </c>
      <c r="I13" s="67"/>
      <c r="J13" s="67"/>
      <c r="K13" s="14"/>
      <c r="L13" s="14"/>
      <c r="M13" s="14"/>
      <c r="N13" s="14"/>
      <c r="O13" s="14"/>
      <c r="P13" s="14"/>
      <c r="Q13" s="14"/>
      <c r="R13" s="151"/>
      <c r="S13" s="155"/>
    </row>
    <row r="14" spans="1:19" ht="14.4" x14ac:dyDescent="0.3">
      <c r="A14" s="15"/>
      <c r="B14" s="85">
        <v>1</v>
      </c>
      <c r="C14" s="86"/>
      <c r="D14" s="116"/>
      <c r="E14" s="88"/>
      <c r="F14" s="87"/>
      <c r="G14" s="88"/>
      <c r="H14" s="89"/>
      <c r="I14" s="67"/>
      <c r="J14" s="67"/>
      <c r="K14" s="14"/>
      <c r="L14" s="14"/>
      <c r="M14" s="14"/>
      <c r="N14" s="14"/>
      <c r="O14" s="14"/>
      <c r="P14" s="14"/>
      <c r="Q14" s="14"/>
      <c r="R14" s="151" t="b">
        <f t="shared" ref="R14:R45" si="0">$G$6&lt;B14</f>
        <v>0</v>
      </c>
      <c r="S14" s="156">
        <f>IF(C14="Yes",DATE(2024,1,1),DATE(1900,1,1))</f>
        <v>1</v>
      </c>
    </row>
    <row r="15" spans="1:19" ht="14.4" x14ac:dyDescent="0.3">
      <c r="A15" s="15"/>
      <c r="B15" s="90">
        <v>2</v>
      </c>
      <c r="C15" s="91"/>
      <c r="D15" s="92"/>
      <c r="E15" s="93"/>
      <c r="F15" s="92"/>
      <c r="G15" s="93"/>
      <c r="H15" s="94"/>
      <c r="I15" s="67"/>
      <c r="J15" s="67"/>
      <c r="K15" s="14"/>
      <c r="L15" s="14"/>
      <c r="M15" s="14"/>
      <c r="N15" s="14"/>
      <c r="O15" s="14"/>
      <c r="P15" s="14"/>
      <c r="Q15" s="14"/>
      <c r="R15" s="151" t="b">
        <f t="shared" si="0"/>
        <v>0</v>
      </c>
      <c r="S15" s="156">
        <f t="shared" ref="S15:S78" si="1">IF(C15="Yes",DATE(2024,1,1),DATE(1900,1,1))</f>
        <v>1</v>
      </c>
    </row>
    <row r="16" spans="1:19" ht="14.4" x14ac:dyDescent="0.3">
      <c r="A16" s="15"/>
      <c r="B16" s="90">
        <v>3</v>
      </c>
      <c r="C16" s="91"/>
      <c r="D16" s="92"/>
      <c r="E16" s="93"/>
      <c r="F16" s="92"/>
      <c r="G16" s="93"/>
      <c r="H16" s="94"/>
      <c r="I16" s="67"/>
      <c r="J16" s="67"/>
      <c r="K16" s="14"/>
      <c r="L16" s="14"/>
      <c r="M16" s="14"/>
      <c r="N16" s="14"/>
      <c r="O16" s="14"/>
      <c r="P16" s="14"/>
      <c r="Q16" s="14"/>
      <c r="R16" s="151" t="b">
        <f t="shared" si="0"/>
        <v>0</v>
      </c>
      <c r="S16" s="156">
        <f t="shared" si="1"/>
        <v>1</v>
      </c>
    </row>
    <row r="17" spans="1:19" ht="14.4" x14ac:dyDescent="0.3">
      <c r="A17" s="14"/>
      <c r="B17" s="90">
        <v>4</v>
      </c>
      <c r="C17" s="91"/>
      <c r="D17" s="92"/>
      <c r="E17" s="93"/>
      <c r="F17" s="92"/>
      <c r="G17" s="93"/>
      <c r="H17" s="94"/>
      <c r="I17" s="67"/>
      <c r="J17" s="67"/>
      <c r="K17" s="14"/>
      <c r="L17" s="14"/>
      <c r="M17" s="14"/>
      <c r="N17" s="14"/>
      <c r="O17" s="14"/>
      <c r="P17" s="14"/>
      <c r="Q17" s="14"/>
      <c r="R17" s="151" t="b">
        <f t="shared" si="0"/>
        <v>0</v>
      </c>
      <c r="S17" s="156">
        <f t="shared" si="1"/>
        <v>1</v>
      </c>
    </row>
    <row r="18" spans="1:19" ht="14.4" x14ac:dyDescent="0.3">
      <c r="A18" s="14"/>
      <c r="B18" s="90">
        <v>5</v>
      </c>
      <c r="C18" s="91"/>
      <c r="D18" s="92"/>
      <c r="E18" s="93"/>
      <c r="F18" s="92"/>
      <c r="G18" s="93"/>
      <c r="H18" s="94"/>
      <c r="I18" s="67"/>
      <c r="J18" s="67"/>
      <c r="K18" s="14"/>
      <c r="L18" s="14"/>
      <c r="M18" s="14"/>
      <c r="N18" s="14"/>
      <c r="O18" s="14"/>
      <c r="P18" s="14"/>
      <c r="Q18" s="14"/>
      <c r="R18" s="151" t="b">
        <f t="shared" si="0"/>
        <v>0</v>
      </c>
      <c r="S18" s="156">
        <f t="shared" si="1"/>
        <v>1</v>
      </c>
    </row>
    <row r="19" spans="1:19" ht="14.4" x14ac:dyDescent="0.3">
      <c r="A19" s="14"/>
      <c r="B19" s="90">
        <v>6</v>
      </c>
      <c r="C19" s="91"/>
      <c r="D19" s="92"/>
      <c r="E19" s="93"/>
      <c r="F19" s="92"/>
      <c r="G19" s="93"/>
      <c r="H19" s="94"/>
      <c r="I19" s="67"/>
      <c r="J19" s="67"/>
      <c r="K19" s="14"/>
      <c r="L19" s="14"/>
      <c r="M19" s="14"/>
      <c r="N19" s="14"/>
      <c r="O19" s="14"/>
      <c r="P19" s="14"/>
      <c r="Q19" s="14"/>
      <c r="R19" s="151" t="b">
        <f t="shared" si="0"/>
        <v>0</v>
      </c>
      <c r="S19" s="156">
        <f t="shared" si="1"/>
        <v>1</v>
      </c>
    </row>
    <row r="20" spans="1:19" ht="14.4" x14ac:dyDescent="0.3">
      <c r="A20" s="14"/>
      <c r="B20" s="90">
        <v>7</v>
      </c>
      <c r="C20" s="91"/>
      <c r="D20" s="92"/>
      <c r="E20" s="93"/>
      <c r="F20" s="92"/>
      <c r="G20" s="93"/>
      <c r="H20" s="94"/>
      <c r="I20" s="67"/>
      <c r="J20" s="67"/>
      <c r="K20" s="14"/>
      <c r="L20" s="14"/>
      <c r="M20" s="14"/>
      <c r="N20" s="14"/>
      <c r="O20" s="14"/>
      <c r="P20" s="14"/>
      <c r="Q20" s="14"/>
      <c r="R20" s="151" t="b">
        <f t="shared" si="0"/>
        <v>0</v>
      </c>
      <c r="S20" s="156">
        <f t="shared" si="1"/>
        <v>1</v>
      </c>
    </row>
    <row r="21" spans="1:19" ht="14.4" x14ac:dyDescent="0.3">
      <c r="A21" s="14"/>
      <c r="B21" s="90">
        <v>8</v>
      </c>
      <c r="C21" s="91"/>
      <c r="D21" s="92"/>
      <c r="E21" s="93"/>
      <c r="F21" s="92"/>
      <c r="G21" s="93"/>
      <c r="H21" s="94"/>
      <c r="I21" s="67"/>
      <c r="J21" s="67"/>
      <c r="K21" s="14"/>
      <c r="L21" s="14"/>
      <c r="M21" s="14"/>
      <c r="N21" s="14"/>
      <c r="O21" s="14"/>
      <c r="P21" s="14"/>
      <c r="Q21" s="14"/>
      <c r="R21" s="151" t="b">
        <f t="shared" si="0"/>
        <v>0</v>
      </c>
      <c r="S21" s="156">
        <f t="shared" si="1"/>
        <v>1</v>
      </c>
    </row>
    <row r="22" spans="1:19" ht="14.4" x14ac:dyDescent="0.3">
      <c r="A22" s="14"/>
      <c r="B22" s="90">
        <v>9</v>
      </c>
      <c r="C22" s="91"/>
      <c r="D22" s="92"/>
      <c r="E22" s="93"/>
      <c r="F22" s="92"/>
      <c r="G22" s="93"/>
      <c r="H22" s="94"/>
      <c r="I22" s="67"/>
      <c r="J22" s="67"/>
      <c r="K22" s="14"/>
      <c r="L22" s="14"/>
      <c r="M22" s="14"/>
      <c r="N22" s="14"/>
      <c r="O22" s="14"/>
      <c r="P22" s="14"/>
      <c r="Q22" s="14"/>
      <c r="R22" s="151" t="b">
        <f t="shared" si="0"/>
        <v>0</v>
      </c>
      <c r="S22" s="156">
        <f t="shared" si="1"/>
        <v>1</v>
      </c>
    </row>
    <row r="23" spans="1:19" thickBot="1" x14ac:dyDescent="0.35">
      <c r="A23" s="14"/>
      <c r="B23" s="90">
        <v>10</v>
      </c>
      <c r="C23" s="95"/>
      <c r="D23" s="96"/>
      <c r="E23" s="97"/>
      <c r="F23" s="96"/>
      <c r="G23" s="147"/>
      <c r="H23" s="98"/>
      <c r="I23" s="67"/>
      <c r="J23" s="67"/>
      <c r="K23" s="14"/>
      <c r="L23" s="14"/>
      <c r="M23" s="14"/>
      <c r="N23" s="14"/>
      <c r="O23" s="14"/>
      <c r="P23" s="14"/>
      <c r="Q23" s="14"/>
      <c r="R23" s="151" t="b">
        <f t="shared" si="0"/>
        <v>0</v>
      </c>
      <c r="S23" s="156">
        <f t="shared" si="1"/>
        <v>1</v>
      </c>
    </row>
    <row r="24" spans="1:19" ht="14.4" x14ac:dyDescent="0.3">
      <c r="A24" s="14"/>
      <c r="B24" s="85">
        <v>11</v>
      </c>
      <c r="C24" s="99"/>
      <c r="D24" s="100"/>
      <c r="E24" s="101"/>
      <c r="F24" s="100"/>
      <c r="G24" s="101"/>
      <c r="H24" s="102"/>
      <c r="I24" s="67"/>
      <c r="J24" s="67"/>
      <c r="K24" s="14"/>
      <c r="L24" s="14"/>
      <c r="M24" s="14"/>
      <c r="N24" s="14"/>
      <c r="O24" s="14"/>
      <c r="P24" s="14"/>
      <c r="Q24" s="14"/>
      <c r="R24" s="151" t="b">
        <f t="shared" si="0"/>
        <v>0</v>
      </c>
      <c r="S24" s="156">
        <f t="shared" si="1"/>
        <v>1</v>
      </c>
    </row>
    <row r="25" spans="1:19" ht="14.4" x14ac:dyDescent="0.3">
      <c r="A25" s="14"/>
      <c r="B25" s="90">
        <v>12</v>
      </c>
      <c r="C25" s="91"/>
      <c r="D25" s="92"/>
      <c r="E25" s="93"/>
      <c r="F25" s="92"/>
      <c r="G25" s="93"/>
      <c r="H25" s="94"/>
      <c r="I25" s="67"/>
      <c r="J25" s="67"/>
      <c r="K25" s="14"/>
      <c r="L25" s="14"/>
      <c r="M25" s="14"/>
      <c r="N25" s="14"/>
      <c r="O25" s="14"/>
      <c r="P25" s="14"/>
      <c r="Q25" s="14"/>
      <c r="R25" s="151" t="b">
        <f t="shared" si="0"/>
        <v>0</v>
      </c>
      <c r="S25" s="156">
        <f t="shared" si="1"/>
        <v>1</v>
      </c>
    </row>
    <row r="26" spans="1:19" ht="14.4" x14ac:dyDescent="0.3">
      <c r="A26" s="14"/>
      <c r="B26" s="90">
        <v>13</v>
      </c>
      <c r="C26" s="91"/>
      <c r="D26" s="92"/>
      <c r="E26" s="93"/>
      <c r="F26" s="92"/>
      <c r="G26" s="93"/>
      <c r="H26" s="94"/>
      <c r="I26" s="67"/>
      <c r="J26" s="67"/>
      <c r="K26" s="14"/>
      <c r="L26" s="14"/>
      <c r="M26" s="14"/>
      <c r="N26" s="14"/>
      <c r="O26" s="14"/>
      <c r="P26" s="14"/>
      <c r="Q26" s="14"/>
      <c r="R26" s="151" t="b">
        <f t="shared" si="0"/>
        <v>0</v>
      </c>
      <c r="S26" s="156">
        <f t="shared" si="1"/>
        <v>1</v>
      </c>
    </row>
    <row r="27" spans="1:19" ht="14.4" x14ac:dyDescent="0.3">
      <c r="A27" s="14"/>
      <c r="B27" s="90">
        <v>14</v>
      </c>
      <c r="C27" s="91"/>
      <c r="D27" s="92"/>
      <c r="E27" s="93"/>
      <c r="F27" s="92"/>
      <c r="G27" s="93"/>
      <c r="H27" s="94"/>
      <c r="I27" s="67"/>
      <c r="J27" s="67"/>
      <c r="K27" s="14"/>
      <c r="L27" s="14"/>
      <c r="M27" s="14"/>
      <c r="N27" s="14"/>
      <c r="O27" s="14"/>
      <c r="P27" s="14"/>
      <c r="Q27" s="14"/>
      <c r="R27" s="151" t="b">
        <f t="shared" si="0"/>
        <v>0</v>
      </c>
      <c r="S27" s="156">
        <f t="shared" si="1"/>
        <v>1</v>
      </c>
    </row>
    <row r="28" spans="1:19" ht="14.4" x14ac:dyDescent="0.3">
      <c r="A28" s="14"/>
      <c r="B28" s="90">
        <v>15</v>
      </c>
      <c r="C28" s="91"/>
      <c r="D28" s="92"/>
      <c r="E28" s="93"/>
      <c r="F28" s="92"/>
      <c r="G28" s="93"/>
      <c r="H28" s="94"/>
      <c r="I28" s="67"/>
      <c r="J28" s="67"/>
      <c r="K28" s="14"/>
      <c r="L28" s="14"/>
      <c r="M28" s="14"/>
      <c r="N28" s="14"/>
      <c r="O28" s="14"/>
      <c r="P28" s="14"/>
      <c r="Q28" s="14"/>
      <c r="R28" s="151" t="b">
        <f t="shared" si="0"/>
        <v>0</v>
      </c>
      <c r="S28" s="156">
        <f t="shared" si="1"/>
        <v>1</v>
      </c>
    </row>
    <row r="29" spans="1:19" ht="14.4" x14ac:dyDescent="0.3">
      <c r="A29" s="14"/>
      <c r="B29" s="90">
        <v>16</v>
      </c>
      <c r="C29" s="91"/>
      <c r="D29" s="92"/>
      <c r="E29" s="93"/>
      <c r="F29" s="92"/>
      <c r="G29" s="93"/>
      <c r="H29" s="94"/>
      <c r="I29" s="67"/>
      <c r="J29" s="67"/>
      <c r="K29" s="14"/>
      <c r="L29" s="14"/>
      <c r="M29" s="14"/>
      <c r="N29" s="14"/>
      <c r="O29" s="14"/>
      <c r="P29" s="14"/>
      <c r="Q29" s="14"/>
      <c r="R29" s="151" t="b">
        <f t="shared" si="0"/>
        <v>0</v>
      </c>
      <c r="S29" s="156">
        <f t="shared" si="1"/>
        <v>1</v>
      </c>
    </row>
    <row r="30" spans="1:19" ht="14.4" x14ac:dyDescent="0.3">
      <c r="A30" s="14"/>
      <c r="B30" s="90">
        <v>17</v>
      </c>
      <c r="C30" s="91"/>
      <c r="D30" s="92"/>
      <c r="E30" s="93"/>
      <c r="F30" s="92"/>
      <c r="G30" s="93"/>
      <c r="H30" s="94"/>
      <c r="I30" s="67"/>
      <c r="J30" s="67"/>
      <c r="K30" s="14"/>
      <c r="L30" s="14"/>
      <c r="M30" s="14"/>
      <c r="N30" s="14"/>
      <c r="O30" s="14"/>
      <c r="P30" s="14"/>
      <c r="Q30" s="14"/>
      <c r="R30" s="151" t="b">
        <f t="shared" si="0"/>
        <v>0</v>
      </c>
      <c r="S30" s="156">
        <f t="shared" si="1"/>
        <v>1</v>
      </c>
    </row>
    <row r="31" spans="1:19" ht="14.4" x14ac:dyDescent="0.3">
      <c r="A31" s="14"/>
      <c r="B31" s="90">
        <v>18</v>
      </c>
      <c r="C31" s="91"/>
      <c r="D31" s="92"/>
      <c r="E31" s="93"/>
      <c r="F31" s="92"/>
      <c r="G31" s="93"/>
      <c r="H31" s="94"/>
      <c r="I31" s="67"/>
      <c r="J31" s="67"/>
      <c r="K31" s="14"/>
      <c r="L31" s="14"/>
      <c r="M31" s="14"/>
      <c r="N31" s="14"/>
      <c r="O31" s="14"/>
      <c r="P31" s="14"/>
      <c r="Q31" s="14"/>
      <c r="R31" s="151" t="b">
        <f t="shared" si="0"/>
        <v>0</v>
      </c>
      <c r="S31" s="156">
        <f t="shared" si="1"/>
        <v>1</v>
      </c>
    </row>
    <row r="32" spans="1:19" ht="14.4" x14ac:dyDescent="0.3">
      <c r="A32" s="14"/>
      <c r="B32" s="90">
        <v>19</v>
      </c>
      <c r="C32" s="91"/>
      <c r="D32" s="92"/>
      <c r="E32" s="93"/>
      <c r="F32" s="92"/>
      <c r="G32" s="93"/>
      <c r="H32" s="94"/>
      <c r="I32" s="67"/>
      <c r="J32" s="67"/>
      <c r="K32" s="14"/>
      <c r="L32" s="14"/>
      <c r="M32" s="14"/>
      <c r="N32" s="14"/>
      <c r="O32" s="14"/>
      <c r="P32" s="14"/>
      <c r="Q32" s="14"/>
      <c r="R32" s="151" t="b">
        <f t="shared" si="0"/>
        <v>0</v>
      </c>
      <c r="S32" s="156">
        <f t="shared" si="1"/>
        <v>1</v>
      </c>
    </row>
    <row r="33" spans="1:19" thickBot="1" x14ac:dyDescent="0.35">
      <c r="A33" s="14"/>
      <c r="B33" s="90">
        <v>20</v>
      </c>
      <c r="C33" s="95"/>
      <c r="D33" s="96"/>
      <c r="E33" s="97"/>
      <c r="F33" s="96"/>
      <c r="G33" s="97"/>
      <c r="H33" s="98"/>
      <c r="I33" s="67"/>
      <c r="J33" s="67"/>
      <c r="K33" s="14"/>
      <c r="L33" s="14"/>
      <c r="M33" s="14"/>
      <c r="N33" s="14"/>
      <c r="O33" s="14"/>
      <c r="P33" s="14"/>
      <c r="Q33" s="14"/>
      <c r="R33" s="151" t="b">
        <f t="shared" si="0"/>
        <v>0</v>
      </c>
      <c r="S33" s="156">
        <f t="shared" si="1"/>
        <v>1</v>
      </c>
    </row>
    <row r="34" spans="1:19" ht="14.4" x14ac:dyDescent="0.3">
      <c r="A34" s="14"/>
      <c r="B34" s="85">
        <v>21</v>
      </c>
      <c r="C34" s="99"/>
      <c r="D34" s="100"/>
      <c r="E34" s="101"/>
      <c r="F34" s="100"/>
      <c r="G34" s="101"/>
      <c r="H34" s="102"/>
      <c r="I34" s="67"/>
      <c r="J34" s="67"/>
      <c r="K34" s="14"/>
      <c r="L34" s="14"/>
      <c r="M34" s="14"/>
      <c r="N34" s="14"/>
      <c r="O34" s="14"/>
      <c r="P34" s="14"/>
      <c r="Q34" s="14"/>
      <c r="R34" s="151" t="b">
        <f t="shared" si="0"/>
        <v>0</v>
      </c>
      <c r="S34" s="156">
        <f t="shared" si="1"/>
        <v>1</v>
      </c>
    </row>
    <row r="35" spans="1:19" ht="14.4" x14ac:dyDescent="0.3">
      <c r="A35" s="14"/>
      <c r="B35" s="90">
        <v>22</v>
      </c>
      <c r="C35" s="91"/>
      <c r="D35" s="92"/>
      <c r="E35" s="93"/>
      <c r="F35" s="92"/>
      <c r="G35" s="93"/>
      <c r="H35" s="94"/>
      <c r="I35" s="67"/>
      <c r="J35" s="67"/>
      <c r="K35" s="14"/>
      <c r="L35" s="14"/>
      <c r="M35" s="14"/>
      <c r="N35" s="14"/>
      <c r="O35" s="14"/>
      <c r="P35" s="14"/>
      <c r="Q35" s="14"/>
      <c r="R35" s="151" t="b">
        <f t="shared" si="0"/>
        <v>0</v>
      </c>
      <c r="S35" s="156">
        <f t="shared" si="1"/>
        <v>1</v>
      </c>
    </row>
    <row r="36" spans="1:19" ht="14.4" x14ac:dyDescent="0.3">
      <c r="A36" s="14"/>
      <c r="B36" s="90">
        <v>23</v>
      </c>
      <c r="C36" s="91"/>
      <c r="D36" s="92"/>
      <c r="E36" s="93"/>
      <c r="F36" s="92"/>
      <c r="G36" s="93"/>
      <c r="H36" s="94"/>
      <c r="I36" s="67"/>
      <c r="J36" s="67"/>
      <c r="K36" s="14"/>
      <c r="L36" s="14"/>
      <c r="M36" s="14"/>
      <c r="N36" s="14"/>
      <c r="R36" s="151" t="b">
        <f t="shared" si="0"/>
        <v>0</v>
      </c>
      <c r="S36" s="156">
        <f t="shared" si="1"/>
        <v>1</v>
      </c>
    </row>
    <row r="37" spans="1:19" ht="14.4" x14ac:dyDescent="0.3">
      <c r="A37" s="14"/>
      <c r="B37" s="90">
        <v>24</v>
      </c>
      <c r="C37" s="91"/>
      <c r="D37" s="92"/>
      <c r="E37" s="93"/>
      <c r="F37" s="92"/>
      <c r="G37" s="93"/>
      <c r="H37" s="94"/>
      <c r="I37" s="67"/>
      <c r="J37" s="67"/>
      <c r="K37" s="14"/>
      <c r="L37" s="14"/>
      <c r="M37" s="14"/>
      <c r="N37" s="14"/>
      <c r="R37" s="151" t="b">
        <f t="shared" si="0"/>
        <v>0</v>
      </c>
      <c r="S37" s="156">
        <f t="shared" si="1"/>
        <v>1</v>
      </c>
    </row>
    <row r="38" spans="1:19" ht="14.4" x14ac:dyDescent="0.3">
      <c r="A38" s="14"/>
      <c r="B38" s="90">
        <v>25</v>
      </c>
      <c r="C38" s="91"/>
      <c r="D38" s="92"/>
      <c r="E38" s="93"/>
      <c r="F38" s="92"/>
      <c r="G38" s="93"/>
      <c r="H38" s="94"/>
      <c r="I38" s="67"/>
      <c r="J38" s="67"/>
      <c r="K38" s="14"/>
      <c r="L38" s="14"/>
      <c r="M38" s="14"/>
      <c r="N38" s="14"/>
      <c r="R38" s="151" t="b">
        <f t="shared" si="0"/>
        <v>0</v>
      </c>
      <c r="S38" s="156">
        <f t="shared" si="1"/>
        <v>1</v>
      </c>
    </row>
    <row r="39" spans="1:19" ht="14.4" x14ac:dyDescent="0.3">
      <c r="A39" s="14"/>
      <c r="B39" s="90">
        <v>26</v>
      </c>
      <c r="C39" s="91"/>
      <c r="D39" s="92"/>
      <c r="E39" s="93"/>
      <c r="F39" s="92"/>
      <c r="G39" s="93"/>
      <c r="H39" s="94"/>
      <c r="I39" s="67"/>
      <c r="J39" s="67"/>
      <c r="K39" s="14"/>
      <c r="L39" s="14"/>
      <c r="M39" s="14"/>
      <c r="N39" s="14"/>
      <c r="R39" s="151" t="b">
        <f t="shared" si="0"/>
        <v>0</v>
      </c>
      <c r="S39" s="156">
        <f t="shared" si="1"/>
        <v>1</v>
      </c>
    </row>
    <row r="40" spans="1:19" ht="14.4" x14ac:dyDescent="0.3">
      <c r="A40" s="14"/>
      <c r="B40" s="90">
        <v>27</v>
      </c>
      <c r="C40" s="91"/>
      <c r="D40" s="92"/>
      <c r="E40" s="93"/>
      <c r="F40" s="92"/>
      <c r="G40" s="93"/>
      <c r="H40" s="94"/>
      <c r="I40" s="67"/>
      <c r="J40" s="67"/>
      <c r="K40" s="14"/>
      <c r="L40" s="14"/>
      <c r="M40" s="14"/>
      <c r="N40" s="14"/>
      <c r="R40" s="151" t="b">
        <f t="shared" si="0"/>
        <v>0</v>
      </c>
      <c r="S40" s="156">
        <f t="shared" si="1"/>
        <v>1</v>
      </c>
    </row>
    <row r="41" spans="1:19" ht="14.4" x14ac:dyDescent="0.3">
      <c r="A41" s="14"/>
      <c r="B41" s="90">
        <v>28</v>
      </c>
      <c r="C41" s="91"/>
      <c r="D41" s="92"/>
      <c r="E41" s="93"/>
      <c r="F41" s="92"/>
      <c r="G41" s="93"/>
      <c r="H41" s="94"/>
      <c r="I41" s="67"/>
      <c r="J41" s="67"/>
      <c r="K41" s="14"/>
      <c r="L41" s="14"/>
      <c r="M41" s="14"/>
      <c r="N41" s="14"/>
      <c r="R41" s="151" t="b">
        <f t="shared" si="0"/>
        <v>0</v>
      </c>
      <c r="S41" s="156">
        <f t="shared" si="1"/>
        <v>1</v>
      </c>
    </row>
    <row r="42" spans="1:19" ht="14.4" x14ac:dyDescent="0.3">
      <c r="A42" s="14"/>
      <c r="B42" s="90">
        <v>29</v>
      </c>
      <c r="C42" s="91"/>
      <c r="D42" s="92"/>
      <c r="E42" s="93"/>
      <c r="F42" s="92"/>
      <c r="G42" s="93"/>
      <c r="H42" s="94"/>
      <c r="I42" s="67"/>
      <c r="J42" s="67"/>
      <c r="K42" s="14"/>
      <c r="L42" s="14"/>
      <c r="M42" s="14"/>
      <c r="N42" s="14"/>
      <c r="R42" s="151" t="b">
        <f t="shared" si="0"/>
        <v>0</v>
      </c>
      <c r="S42" s="156">
        <f t="shared" si="1"/>
        <v>1</v>
      </c>
    </row>
    <row r="43" spans="1:19" thickBot="1" x14ac:dyDescent="0.35">
      <c r="A43" s="14"/>
      <c r="B43" s="90">
        <v>30</v>
      </c>
      <c r="C43" s="95"/>
      <c r="D43" s="96"/>
      <c r="E43" s="97"/>
      <c r="F43" s="96"/>
      <c r="G43" s="97"/>
      <c r="H43" s="98"/>
      <c r="I43" s="67"/>
      <c r="J43" s="67"/>
      <c r="K43" s="14"/>
      <c r="L43" s="14"/>
      <c r="M43" s="14"/>
      <c r="N43" s="14"/>
      <c r="R43" s="151" t="b">
        <f t="shared" si="0"/>
        <v>0</v>
      </c>
      <c r="S43" s="156">
        <f t="shared" si="1"/>
        <v>1</v>
      </c>
    </row>
    <row r="44" spans="1:19" ht="14.4" x14ac:dyDescent="0.3">
      <c r="A44" s="14"/>
      <c r="B44" s="85">
        <v>31</v>
      </c>
      <c r="C44" s="99"/>
      <c r="D44" s="100"/>
      <c r="E44" s="101"/>
      <c r="F44" s="100"/>
      <c r="G44" s="101"/>
      <c r="H44" s="102"/>
      <c r="I44" s="67"/>
      <c r="J44" s="67"/>
      <c r="K44" s="14"/>
      <c r="L44" s="14"/>
      <c r="M44" s="14"/>
      <c r="N44" s="14"/>
      <c r="R44" s="151" t="b">
        <f t="shared" si="0"/>
        <v>0</v>
      </c>
      <c r="S44" s="156">
        <f t="shared" si="1"/>
        <v>1</v>
      </c>
    </row>
    <row r="45" spans="1:19" ht="14.4" x14ac:dyDescent="0.3">
      <c r="A45" s="14"/>
      <c r="B45" s="90">
        <v>32</v>
      </c>
      <c r="C45" s="91"/>
      <c r="D45" s="92"/>
      <c r="E45" s="93"/>
      <c r="F45" s="92"/>
      <c r="G45" s="93"/>
      <c r="H45" s="94"/>
      <c r="I45" s="67"/>
      <c r="J45" s="67"/>
      <c r="K45" s="14"/>
      <c r="L45" s="14"/>
      <c r="M45" s="14"/>
      <c r="N45" s="14"/>
      <c r="R45" s="151" t="b">
        <f t="shared" si="0"/>
        <v>0</v>
      </c>
      <c r="S45" s="156">
        <f t="shared" si="1"/>
        <v>1</v>
      </c>
    </row>
    <row r="46" spans="1:19" ht="14.4" x14ac:dyDescent="0.3">
      <c r="A46" s="14"/>
      <c r="B46" s="90">
        <v>33</v>
      </c>
      <c r="C46" s="91"/>
      <c r="D46" s="92"/>
      <c r="E46" s="93"/>
      <c r="F46" s="92"/>
      <c r="G46" s="93"/>
      <c r="H46" s="94"/>
      <c r="I46" s="67"/>
      <c r="J46" s="67"/>
      <c r="K46" s="14"/>
      <c r="L46" s="14"/>
      <c r="M46" s="14"/>
      <c r="N46" s="14"/>
      <c r="R46" s="151" t="b">
        <f t="shared" ref="R46:R77" si="2">$G$6&lt;B46</f>
        <v>0</v>
      </c>
      <c r="S46" s="156">
        <f t="shared" si="1"/>
        <v>1</v>
      </c>
    </row>
    <row r="47" spans="1:19" ht="14.4" x14ac:dyDescent="0.3">
      <c r="A47" s="14"/>
      <c r="B47" s="90">
        <v>34</v>
      </c>
      <c r="C47" s="91"/>
      <c r="D47" s="92"/>
      <c r="E47" s="93"/>
      <c r="F47" s="92"/>
      <c r="G47" s="93"/>
      <c r="H47" s="94"/>
      <c r="I47" s="67"/>
      <c r="J47" s="67"/>
      <c r="K47" s="14"/>
      <c r="L47" s="14"/>
      <c r="M47" s="14"/>
      <c r="N47" s="14"/>
      <c r="R47" s="151" t="b">
        <f t="shared" si="2"/>
        <v>0</v>
      </c>
      <c r="S47" s="156">
        <f t="shared" si="1"/>
        <v>1</v>
      </c>
    </row>
    <row r="48" spans="1:19" ht="14.4" x14ac:dyDescent="0.3">
      <c r="A48" s="14"/>
      <c r="B48" s="90">
        <v>35</v>
      </c>
      <c r="C48" s="91"/>
      <c r="D48" s="92"/>
      <c r="E48" s="93"/>
      <c r="F48" s="92"/>
      <c r="G48" s="93"/>
      <c r="H48" s="94"/>
      <c r="I48" s="67"/>
      <c r="J48" s="67"/>
      <c r="K48" s="14"/>
      <c r="L48" s="14"/>
      <c r="M48" s="14"/>
      <c r="N48" s="14"/>
      <c r="R48" s="151" t="b">
        <f t="shared" si="2"/>
        <v>0</v>
      </c>
      <c r="S48" s="156">
        <f t="shared" si="1"/>
        <v>1</v>
      </c>
    </row>
    <row r="49" spans="1:19" ht="14.4" x14ac:dyDescent="0.3">
      <c r="A49" s="14"/>
      <c r="B49" s="90">
        <v>36</v>
      </c>
      <c r="C49" s="91"/>
      <c r="D49" s="92"/>
      <c r="E49" s="93"/>
      <c r="F49" s="92"/>
      <c r="G49" s="93"/>
      <c r="H49" s="94"/>
      <c r="I49" s="67"/>
      <c r="J49" s="67"/>
      <c r="K49" s="14"/>
      <c r="L49" s="14"/>
      <c r="M49" s="14"/>
      <c r="N49" s="14"/>
      <c r="R49" s="151" t="b">
        <f t="shared" si="2"/>
        <v>0</v>
      </c>
      <c r="S49" s="156">
        <f t="shared" si="1"/>
        <v>1</v>
      </c>
    </row>
    <row r="50" spans="1:19" ht="14.4" x14ac:dyDescent="0.3">
      <c r="A50" s="14"/>
      <c r="B50" s="90">
        <v>37</v>
      </c>
      <c r="C50" s="91"/>
      <c r="D50" s="92"/>
      <c r="E50" s="93"/>
      <c r="F50" s="92"/>
      <c r="G50" s="93"/>
      <c r="H50" s="94"/>
      <c r="I50" s="67"/>
      <c r="J50" s="67"/>
      <c r="K50" s="14"/>
      <c r="L50" s="14"/>
      <c r="M50" s="14"/>
      <c r="N50" s="14"/>
      <c r="R50" s="151" t="b">
        <f t="shared" si="2"/>
        <v>0</v>
      </c>
      <c r="S50" s="156">
        <f t="shared" si="1"/>
        <v>1</v>
      </c>
    </row>
    <row r="51" spans="1:19" ht="14.4" x14ac:dyDescent="0.3">
      <c r="A51" s="14"/>
      <c r="B51" s="90">
        <v>38</v>
      </c>
      <c r="C51" s="91"/>
      <c r="D51" s="92"/>
      <c r="E51" s="93"/>
      <c r="F51" s="92"/>
      <c r="G51" s="93"/>
      <c r="H51" s="94"/>
      <c r="I51" s="67"/>
      <c r="J51" s="67"/>
      <c r="K51" s="14"/>
      <c r="L51" s="14"/>
      <c r="M51" s="14"/>
      <c r="N51" s="14"/>
      <c r="R51" s="151" t="b">
        <f t="shared" si="2"/>
        <v>0</v>
      </c>
      <c r="S51" s="156">
        <f t="shared" si="1"/>
        <v>1</v>
      </c>
    </row>
    <row r="52" spans="1:19" ht="14.4" x14ac:dyDescent="0.3">
      <c r="A52" s="14"/>
      <c r="B52" s="90">
        <v>39</v>
      </c>
      <c r="C52" s="91"/>
      <c r="D52" s="92"/>
      <c r="E52" s="93"/>
      <c r="F52" s="92"/>
      <c r="G52" s="93"/>
      <c r="H52" s="94"/>
      <c r="I52" s="67"/>
      <c r="J52" s="67"/>
      <c r="K52" s="14"/>
      <c r="L52" s="14"/>
      <c r="M52" s="14"/>
      <c r="N52" s="14"/>
      <c r="R52" s="151" t="b">
        <f t="shared" si="2"/>
        <v>0</v>
      </c>
      <c r="S52" s="156">
        <f t="shared" si="1"/>
        <v>1</v>
      </c>
    </row>
    <row r="53" spans="1:19" thickBot="1" x14ac:dyDescent="0.35">
      <c r="A53" s="14"/>
      <c r="B53" s="90">
        <v>40</v>
      </c>
      <c r="C53" s="95"/>
      <c r="D53" s="96"/>
      <c r="E53" s="97"/>
      <c r="F53" s="96"/>
      <c r="G53" s="97"/>
      <c r="H53" s="98"/>
      <c r="I53" s="67"/>
      <c r="J53" s="67"/>
      <c r="K53" s="14"/>
      <c r="L53" s="14"/>
      <c r="M53" s="14"/>
      <c r="N53" s="14"/>
      <c r="R53" s="151" t="b">
        <f t="shared" si="2"/>
        <v>0</v>
      </c>
      <c r="S53" s="156">
        <f t="shared" si="1"/>
        <v>1</v>
      </c>
    </row>
    <row r="54" spans="1:19" ht="14.4" x14ac:dyDescent="0.3">
      <c r="A54" s="14"/>
      <c r="B54" s="85">
        <v>41</v>
      </c>
      <c r="C54" s="99"/>
      <c r="D54" s="100"/>
      <c r="E54" s="101"/>
      <c r="F54" s="100"/>
      <c r="G54" s="101"/>
      <c r="H54" s="102"/>
      <c r="I54" s="67"/>
      <c r="J54" s="67"/>
      <c r="K54" s="14"/>
      <c r="L54" s="14"/>
      <c r="M54" s="14"/>
      <c r="N54" s="14"/>
      <c r="R54" s="151" t="b">
        <f t="shared" si="2"/>
        <v>0</v>
      </c>
      <c r="S54" s="156">
        <f t="shared" si="1"/>
        <v>1</v>
      </c>
    </row>
    <row r="55" spans="1:19" ht="14.4" x14ac:dyDescent="0.3">
      <c r="A55" s="14"/>
      <c r="B55" s="90">
        <v>42</v>
      </c>
      <c r="C55" s="91"/>
      <c r="D55" s="92"/>
      <c r="E55" s="93"/>
      <c r="F55" s="92"/>
      <c r="G55" s="93"/>
      <c r="H55" s="94"/>
      <c r="I55" s="67"/>
      <c r="J55" s="67"/>
      <c r="K55" s="14"/>
      <c r="L55" s="14"/>
      <c r="M55" s="14"/>
      <c r="N55" s="14"/>
      <c r="R55" s="151" t="b">
        <f t="shared" si="2"/>
        <v>0</v>
      </c>
      <c r="S55" s="156">
        <f t="shared" si="1"/>
        <v>1</v>
      </c>
    </row>
    <row r="56" spans="1:19" ht="14.4" x14ac:dyDescent="0.3">
      <c r="A56" s="14"/>
      <c r="B56" s="90">
        <v>43</v>
      </c>
      <c r="C56" s="91"/>
      <c r="D56" s="92"/>
      <c r="E56" s="93"/>
      <c r="F56" s="92"/>
      <c r="G56" s="93"/>
      <c r="H56" s="94"/>
      <c r="I56" s="67"/>
      <c r="J56" s="67"/>
      <c r="K56" s="14"/>
      <c r="L56" s="14"/>
      <c r="M56" s="14"/>
      <c r="N56" s="14"/>
      <c r="R56" s="151" t="b">
        <f t="shared" si="2"/>
        <v>0</v>
      </c>
      <c r="S56" s="156">
        <f t="shared" si="1"/>
        <v>1</v>
      </c>
    </row>
    <row r="57" spans="1:19" ht="14.4" x14ac:dyDescent="0.3">
      <c r="A57" s="14"/>
      <c r="B57" s="90">
        <v>44</v>
      </c>
      <c r="C57" s="91"/>
      <c r="D57" s="92"/>
      <c r="E57" s="93"/>
      <c r="F57" s="92"/>
      <c r="G57" s="93"/>
      <c r="H57" s="94"/>
      <c r="I57" s="67"/>
      <c r="J57" s="67"/>
      <c r="K57" s="14"/>
      <c r="L57" s="14"/>
      <c r="M57" s="14"/>
      <c r="N57" s="14"/>
      <c r="R57" s="151" t="b">
        <f t="shared" si="2"/>
        <v>0</v>
      </c>
      <c r="S57" s="156">
        <f t="shared" si="1"/>
        <v>1</v>
      </c>
    </row>
    <row r="58" spans="1:19" ht="14.4" x14ac:dyDescent="0.3">
      <c r="A58" s="14"/>
      <c r="B58" s="90">
        <v>45</v>
      </c>
      <c r="C58" s="91"/>
      <c r="D58" s="92"/>
      <c r="E58" s="93"/>
      <c r="F58" s="92"/>
      <c r="G58" s="93"/>
      <c r="H58" s="94"/>
      <c r="I58" s="67"/>
      <c r="J58" s="67"/>
      <c r="K58" s="14"/>
      <c r="L58" s="14"/>
      <c r="M58" s="14"/>
      <c r="N58" s="14"/>
      <c r="R58" s="151" t="b">
        <f t="shared" si="2"/>
        <v>0</v>
      </c>
      <c r="S58" s="156">
        <f t="shared" si="1"/>
        <v>1</v>
      </c>
    </row>
    <row r="59" spans="1:19" ht="14.4" x14ac:dyDescent="0.3">
      <c r="A59" s="14"/>
      <c r="B59" s="90">
        <v>46</v>
      </c>
      <c r="C59" s="91"/>
      <c r="D59" s="92"/>
      <c r="E59" s="93"/>
      <c r="F59" s="92"/>
      <c r="G59" s="93"/>
      <c r="H59" s="94"/>
      <c r="I59" s="67"/>
      <c r="J59" s="67"/>
      <c r="K59" s="14"/>
      <c r="L59" s="14"/>
      <c r="M59" s="14"/>
      <c r="N59" s="14"/>
      <c r="R59" s="151" t="b">
        <f t="shared" si="2"/>
        <v>0</v>
      </c>
      <c r="S59" s="156">
        <f t="shared" si="1"/>
        <v>1</v>
      </c>
    </row>
    <row r="60" spans="1:19" ht="14.4" x14ac:dyDescent="0.3">
      <c r="A60" s="14"/>
      <c r="B60" s="90">
        <v>47</v>
      </c>
      <c r="C60" s="91"/>
      <c r="D60" s="92"/>
      <c r="E60" s="93"/>
      <c r="F60" s="92"/>
      <c r="G60" s="93"/>
      <c r="H60" s="94"/>
      <c r="I60" s="67"/>
      <c r="J60" s="67"/>
      <c r="K60" s="14"/>
      <c r="L60" s="14"/>
      <c r="M60" s="14"/>
      <c r="N60" s="14"/>
      <c r="R60" s="151" t="b">
        <f t="shared" si="2"/>
        <v>0</v>
      </c>
      <c r="S60" s="156">
        <f t="shared" si="1"/>
        <v>1</v>
      </c>
    </row>
    <row r="61" spans="1:19" ht="14.4" x14ac:dyDescent="0.3">
      <c r="A61" s="14"/>
      <c r="B61" s="90">
        <v>48</v>
      </c>
      <c r="C61" s="91"/>
      <c r="D61" s="92"/>
      <c r="E61" s="93"/>
      <c r="F61" s="92"/>
      <c r="G61" s="93"/>
      <c r="H61" s="94"/>
      <c r="I61" s="67"/>
      <c r="J61" s="67"/>
      <c r="K61" s="14"/>
      <c r="L61" s="14"/>
      <c r="M61" s="14"/>
      <c r="N61" s="14"/>
      <c r="R61" s="151" t="b">
        <f t="shared" si="2"/>
        <v>0</v>
      </c>
      <c r="S61" s="156">
        <f t="shared" si="1"/>
        <v>1</v>
      </c>
    </row>
    <row r="62" spans="1:19" ht="14.4" x14ac:dyDescent="0.3">
      <c r="A62" s="14"/>
      <c r="B62" s="90">
        <v>49</v>
      </c>
      <c r="C62" s="91"/>
      <c r="D62" s="92"/>
      <c r="E62" s="93"/>
      <c r="F62" s="92"/>
      <c r="G62" s="93"/>
      <c r="H62" s="94"/>
      <c r="I62" s="67"/>
      <c r="J62" s="67"/>
      <c r="K62" s="14"/>
      <c r="L62" s="14"/>
      <c r="M62" s="14"/>
      <c r="N62" s="14"/>
      <c r="R62" s="151" t="b">
        <f t="shared" si="2"/>
        <v>0</v>
      </c>
      <c r="S62" s="156">
        <f t="shared" si="1"/>
        <v>1</v>
      </c>
    </row>
    <row r="63" spans="1:19" thickBot="1" x14ac:dyDescent="0.35">
      <c r="A63" s="14"/>
      <c r="B63" s="90">
        <v>50</v>
      </c>
      <c r="C63" s="95"/>
      <c r="D63" s="96"/>
      <c r="E63" s="97"/>
      <c r="F63" s="96"/>
      <c r="G63" s="97"/>
      <c r="H63" s="98"/>
      <c r="I63" s="67"/>
      <c r="J63" s="67"/>
      <c r="K63" s="14"/>
      <c r="L63" s="14"/>
      <c r="M63" s="14"/>
      <c r="N63" s="14"/>
      <c r="R63" s="151" t="b">
        <f t="shared" si="2"/>
        <v>0</v>
      </c>
      <c r="S63" s="156">
        <f t="shared" si="1"/>
        <v>1</v>
      </c>
    </row>
    <row r="64" spans="1:19" ht="14.4" x14ac:dyDescent="0.3">
      <c r="A64" s="14"/>
      <c r="B64" s="85">
        <v>51</v>
      </c>
      <c r="C64" s="99"/>
      <c r="D64" s="100"/>
      <c r="E64" s="101"/>
      <c r="F64" s="100"/>
      <c r="G64" s="101"/>
      <c r="H64" s="102"/>
      <c r="I64" s="67"/>
      <c r="J64" s="67"/>
      <c r="K64" s="14"/>
      <c r="L64" s="14"/>
      <c r="M64" s="14"/>
      <c r="N64" s="14"/>
      <c r="R64" s="151" t="b">
        <f t="shared" si="2"/>
        <v>0</v>
      </c>
      <c r="S64" s="156">
        <f t="shared" si="1"/>
        <v>1</v>
      </c>
    </row>
    <row r="65" spans="1:19" ht="14.4" x14ac:dyDescent="0.3">
      <c r="A65" s="14"/>
      <c r="B65" s="90">
        <v>52</v>
      </c>
      <c r="C65" s="91"/>
      <c r="D65" s="92"/>
      <c r="E65" s="93"/>
      <c r="F65" s="92"/>
      <c r="G65" s="93"/>
      <c r="H65" s="94"/>
      <c r="I65" s="67"/>
      <c r="J65" s="67"/>
      <c r="K65" s="14"/>
      <c r="L65" s="14"/>
      <c r="M65" s="14"/>
      <c r="N65" s="14"/>
      <c r="R65" s="151" t="b">
        <f t="shared" si="2"/>
        <v>0</v>
      </c>
      <c r="S65" s="156">
        <f t="shared" si="1"/>
        <v>1</v>
      </c>
    </row>
    <row r="66" spans="1:19" ht="14.4" x14ac:dyDescent="0.3">
      <c r="A66" s="14"/>
      <c r="B66" s="90">
        <v>53</v>
      </c>
      <c r="C66" s="91"/>
      <c r="D66" s="92"/>
      <c r="E66" s="93"/>
      <c r="F66" s="92"/>
      <c r="G66" s="93"/>
      <c r="H66" s="94"/>
      <c r="I66" s="67"/>
      <c r="J66" s="67"/>
      <c r="K66" s="14"/>
      <c r="L66" s="14"/>
      <c r="M66" s="14"/>
      <c r="N66" s="14"/>
      <c r="R66" s="151" t="b">
        <f t="shared" si="2"/>
        <v>0</v>
      </c>
      <c r="S66" s="156">
        <f t="shared" si="1"/>
        <v>1</v>
      </c>
    </row>
    <row r="67" spans="1:19" ht="14.4" x14ac:dyDescent="0.3">
      <c r="A67" s="14"/>
      <c r="B67" s="90">
        <v>54</v>
      </c>
      <c r="C67" s="91"/>
      <c r="D67" s="92"/>
      <c r="E67" s="93"/>
      <c r="F67" s="92"/>
      <c r="G67" s="93"/>
      <c r="H67" s="94"/>
      <c r="I67" s="67"/>
      <c r="J67" s="67"/>
      <c r="K67" s="14"/>
      <c r="L67" s="14"/>
      <c r="M67" s="14"/>
      <c r="N67" s="14"/>
      <c r="R67" s="151" t="b">
        <f t="shared" si="2"/>
        <v>0</v>
      </c>
      <c r="S67" s="156">
        <f t="shared" si="1"/>
        <v>1</v>
      </c>
    </row>
    <row r="68" spans="1:19" ht="14.4" x14ac:dyDescent="0.3">
      <c r="A68" s="14"/>
      <c r="B68" s="90">
        <v>55</v>
      </c>
      <c r="C68" s="91"/>
      <c r="D68" s="92"/>
      <c r="E68" s="93"/>
      <c r="F68" s="92"/>
      <c r="G68" s="93"/>
      <c r="H68" s="94"/>
      <c r="I68" s="67"/>
      <c r="J68" s="67"/>
      <c r="K68" s="14"/>
      <c r="L68" s="14"/>
      <c r="M68" s="14"/>
      <c r="N68" s="14"/>
      <c r="R68" s="151" t="b">
        <f t="shared" si="2"/>
        <v>0</v>
      </c>
      <c r="S68" s="156">
        <f t="shared" si="1"/>
        <v>1</v>
      </c>
    </row>
    <row r="69" spans="1:19" ht="14.4" x14ac:dyDescent="0.3">
      <c r="A69" s="14"/>
      <c r="B69" s="90">
        <v>56</v>
      </c>
      <c r="C69" s="91"/>
      <c r="D69" s="92"/>
      <c r="E69" s="93"/>
      <c r="F69" s="92"/>
      <c r="G69" s="93"/>
      <c r="H69" s="94"/>
      <c r="I69" s="67"/>
      <c r="J69" s="67"/>
      <c r="K69" s="14"/>
      <c r="L69" s="14"/>
      <c r="M69" s="14"/>
      <c r="N69" s="14"/>
      <c r="R69" s="151" t="b">
        <f t="shared" si="2"/>
        <v>0</v>
      </c>
      <c r="S69" s="156">
        <f t="shared" si="1"/>
        <v>1</v>
      </c>
    </row>
    <row r="70" spans="1:19" ht="14.4" x14ac:dyDescent="0.3">
      <c r="A70" s="14"/>
      <c r="B70" s="90">
        <v>57</v>
      </c>
      <c r="C70" s="91"/>
      <c r="D70" s="92"/>
      <c r="E70" s="93"/>
      <c r="F70" s="92"/>
      <c r="G70" s="93"/>
      <c r="H70" s="94"/>
      <c r="I70" s="67"/>
      <c r="J70" s="67"/>
      <c r="K70" s="14"/>
      <c r="L70" s="14"/>
      <c r="M70" s="14"/>
      <c r="N70" s="14"/>
      <c r="R70" s="151" t="b">
        <f t="shared" si="2"/>
        <v>0</v>
      </c>
      <c r="S70" s="156">
        <f t="shared" si="1"/>
        <v>1</v>
      </c>
    </row>
    <row r="71" spans="1:19" ht="14.4" x14ac:dyDescent="0.3">
      <c r="A71" s="14"/>
      <c r="B71" s="90">
        <v>58</v>
      </c>
      <c r="C71" s="91"/>
      <c r="D71" s="92"/>
      <c r="E71" s="93"/>
      <c r="F71" s="92"/>
      <c r="G71" s="93"/>
      <c r="H71" s="94"/>
      <c r="I71" s="67"/>
      <c r="J71" s="67"/>
      <c r="K71" s="14"/>
      <c r="L71" s="14"/>
      <c r="M71" s="14"/>
      <c r="N71" s="14"/>
      <c r="R71" s="151" t="b">
        <f t="shared" si="2"/>
        <v>0</v>
      </c>
      <c r="S71" s="156">
        <f t="shared" si="1"/>
        <v>1</v>
      </c>
    </row>
    <row r="72" spans="1:19" ht="14.4" x14ac:dyDescent="0.3">
      <c r="A72" s="14"/>
      <c r="B72" s="90">
        <v>59</v>
      </c>
      <c r="C72" s="91"/>
      <c r="D72" s="92"/>
      <c r="E72" s="93"/>
      <c r="F72" s="92"/>
      <c r="G72" s="93"/>
      <c r="H72" s="94"/>
      <c r="I72" s="67"/>
      <c r="J72" s="67"/>
      <c r="K72" s="14"/>
      <c r="L72" s="14"/>
      <c r="M72" s="14"/>
      <c r="N72" s="14"/>
      <c r="R72" s="151" t="b">
        <f t="shared" si="2"/>
        <v>0</v>
      </c>
      <c r="S72" s="156">
        <f t="shared" si="1"/>
        <v>1</v>
      </c>
    </row>
    <row r="73" spans="1:19" thickBot="1" x14ac:dyDescent="0.35">
      <c r="A73" s="14"/>
      <c r="B73" s="90">
        <v>60</v>
      </c>
      <c r="C73" s="95"/>
      <c r="D73" s="96"/>
      <c r="E73" s="97"/>
      <c r="F73" s="96"/>
      <c r="G73" s="97"/>
      <c r="H73" s="98"/>
      <c r="I73" s="67"/>
      <c r="J73" s="67"/>
      <c r="K73" s="14"/>
      <c r="L73" s="14"/>
      <c r="M73" s="14"/>
      <c r="N73" s="14"/>
      <c r="R73" s="151" t="b">
        <f t="shared" si="2"/>
        <v>0</v>
      </c>
      <c r="S73" s="156">
        <f t="shared" si="1"/>
        <v>1</v>
      </c>
    </row>
    <row r="74" spans="1:19" ht="14.4" x14ac:dyDescent="0.3">
      <c r="A74" s="14"/>
      <c r="B74" s="85">
        <v>61</v>
      </c>
      <c r="C74" s="99"/>
      <c r="D74" s="100"/>
      <c r="E74" s="101"/>
      <c r="F74" s="100"/>
      <c r="G74" s="101"/>
      <c r="H74" s="102"/>
      <c r="I74" s="67"/>
      <c r="J74" s="67"/>
      <c r="K74" s="14"/>
      <c r="L74" s="14"/>
      <c r="M74" s="14"/>
      <c r="N74" s="14"/>
      <c r="R74" s="151" t="b">
        <f t="shared" si="2"/>
        <v>0</v>
      </c>
      <c r="S74" s="156">
        <f t="shared" si="1"/>
        <v>1</v>
      </c>
    </row>
    <row r="75" spans="1:19" ht="14.4" x14ac:dyDescent="0.3">
      <c r="A75" s="14"/>
      <c r="B75" s="90">
        <v>62</v>
      </c>
      <c r="C75" s="91"/>
      <c r="D75" s="92"/>
      <c r="E75" s="93"/>
      <c r="F75" s="92"/>
      <c r="G75" s="93"/>
      <c r="H75" s="94"/>
      <c r="I75" s="67"/>
      <c r="J75" s="67"/>
      <c r="K75" s="14"/>
      <c r="L75" s="14"/>
      <c r="M75" s="14"/>
      <c r="N75" s="14"/>
      <c r="R75" s="151" t="b">
        <f t="shared" si="2"/>
        <v>0</v>
      </c>
      <c r="S75" s="156">
        <f t="shared" si="1"/>
        <v>1</v>
      </c>
    </row>
    <row r="76" spans="1:19" ht="14.4" x14ac:dyDescent="0.3">
      <c r="A76" s="14"/>
      <c r="B76" s="90">
        <v>63</v>
      </c>
      <c r="C76" s="91"/>
      <c r="D76" s="92"/>
      <c r="E76" s="93"/>
      <c r="F76" s="92"/>
      <c r="G76" s="93"/>
      <c r="H76" s="94"/>
      <c r="I76" s="67"/>
      <c r="J76" s="67"/>
      <c r="K76" s="14"/>
      <c r="L76" s="14"/>
      <c r="M76" s="14"/>
      <c r="N76" s="14"/>
      <c r="R76" s="151" t="b">
        <f t="shared" si="2"/>
        <v>0</v>
      </c>
      <c r="S76" s="156">
        <f t="shared" si="1"/>
        <v>1</v>
      </c>
    </row>
    <row r="77" spans="1:19" ht="14.4" x14ac:dyDescent="0.3">
      <c r="A77" s="14"/>
      <c r="B77" s="90">
        <v>64</v>
      </c>
      <c r="C77" s="91"/>
      <c r="D77" s="92"/>
      <c r="E77" s="93"/>
      <c r="F77" s="92"/>
      <c r="G77" s="93"/>
      <c r="H77" s="94"/>
      <c r="I77" s="67"/>
      <c r="J77" s="67"/>
      <c r="K77" s="14"/>
      <c r="L77" s="14"/>
      <c r="M77" s="14"/>
      <c r="N77" s="14"/>
      <c r="R77" s="151" t="b">
        <f t="shared" si="2"/>
        <v>0</v>
      </c>
      <c r="S77" s="156">
        <f t="shared" si="1"/>
        <v>1</v>
      </c>
    </row>
    <row r="78" spans="1:19" ht="14.4" x14ac:dyDescent="0.3">
      <c r="A78" s="14"/>
      <c r="B78" s="90">
        <v>65</v>
      </c>
      <c r="C78" s="91"/>
      <c r="D78" s="92"/>
      <c r="E78" s="93"/>
      <c r="F78" s="92"/>
      <c r="G78" s="93"/>
      <c r="H78" s="94"/>
      <c r="I78" s="67"/>
      <c r="J78" s="67"/>
      <c r="K78" s="14"/>
      <c r="L78" s="14"/>
      <c r="M78" s="14"/>
      <c r="N78" s="14"/>
      <c r="R78" s="151" t="b">
        <f t="shared" ref="R78:R113" si="3">$G$6&lt;B78</f>
        <v>0</v>
      </c>
      <c r="S78" s="156">
        <f t="shared" si="1"/>
        <v>1</v>
      </c>
    </row>
    <row r="79" spans="1:19" ht="14.4" x14ac:dyDescent="0.3">
      <c r="A79" s="14"/>
      <c r="B79" s="90">
        <v>66</v>
      </c>
      <c r="C79" s="91"/>
      <c r="D79" s="92"/>
      <c r="E79" s="93"/>
      <c r="F79" s="92"/>
      <c r="G79" s="93"/>
      <c r="H79" s="94"/>
      <c r="I79" s="67"/>
      <c r="J79" s="67"/>
      <c r="K79" s="14"/>
      <c r="L79" s="14"/>
      <c r="M79" s="14"/>
      <c r="N79" s="14"/>
      <c r="R79" s="151" t="b">
        <f t="shared" si="3"/>
        <v>0</v>
      </c>
      <c r="S79" s="156">
        <f t="shared" ref="S79:S113" si="4">IF(C79="Yes",DATE(2024,1,1),DATE(1900,1,1))</f>
        <v>1</v>
      </c>
    </row>
    <row r="80" spans="1:19" ht="14.4" x14ac:dyDescent="0.3">
      <c r="A80" s="14"/>
      <c r="B80" s="90">
        <v>67</v>
      </c>
      <c r="C80" s="91"/>
      <c r="D80" s="92"/>
      <c r="E80" s="93"/>
      <c r="F80" s="92"/>
      <c r="G80" s="93"/>
      <c r="H80" s="94"/>
      <c r="I80" s="67"/>
      <c r="J80" s="67"/>
      <c r="K80" s="14"/>
      <c r="L80" s="14"/>
      <c r="M80" s="14"/>
      <c r="N80" s="14"/>
      <c r="R80" s="151" t="b">
        <f t="shared" si="3"/>
        <v>0</v>
      </c>
      <c r="S80" s="156">
        <f t="shared" si="4"/>
        <v>1</v>
      </c>
    </row>
    <row r="81" spans="1:19" ht="14.4" x14ac:dyDescent="0.3">
      <c r="A81" s="14"/>
      <c r="B81" s="90">
        <v>68</v>
      </c>
      <c r="C81" s="91"/>
      <c r="D81" s="92"/>
      <c r="E81" s="93"/>
      <c r="F81" s="92"/>
      <c r="G81" s="93"/>
      <c r="H81" s="94"/>
      <c r="I81" s="67"/>
      <c r="J81" s="67"/>
      <c r="K81" s="14"/>
      <c r="L81" s="14"/>
      <c r="M81" s="14"/>
      <c r="N81" s="14"/>
      <c r="R81" s="151" t="b">
        <f t="shared" si="3"/>
        <v>0</v>
      </c>
      <c r="S81" s="156">
        <f t="shared" si="4"/>
        <v>1</v>
      </c>
    </row>
    <row r="82" spans="1:19" ht="14.4" x14ac:dyDescent="0.3">
      <c r="A82" s="14"/>
      <c r="B82" s="90">
        <v>69</v>
      </c>
      <c r="C82" s="91"/>
      <c r="D82" s="92"/>
      <c r="E82" s="93"/>
      <c r="F82" s="92"/>
      <c r="G82" s="93"/>
      <c r="H82" s="94"/>
      <c r="I82" s="67"/>
      <c r="J82" s="67"/>
      <c r="K82" s="14"/>
      <c r="L82" s="14"/>
      <c r="M82" s="14"/>
      <c r="N82" s="14"/>
      <c r="R82" s="151" t="b">
        <f t="shared" si="3"/>
        <v>0</v>
      </c>
      <c r="S82" s="156">
        <f t="shared" si="4"/>
        <v>1</v>
      </c>
    </row>
    <row r="83" spans="1:19" thickBot="1" x14ac:dyDescent="0.35">
      <c r="A83" s="14"/>
      <c r="B83" s="90">
        <v>70</v>
      </c>
      <c r="C83" s="95"/>
      <c r="D83" s="96"/>
      <c r="E83" s="97"/>
      <c r="F83" s="96"/>
      <c r="G83" s="97"/>
      <c r="H83" s="98"/>
      <c r="I83" s="67"/>
      <c r="J83" s="67"/>
      <c r="K83" s="14"/>
      <c r="L83" s="14"/>
      <c r="M83" s="14"/>
      <c r="N83" s="14"/>
      <c r="R83" s="151" t="b">
        <f t="shared" si="3"/>
        <v>0</v>
      </c>
      <c r="S83" s="156">
        <f t="shared" si="4"/>
        <v>1</v>
      </c>
    </row>
    <row r="84" spans="1:19" ht="14.4" x14ac:dyDescent="0.3">
      <c r="A84" s="14"/>
      <c r="B84" s="85">
        <v>71</v>
      </c>
      <c r="C84" s="99"/>
      <c r="D84" s="100"/>
      <c r="E84" s="101"/>
      <c r="F84" s="100"/>
      <c r="G84" s="101"/>
      <c r="H84" s="102"/>
      <c r="I84" s="67"/>
      <c r="J84" s="67"/>
      <c r="K84" s="14"/>
      <c r="L84" s="14"/>
      <c r="M84" s="14"/>
      <c r="N84" s="14"/>
      <c r="R84" s="151" t="b">
        <f t="shared" si="3"/>
        <v>0</v>
      </c>
      <c r="S84" s="156">
        <f t="shared" si="4"/>
        <v>1</v>
      </c>
    </row>
    <row r="85" spans="1:19" ht="14.4" x14ac:dyDescent="0.3">
      <c r="A85" s="14"/>
      <c r="B85" s="90">
        <v>72</v>
      </c>
      <c r="C85" s="91"/>
      <c r="D85" s="92"/>
      <c r="E85" s="93"/>
      <c r="F85" s="92"/>
      <c r="G85" s="93"/>
      <c r="H85" s="94"/>
      <c r="I85" s="67"/>
      <c r="J85" s="67"/>
      <c r="K85" s="14"/>
      <c r="L85" s="14"/>
      <c r="M85" s="14"/>
      <c r="N85" s="14"/>
      <c r="R85" s="151" t="b">
        <f t="shared" si="3"/>
        <v>0</v>
      </c>
      <c r="S85" s="156">
        <f t="shared" si="4"/>
        <v>1</v>
      </c>
    </row>
    <row r="86" spans="1:19" ht="14.4" x14ac:dyDescent="0.3">
      <c r="A86" s="14"/>
      <c r="B86" s="90">
        <v>73</v>
      </c>
      <c r="C86" s="91"/>
      <c r="D86" s="92"/>
      <c r="E86" s="93"/>
      <c r="F86" s="92"/>
      <c r="G86" s="93"/>
      <c r="H86" s="94"/>
      <c r="I86" s="67"/>
      <c r="J86" s="67"/>
      <c r="K86" s="14"/>
      <c r="L86" s="14"/>
      <c r="M86" s="14"/>
      <c r="N86" s="14"/>
      <c r="R86" s="151" t="b">
        <f t="shared" si="3"/>
        <v>0</v>
      </c>
      <c r="S86" s="156">
        <f t="shared" si="4"/>
        <v>1</v>
      </c>
    </row>
    <row r="87" spans="1:19" ht="14.4" x14ac:dyDescent="0.3">
      <c r="A87" s="14"/>
      <c r="B87" s="90">
        <v>74</v>
      </c>
      <c r="C87" s="91"/>
      <c r="D87" s="92"/>
      <c r="E87" s="93"/>
      <c r="F87" s="92"/>
      <c r="G87" s="93"/>
      <c r="H87" s="94"/>
      <c r="I87" s="67"/>
      <c r="J87" s="67"/>
      <c r="K87" s="14"/>
      <c r="L87" s="14"/>
      <c r="M87" s="14"/>
      <c r="N87" s="14"/>
      <c r="R87" s="151" t="b">
        <f t="shared" si="3"/>
        <v>0</v>
      </c>
      <c r="S87" s="156">
        <f t="shared" si="4"/>
        <v>1</v>
      </c>
    </row>
    <row r="88" spans="1:19" ht="14.4" x14ac:dyDescent="0.3">
      <c r="A88" s="14"/>
      <c r="B88" s="90">
        <v>75</v>
      </c>
      <c r="C88" s="91"/>
      <c r="D88" s="92"/>
      <c r="E88" s="93"/>
      <c r="F88" s="92"/>
      <c r="G88" s="93"/>
      <c r="H88" s="94"/>
      <c r="I88" s="67"/>
      <c r="J88" s="67"/>
      <c r="K88" s="14"/>
      <c r="L88" s="14"/>
      <c r="M88" s="14"/>
      <c r="N88" s="14"/>
      <c r="R88" s="151" t="b">
        <f t="shared" si="3"/>
        <v>0</v>
      </c>
      <c r="S88" s="156">
        <f t="shared" si="4"/>
        <v>1</v>
      </c>
    </row>
    <row r="89" spans="1:19" ht="14.4" x14ac:dyDescent="0.3">
      <c r="A89" s="14"/>
      <c r="B89" s="90">
        <v>76</v>
      </c>
      <c r="C89" s="91"/>
      <c r="D89" s="92"/>
      <c r="E89" s="93"/>
      <c r="F89" s="92"/>
      <c r="G89" s="93"/>
      <c r="H89" s="94"/>
      <c r="I89" s="67"/>
      <c r="J89" s="67"/>
      <c r="K89" s="14"/>
      <c r="L89" s="14"/>
      <c r="M89" s="14"/>
      <c r="N89" s="14"/>
      <c r="R89" s="151" t="b">
        <f t="shared" si="3"/>
        <v>0</v>
      </c>
      <c r="S89" s="156">
        <f t="shared" si="4"/>
        <v>1</v>
      </c>
    </row>
    <row r="90" spans="1:19" ht="14.4" x14ac:dyDescent="0.3">
      <c r="A90" s="14"/>
      <c r="B90" s="90">
        <v>77</v>
      </c>
      <c r="C90" s="91"/>
      <c r="D90" s="92"/>
      <c r="E90" s="93"/>
      <c r="F90" s="92"/>
      <c r="G90" s="93"/>
      <c r="H90" s="94"/>
      <c r="I90" s="67"/>
      <c r="J90" s="67"/>
      <c r="K90" s="14"/>
      <c r="L90" s="14"/>
      <c r="M90" s="14"/>
      <c r="N90" s="14"/>
      <c r="R90" s="151" t="b">
        <f t="shared" si="3"/>
        <v>0</v>
      </c>
      <c r="S90" s="156">
        <f t="shared" si="4"/>
        <v>1</v>
      </c>
    </row>
    <row r="91" spans="1:19" ht="14.4" x14ac:dyDescent="0.3">
      <c r="A91" s="14"/>
      <c r="B91" s="90">
        <v>78</v>
      </c>
      <c r="C91" s="91"/>
      <c r="D91" s="92"/>
      <c r="E91" s="93"/>
      <c r="F91" s="92"/>
      <c r="G91" s="93"/>
      <c r="H91" s="94"/>
      <c r="I91" s="67"/>
      <c r="J91" s="67"/>
      <c r="K91" s="14"/>
      <c r="L91" s="14"/>
      <c r="M91" s="14"/>
      <c r="N91" s="14"/>
      <c r="R91" s="151" t="b">
        <f t="shared" si="3"/>
        <v>0</v>
      </c>
      <c r="S91" s="156">
        <f t="shared" si="4"/>
        <v>1</v>
      </c>
    </row>
    <row r="92" spans="1:19" ht="14.4" x14ac:dyDescent="0.3">
      <c r="A92" s="14"/>
      <c r="B92" s="90">
        <v>79</v>
      </c>
      <c r="C92" s="91"/>
      <c r="D92" s="92"/>
      <c r="E92" s="93"/>
      <c r="F92" s="92"/>
      <c r="G92" s="93"/>
      <c r="H92" s="94"/>
      <c r="I92" s="67"/>
      <c r="J92" s="67"/>
      <c r="K92" s="14"/>
      <c r="L92" s="14"/>
      <c r="M92" s="14"/>
      <c r="N92" s="14"/>
      <c r="R92" s="151" t="b">
        <f t="shared" si="3"/>
        <v>0</v>
      </c>
      <c r="S92" s="156">
        <f t="shared" si="4"/>
        <v>1</v>
      </c>
    </row>
    <row r="93" spans="1:19" thickBot="1" x14ac:dyDescent="0.35">
      <c r="A93" s="14"/>
      <c r="B93" s="90">
        <v>80</v>
      </c>
      <c r="C93" s="95"/>
      <c r="D93" s="96"/>
      <c r="E93" s="97"/>
      <c r="F93" s="96"/>
      <c r="G93" s="97"/>
      <c r="H93" s="98"/>
      <c r="I93" s="67"/>
      <c r="J93" s="67"/>
      <c r="K93" s="14"/>
      <c r="L93" s="14"/>
      <c r="M93" s="14"/>
      <c r="N93" s="14"/>
      <c r="R93" s="151" t="b">
        <f t="shared" si="3"/>
        <v>0</v>
      </c>
      <c r="S93" s="156">
        <f t="shared" si="4"/>
        <v>1</v>
      </c>
    </row>
    <row r="94" spans="1:19" ht="14.4" x14ac:dyDescent="0.3">
      <c r="A94" s="14"/>
      <c r="B94" s="85">
        <v>81</v>
      </c>
      <c r="C94" s="99"/>
      <c r="D94" s="100"/>
      <c r="E94" s="101"/>
      <c r="F94" s="100"/>
      <c r="G94" s="101"/>
      <c r="H94" s="102"/>
      <c r="I94" s="67"/>
      <c r="J94" s="67"/>
      <c r="K94" s="14"/>
      <c r="L94" s="14"/>
      <c r="M94" s="14"/>
      <c r="N94" s="14"/>
      <c r="R94" s="151" t="b">
        <f t="shared" si="3"/>
        <v>0</v>
      </c>
      <c r="S94" s="156">
        <f t="shared" si="4"/>
        <v>1</v>
      </c>
    </row>
    <row r="95" spans="1:19" ht="14.4" x14ac:dyDescent="0.3">
      <c r="A95" s="14"/>
      <c r="B95" s="90">
        <v>82</v>
      </c>
      <c r="C95" s="91"/>
      <c r="D95" s="92"/>
      <c r="E95" s="93"/>
      <c r="F95" s="92"/>
      <c r="G95" s="93"/>
      <c r="H95" s="94"/>
      <c r="I95" s="67"/>
      <c r="J95" s="67"/>
      <c r="K95" s="14"/>
      <c r="L95" s="14"/>
      <c r="M95" s="14"/>
      <c r="N95" s="14"/>
      <c r="R95" s="151" t="b">
        <f t="shared" si="3"/>
        <v>0</v>
      </c>
      <c r="S95" s="156">
        <f t="shared" si="4"/>
        <v>1</v>
      </c>
    </row>
    <row r="96" spans="1:19" ht="14.4" x14ac:dyDescent="0.3">
      <c r="A96" s="14"/>
      <c r="B96" s="90">
        <v>83</v>
      </c>
      <c r="C96" s="91"/>
      <c r="D96" s="92"/>
      <c r="E96" s="93"/>
      <c r="F96" s="92"/>
      <c r="G96" s="93"/>
      <c r="H96" s="94"/>
      <c r="I96" s="67"/>
      <c r="J96" s="67"/>
      <c r="K96" s="14"/>
      <c r="L96" s="14"/>
      <c r="M96" s="14"/>
      <c r="N96" s="14"/>
      <c r="R96" s="151" t="b">
        <f t="shared" si="3"/>
        <v>0</v>
      </c>
      <c r="S96" s="156">
        <f t="shared" si="4"/>
        <v>1</v>
      </c>
    </row>
    <row r="97" spans="1:19" ht="14.4" x14ac:dyDescent="0.3">
      <c r="A97" s="14"/>
      <c r="B97" s="90">
        <v>84</v>
      </c>
      <c r="C97" s="91"/>
      <c r="D97" s="92"/>
      <c r="E97" s="93"/>
      <c r="F97" s="92"/>
      <c r="G97" s="93"/>
      <c r="H97" s="94"/>
      <c r="I97" s="67"/>
      <c r="J97" s="67"/>
      <c r="K97" s="14"/>
      <c r="L97" s="14"/>
      <c r="M97" s="14"/>
      <c r="N97" s="14"/>
      <c r="R97" s="151" t="b">
        <f t="shared" si="3"/>
        <v>0</v>
      </c>
      <c r="S97" s="156">
        <f t="shared" si="4"/>
        <v>1</v>
      </c>
    </row>
    <row r="98" spans="1:19" ht="14.4" x14ac:dyDescent="0.3">
      <c r="A98" s="14"/>
      <c r="B98" s="90">
        <v>85</v>
      </c>
      <c r="C98" s="91"/>
      <c r="D98" s="92"/>
      <c r="E98" s="93"/>
      <c r="F98" s="92"/>
      <c r="G98" s="93"/>
      <c r="H98" s="94"/>
      <c r="I98" s="67"/>
      <c r="J98" s="67"/>
      <c r="K98" s="14"/>
      <c r="L98" s="14"/>
      <c r="M98" s="14"/>
      <c r="N98" s="14"/>
      <c r="R98" s="151" t="b">
        <f t="shared" si="3"/>
        <v>0</v>
      </c>
      <c r="S98" s="156">
        <f t="shared" si="4"/>
        <v>1</v>
      </c>
    </row>
    <row r="99" spans="1:19" ht="14.4" x14ac:dyDescent="0.3">
      <c r="A99" s="14"/>
      <c r="B99" s="90">
        <v>86</v>
      </c>
      <c r="C99" s="91"/>
      <c r="D99" s="92"/>
      <c r="E99" s="93"/>
      <c r="F99" s="92"/>
      <c r="G99" s="93"/>
      <c r="H99" s="94"/>
      <c r="I99" s="67"/>
      <c r="J99" s="67"/>
      <c r="K99" s="14"/>
      <c r="L99" s="14"/>
      <c r="M99" s="14"/>
      <c r="N99" s="14"/>
      <c r="R99" s="151" t="b">
        <f t="shared" si="3"/>
        <v>0</v>
      </c>
      <c r="S99" s="156">
        <f t="shared" si="4"/>
        <v>1</v>
      </c>
    </row>
    <row r="100" spans="1:19" ht="14.4" x14ac:dyDescent="0.3">
      <c r="A100" s="14"/>
      <c r="B100" s="90">
        <v>87</v>
      </c>
      <c r="C100" s="91"/>
      <c r="D100" s="92"/>
      <c r="E100" s="93"/>
      <c r="F100" s="92"/>
      <c r="G100" s="93"/>
      <c r="H100" s="94"/>
      <c r="I100" s="67"/>
      <c r="J100" s="67"/>
      <c r="K100" s="14"/>
      <c r="L100" s="14"/>
      <c r="M100" s="14"/>
      <c r="N100" s="14"/>
      <c r="R100" s="151" t="b">
        <f t="shared" si="3"/>
        <v>0</v>
      </c>
      <c r="S100" s="156">
        <f t="shared" si="4"/>
        <v>1</v>
      </c>
    </row>
    <row r="101" spans="1:19" ht="14.4" x14ac:dyDescent="0.3">
      <c r="A101" s="14"/>
      <c r="B101" s="90">
        <v>88</v>
      </c>
      <c r="C101" s="91"/>
      <c r="D101" s="92"/>
      <c r="E101" s="93"/>
      <c r="F101" s="92"/>
      <c r="G101" s="93"/>
      <c r="H101" s="94"/>
      <c r="I101" s="67"/>
      <c r="J101" s="67"/>
      <c r="K101" s="14"/>
      <c r="L101" s="14"/>
      <c r="M101" s="14"/>
      <c r="N101" s="14"/>
      <c r="R101" s="151" t="b">
        <f t="shared" si="3"/>
        <v>0</v>
      </c>
      <c r="S101" s="156">
        <f t="shared" si="4"/>
        <v>1</v>
      </c>
    </row>
    <row r="102" spans="1:19" ht="14.4" x14ac:dyDescent="0.3">
      <c r="A102" s="14"/>
      <c r="B102" s="90">
        <v>89</v>
      </c>
      <c r="C102" s="91"/>
      <c r="D102" s="92"/>
      <c r="E102" s="93"/>
      <c r="F102" s="92"/>
      <c r="G102" s="93"/>
      <c r="H102" s="94"/>
      <c r="I102" s="67"/>
      <c r="J102" s="67"/>
      <c r="K102" s="14"/>
      <c r="L102" s="14"/>
      <c r="M102" s="14"/>
      <c r="N102" s="14"/>
      <c r="R102" s="151" t="b">
        <f t="shared" si="3"/>
        <v>0</v>
      </c>
      <c r="S102" s="156">
        <f t="shared" si="4"/>
        <v>1</v>
      </c>
    </row>
    <row r="103" spans="1:19" thickBot="1" x14ac:dyDescent="0.35">
      <c r="A103" s="14"/>
      <c r="B103" s="90">
        <v>90</v>
      </c>
      <c r="C103" s="95"/>
      <c r="D103" s="96"/>
      <c r="E103" s="97"/>
      <c r="F103" s="96"/>
      <c r="G103" s="97"/>
      <c r="H103" s="98"/>
      <c r="I103" s="67"/>
      <c r="J103" s="67"/>
      <c r="K103" s="14"/>
      <c r="L103" s="14"/>
      <c r="M103" s="14"/>
      <c r="N103" s="14"/>
      <c r="R103" s="151" t="b">
        <f t="shared" si="3"/>
        <v>0</v>
      </c>
      <c r="S103" s="156">
        <f t="shared" si="4"/>
        <v>1</v>
      </c>
    </row>
    <row r="104" spans="1:19" ht="14.4" x14ac:dyDescent="0.3">
      <c r="A104" s="14"/>
      <c r="B104" s="85">
        <v>91</v>
      </c>
      <c r="C104" s="99"/>
      <c r="D104" s="100"/>
      <c r="E104" s="101"/>
      <c r="F104" s="100"/>
      <c r="G104" s="101"/>
      <c r="H104" s="102"/>
      <c r="I104" s="67"/>
      <c r="J104" s="67"/>
      <c r="K104" s="14"/>
      <c r="L104" s="14"/>
      <c r="M104" s="14"/>
      <c r="N104" s="14"/>
      <c r="R104" s="151" t="b">
        <f t="shared" si="3"/>
        <v>0</v>
      </c>
      <c r="S104" s="156">
        <f t="shared" si="4"/>
        <v>1</v>
      </c>
    </row>
    <row r="105" spans="1:19" ht="14.4" x14ac:dyDescent="0.3">
      <c r="A105" s="14"/>
      <c r="B105" s="90">
        <v>92</v>
      </c>
      <c r="C105" s="91"/>
      <c r="D105" s="92"/>
      <c r="E105" s="93"/>
      <c r="F105" s="92"/>
      <c r="G105" s="93"/>
      <c r="H105" s="94"/>
      <c r="I105" s="67"/>
      <c r="J105" s="67"/>
      <c r="K105" s="14"/>
      <c r="L105" s="14"/>
      <c r="M105" s="14"/>
      <c r="N105" s="14"/>
      <c r="R105" s="151" t="b">
        <f t="shared" si="3"/>
        <v>0</v>
      </c>
      <c r="S105" s="156">
        <f t="shared" si="4"/>
        <v>1</v>
      </c>
    </row>
    <row r="106" spans="1:19" ht="14.4" x14ac:dyDescent="0.3">
      <c r="A106" s="14"/>
      <c r="B106" s="90">
        <v>93</v>
      </c>
      <c r="C106" s="91"/>
      <c r="D106" s="92"/>
      <c r="E106" s="93"/>
      <c r="F106" s="92"/>
      <c r="G106" s="93"/>
      <c r="H106" s="94"/>
      <c r="I106" s="67"/>
      <c r="J106" s="67"/>
      <c r="K106" s="14"/>
      <c r="L106" s="14"/>
      <c r="M106" s="14"/>
      <c r="N106" s="14"/>
      <c r="R106" s="151" t="b">
        <f t="shared" si="3"/>
        <v>0</v>
      </c>
      <c r="S106" s="156">
        <f t="shared" si="4"/>
        <v>1</v>
      </c>
    </row>
    <row r="107" spans="1:19" ht="14.4" x14ac:dyDescent="0.3">
      <c r="A107" s="14"/>
      <c r="B107" s="90">
        <v>94</v>
      </c>
      <c r="C107" s="91"/>
      <c r="D107" s="92"/>
      <c r="E107" s="93"/>
      <c r="F107" s="92"/>
      <c r="G107" s="93"/>
      <c r="H107" s="94"/>
      <c r="I107" s="67"/>
      <c r="J107" s="67"/>
      <c r="K107" s="14"/>
      <c r="L107" s="14"/>
      <c r="M107" s="14"/>
      <c r="N107" s="14"/>
      <c r="R107" s="151" t="b">
        <f t="shared" si="3"/>
        <v>0</v>
      </c>
      <c r="S107" s="156">
        <f t="shared" si="4"/>
        <v>1</v>
      </c>
    </row>
    <row r="108" spans="1:19" ht="14.4" x14ac:dyDescent="0.3">
      <c r="A108" s="14"/>
      <c r="B108" s="90">
        <v>95</v>
      </c>
      <c r="C108" s="91"/>
      <c r="D108" s="92"/>
      <c r="E108" s="93"/>
      <c r="F108" s="92"/>
      <c r="G108" s="93"/>
      <c r="H108" s="94"/>
      <c r="I108" s="67"/>
      <c r="J108" s="67"/>
      <c r="K108" s="14"/>
      <c r="L108" s="14"/>
      <c r="M108" s="14"/>
      <c r="N108" s="14"/>
      <c r="R108" s="151" t="b">
        <f t="shared" si="3"/>
        <v>0</v>
      </c>
      <c r="S108" s="156">
        <f t="shared" si="4"/>
        <v>1</v>
      </c>
    </row>
    <row r="109" spans="1:19" ht="14.4" x14ac:dyDescent="0.3">
      <c r="A109" s="14"/>
      <c r="B109" s="90">
        <v>96</v>
      </c>
      <c r="C109" s="91"/>
      <c r="D109" s="92"/>
      <c r="E109" s="93"/>
      <c r="F109" s="92"/>
      <c r="G109" s="93"/>
      <c r="H109" s="94"/>
      <c r="I109" s="67"/>
      <c r="J109" s="67"/>
      <c r="K109" s="14"/>
      <c r="L109" s="14"/>
      <c r="M109" s="14"/>
      <c r="N109" s="14"/>
      <c r="R109" s="151" t="b">
        <f t="shared" si="3"/>
        <v>0</v>
      </c>
      <c r="S109" s="156">
        <f t="shared" si="4"/>
        <v>1</v>
      </c>
    </row>
    <row r="110" spans="1:19" ht="14.4" x14ac:dyDescent="0.3">
      <c r="A110" s="14"/>
      <c r="B110" s="90">
        <v>97</v>
      </c>
      <c r="C110" s="91"/>
      <c r="D110" s="92"/>
      <c r="E110" s="93"/>
      <c r="F110" s="92"/>
      <c r="G110" s="93"/>
      <c r="H110" s="94"/>
      <c r="I110" s="67"/>
      <c r="J110" s="67"/>
      <c r="K110" s="14"/>
      <c r="L110" s="14"/>
      <c r="M110" s="14"/>
      <c r="N110" s="14"/>
      <c r="R110" s="151" t="b">
        <f t="shared" si="3"/>
        <v>0</v>
      </c>
      <c r="S110" s="156">
        <f t="shared" si="4"/>
        <v>1</v>
      </c>
    </row>
    <row r="111" spans="1:19" ht="14.4" x14ac:dyDescent="0.3">
      <c r="A111" s="14"/>
      <c r="B111" s="90">
        <v>98</v>
      </c>
      <c r="C111" s="91"/>
      <c r="D111" s="92"/>
      <c r="E111" s="93"/>
      <c r="F111" s="92"/>
      <c r="G111" s="93"/>
      <c r="H111" s="94"/>
      <c r="I111" s="67"/>
      <c r="J111" s="67"/>
      <c r="K111" s="14"/>
      <c r="L111" s="14"/>
      <c r="M111" s="14"/>
      <c r="N111" s="14"/>
      <c r="R111" s="151" t="b">
        <f t="shared" si="3"/>
        <v>0</v>
      </c>
      <c r="S111" s="156">
        <f t="shared" si="4"/>
        <v>1</v>
      </c>
    </row>
    <row r="112" spans="1:19" ht="14.4" x14ac:dyDescent="0.3">
      <c r="A112" s="14"/>
      <c r="B112" s="90">
        <v>99</v>
      </c>
      <c r="C112" s="91"/>
      <c r="D112" s="92"/>
      <c r="E112" s="93"/>
      <c r="F112" s="92"/>
      <c r="G112" s="93"/>
      <c r="H112" s="94"/>
      <c r="I112" s="67"/>
      <c r="J112" s="67"/>
      <c r="K112" s="14"/>
      <c r="L112" s="14"/>
      <c r="M112" s="14"/>
      <c r="N112" s="14"/>
      <c r="R112" s="151" t="b">
        <f t="shared" si="3"/>
        <v>0</v>
      </c>
      <c r="S112" s="156">
        <f t="shared" si="4"/>
        <v>1</v>
      </c>
    </row>
    <row r="113" spans="1:19" thickBot="1" x14ac:dyDescent="0.35">
      <c r="A113" s="14"/>
      <c r="B113" s="103">
        <v>100</v>
      </c>
      <c r="C113" s="104"/>
      <c r="D113" s="106"/>
      <c r="E113" s="105"/>
      <c r="F113" s="106"/>
      <c r="G113" s="105"/>
      <c r="H113" s="107"/>
      <c r="I113" s="67"/>
      <c r="J113" s="67"/>
      <c r="K113" s="14"/>
      <c r="L113" s="14"/>
      <c r="M113" s="14"/>
      <c r="N113" s="14"/>
      <c r="R113" s="151" t="b">
        <f t="shared" si="3"/>
        <v>0</v>
      </c>
      <c r="S113" s="156">
        <f t="shared" si="4"/>
        <v>1</v>
      </c>
    </row>
    <row r="114" spans="1:19" s="14" customFormat="1" ht="14.4" x14ac:dyDescent="0.3">
      <c r="B114" s="85">
        <v>101</v>
      </c>
      <c r="C114" s="99"/>
      <c r="D114" s="100"/>
      <c r="E114" s="101"/>
      <c r="F114" s="100"/>
      <c r="G114" s="101"/>
      <c r="H114" s="102"/>
      <c r="R114" s="151" t="b">
        <f t="shared" ref="R114:R177" si="5">$G$6&lt;B114</f>
        <v>0</v>
      </c>
      <c r="S114" s="156">
        <f t="shared" ref="S114:S177" si="6">IF(C114="Yes",DATE(2024,1,1),DATE(1900,1,1))</f>
        <v>1</v>
      </c>
    </row>
    <row r="115" spans="1:19" s="14" customFormat="1" ht="14.4" x14ac:dyDescent="0.3">
      <c r="B115" s="90">
        <v>102</v>
      </c>
      <c r="C115" s="91"/>
      <c r="D115" s="92"/>
      <c r="E115" s="93"/>
      <c r="F115" s="92"/>
      <c r="G115" s="93"/>
      <c r="H115" s="94"/>
      <c r="R115" s="151" t="b">
        <f t="shared" si="5"/>
        <v>0</v>
      </c>
      <c r="S115" s="156">
        <f t="shared" si="6"/>
        <v>1</v>
      </c>
    </row>
    <row r="116" spans="1:19" s="14" customFormat="1" ht="14.4" x14ac:dyDescent="0.3">
      <c r="B116" s="90">
        <v>103</v>
      </c>
      <c r="C116" s="91"/>
      <c r="D116" s="92"/>
      <c r="E116" s="93"/>
      <c r="F116" s="92"/>
      <c r="G116" s="93"/>
      <c r="H116" s="94"/>
      <c r="R116" s="151" t="b">
        <f t="shared" si="5"/>
        <v>0</v>
      </c>
      <c r="S116" s="156">
        <f t="shared" si="6"/>
        <v>1</v>
      </c>
    </row>
    <row r="117" spans="1:19" s="14" customFormat="1" ht="14.4" x14ac:dyDescent="0.3">
      <c r="B117" s="90">
        <v>104</v>
      </c>
      <c r="C117" s="91"/>
      <c r="D117" s="92"/>
      <c r="E117" s="93"/>
      <c r="F117" s="92"/>
      <c r="G117" s="93"/>
      <c r="H117" s="94"/>
      <c r="R117" s="151" t="b">
        <f t="shared" si="5"/>
        <v>0</v>
      </c>
      <c r="S117" s="156">
        <f t="shared" si="6"/>
        <v>1</v>
      </c>
    </row>
    <row r="118" spans="1:19" s="14" customFormat="1" ht="14.4" x14ac:dyDescent="0.3">
      <c r="B118" s="90">
        <v>105</v>
      </c>
      <c r="C118" s="91"/>
      <c r="D118" s="92"/>
      <c r="E118" s="93"/>
      <c r="F118" s="92"/>
      <c r="G118" s="93"/>
      <c r="H118" s="94"/>
      <c r="R118" s="151" t="b">
        <f t="shared" si="5"/>
        <v>0</v>
      </c>
      <c r="S118" s="156">
        <f t="shared" si="6"/>
        <v>1</v>
      </c>
    </row>
    <row r="119" spans="1:19" ht="14.4" x14ac:dyDescent="0.3">
      <c r="A119" s="14"/>
      <c r="B119" s="90">
        <v>106</v>
      </c>
      <c r="C119" s="91"/>
      <c r="D119" s="92"/>
      <c r="E119" s="93"/>
      <c r="F119" s="92"/>
      <c r="G119" s="93"/>
      <c r="H119" s="94"/>
      <c r="I119" s="14"/>
      <c r="J119" s="14"/>
      <c r="K119" s="14"/>
      <c r="L119" s="14"/>
      <c r="M119" s="14"/>
      <c r="N119" s="14"/>
      <c r="R119" s="151" t="b">
        <f t="shared" si="5"/>
        <v>0</v>
      </c>
      <c r="S119" s="156">
        <f t="shared" si="6"/>
        <v>1</v>
      </c>
    </row>
    <row r="120" spans="1:19" ht="14.4" x14ac:dyDescent="0.3">
      <c r="A120" s="14"/>
      <c r="B120" s="90">
        <v>107</v>
      </c>
      <c r="C120" s="91"/>
      <c r="D120" s="92"/>
      <c r="E120" s="93"/>
      <c r="F120" s="92"/>
      <c r="G120" s="93"/>
      <c r="H120" s="94"/>
      <c r="I120" s="14"/>
      <c r="J120" s="14"/>
      <c r="K120" s="14"/>
      <c r="L120" s="14"/>
      <c r="M120" s="14"/>
      <c r="N120" s="14"/>
      <c r="R120" s="151" t="b">
        <f t="shared" si="5"/>
        <v>0</v>
      </c>
      <c r="S120" s="156">
        <f t="shared" si="6"/>
        <v>1</v>
      </c>
    </row>
    <row r="121" spans="1:19" ht="14.4" x14ac:dyDescent="0.3">
      <c r="A121" s="14"/>
      <c r="B121" s="90">
        <v>108</v>
      </c>
      <c r="C121" s="91"/>
      <c r="D121" s="92"/>
      <c r="E121" s="93"/>
      <c r="F121" s="92"/>
      <c r="G121" s="93"/>
      <c r="H121" s="94"/>
      <c r="I121" s="14"/>
      <c r="J121" s="14"/>
      <c r="K121" s="14"/>
      <c r="L121" s="14"/>
      <c r="M121" s="14"/>
      <c r="N121" s="14"/>
      <c r="R121" s="151" t="b">
        <f t="shared" si="5"/>
        <v>0</v>
      </c>
      <c r="S121" s="156">
        <f t="shared" si="6"/>
        <v>1</v>
      </c>
    </row>
    <row r="122" spans="1:19" ht="14.4" x14ac:dyDescent="0.3">
      <c r="A122" s="14"/>
      <c r="B122" s="90">
        <v>109</v>
      </c>
      <c r="C122" s="91"/>
      <c r="D122" s="92"/>
      <c r="E122" s="93"/>
      <c r="F122" s="92"/>
      <c r="G122" s="93"/>
      <c r="H122" s="94"/>
      <c r="I122" s="14"/>
      <c r="J122" s="14"/>
      <c r="K122" s="14"/>
      <c r="L122" s="14"/>
      <c r="M122" s="14"/>
      <c r="N122" s="14"/>
      <c r="R122" s="151" t="b">
        <f t="shared" si="5"/>
        <v>0</v>
      </c>
      <c r="S122" s="156">
        <f t="shared" si="6"/>
        <v>1</v>
      </c>
    </row>
    <row r="123" spans="1:19" thickBot="1" x14ac:dyDescent="0.35">
      <c r="A123" s="14"/>
      <c r="B123" s="90">
        <v>110</v>
      </c>
      <c r="C123" s="95"/>
      <c r="D123" s="96"/>
      <c r="E123" s="97"/>
      <c r="F123" s="96"/>
      <c r="G123" s="97"/>
      <c r="H123" s="98"/>
      <c r="I123" s="14"/>
      <c r="J123" s="14"/>
      <c r="K123" s="14"/>
      <c r="L123" s="14"/>
      <c r="M123" s="14"/>
      <c r="N123" s="14"/>
      <c r="R123" s="151" t="b">
        <f t="shared" si="5"/>
        <v>0</v>
      </c>
      <c r="S123" s="156">
        <f t="shared" si="6"/>
        <v>1</v>
      </c>
    </row>
    <row r="124" spans="1:19" ht="14.4" x14ac:dyDescent="0.3">
      <c r="A124" s="14"/>
      <c r="B124" s="85">
        <v>111</v>
      </c>
      <c r="C124" s="99"/>
      <c r="D124" s="100"/>
      <c r="E124" s="101"/>
      <c r="F124" s="100"/>
      <c r="G124" s="101"/>
      <c r="H124" s="102"/>
      <c r="I124" s="14"/>
      <c r="J124" s="14"/>
      <c r="K124" s="14"/>
      <c r="L124" s="14"/>
      <c r="M124" s="14"/>
      <c r="N124" s="14"/>
      <c r="R124" s="151" t="b">
        <f t="shared" si="5"/>
        <v>0</v>
      </c>
      <c r="S124" s="156">
        <f t="shared" si="6"/>
        <v>1</v>
      </c>
    </row>
    <row r="125" spans="1:19" ht="14.4" x14ac:dyDescent="0.3">
      <c r="A125" s="14"/>
      <c r="B125" s="90">
        <v>112</v>
      </c>
      <c r="C125" s="91"/>
      <c r="D125" s="92"/>
      <c r="E125" s="93"/>
      <c r="F125" s="92"/>
      <c r="G125" s="93"/>
      <c r="H125" s="94"/>
      <c r="I125" s="14"/>
      <c r="J125" s="14"/>
      <c r="K125" s="14"/>
      <c r="L125" s="14"/>
      <c r="M125" s="14"/>
      <c r="N125" s="14"/>
      <c r="R125" s="151" t="b">
        <f t="shared" si="5"/>
        <v>0</v>
      </c>
      <c r="S125" s="156">
        <f t="shared" si="6"/>
        <v>1</v>
      </c>
    </row>
    <row r="126" spans="1:19" ht="14.4" x14ac:dyDescent="0.3">
      <c r="A126" s="14"/>
      <c r="B126" s="90">
        <v>113</v>
      </c>
      <c r="C126" s="91"/>
      <c r="D126" s="92"/>
      <c r="E126" s="93"/>
      <c r="F126" s="92"/>
      <c r="G126" s="93"/>
      <c r="H126" s="94"/>
      <c r="I126" s="14"/>
      <c r="J126" s="14"/>
      <c r="K126" s="14"/>
      <c r="L126" s="14"/>
      <c r="M126" s="14"/>
      <c r="N126" s="14"/>
      <c r="R126" s="151" t="b">
        <f t="shared" si="5"/>
        <v>0</v>
      </c>
      <c r="S126" s="156">
        <f t="shared" si="6"/>
        <v>1</v>
      </c>
    </row>
    <row r="127" spans="1:19" ht="14.4" x14ac:dyDescent="0.3">
      <c r="A127" s="14"/>
      <c r="B127" s="90">
        <v>114</v>
      </c>
      <c r="C127" s="91"/>
      <c r="D127" s="92"/>
      <c r="E127" s="93"/>
      <c r="F127" s="92"/>
      <c r="G127" s="93"/>
      <c r="H127" s="94"/>
      <c r="I127" s="14"/>
      <c r="J127" s="14"/>
      <c r="K127" s="14"/>
      <c r="L127" s="14"/>
      <c r="M127" s="14"/>
      <c r="N127" s="14"/>
      <c r="R127" s="151" t="b">
        <f t="shared" si="5"/>
        <v>0</v>
      </c>
      <c r="S127" s="156">
        <f t="shared" si="6"/>
        <v>1</v>
      </c>
    </row>
    <row r="128" spans="1:19" ht="14.4" x14ac:dyDescent="0.3">
      <c r="A128" s="14"/>
      <c r="B128" s="90">
        <v>115</v>
      </c>
      <c r="C128" s="91"/>
      <c r="D128" s="92"/>
      <c r="E128" s="93"/>
      <c r="F128" s="92"/>
      <c r="G128" s="93"/>
      <c r="H128" s="94"/>
      <c r="I128" s="14"/>
      <c r="J128" s="14"/>
      <c r="K128" s="14"/>
      <c r="L128" s="14"/>
      <c r="M128" s="14"/>
      <c r="N128" s="14"/>
      <c r="R128" s="151" t="b">
        <f t="shared" si="5"/>
        <v>0</v>
      </c>
      <c r="S128" s="156">
        <f t="shared" si="6"/>
        <v>1</v>
      </c>
    </row>
    <row r="129" spans="1:19" ht="14.4" x14ac:dyDescent="0.3">
      <c r="A129" s="14"/>
      <c r="B129" s="90">
        <v>116</v>
      </c>
      <c r="C129" s="91"/>
      <c r="D129" s="92"/>
      <c r="E129" s="93"/>
      <c r="F129" s="92"/>
      <c r="G129" s="93"/>
      <c r="H129" s="94"/>
      <c r="I129" s="14"/>
      <c r="J129" s="14"/>
      <c r="K129" s="14"/>
      <c r="L129" s="14"/>
      <c r="M129" s="14"/>
      <c r="N129" s="14"/>
      <c r="R129" s="151" t="b">
        <f t="shared" si="5"/>
        <v>0</v>
      </c>
      <c r="S129" s="156">
        <f t="shared" si="6"/>
        <v>1</v>
      </c>
    </row>
    <row r="130" spans="1:19" ht="14.4" x14ac:dyDescent="0.3">
      <c r="A130" s="14"/>
      <c r="B130" s="90">
        <v>117</v>
      </c>
      <c r="C130" s="91"/>
      <c r="D130" s="92"/>
      <c r="E130" s="93"/>
      <c r="F130" s="92"/>
      <c r="G130" s="93"/>
      <c r="H130" s="94"/>
      <c r="I130" s="14"/>
      <c r="J130" s="14"/>
      <c r="K130" s="14"/>
      <c r="L130" s="14"/>
      <c r="M130" s="14"/>
      <c r="N130" s="14"/>
      <c r="R130" s="151" t="b">
        <f t="shared" si="5"/>
        <v>0</v>
      </c>
      <c r="S130" s="156">
        <f t="shared" si="6"/>
        <v>1</v>
      </c>
    </row>
    <row r="131" spans="1:19" ht="14.4" x14ac:dyDescent="0.3">
      <c r="A131" s="14"/>
      <c r="B131" s="90">
        <v>118</v>
      </c>
      <c r="C131" s="91"/>
      <c r="D131" s="92"/>
      <c r="E131" s="93"/>
      <c r="F131" s="92"/>
      <c r="G131" s="93"/>
      <c r="H131" s="94"/>
      <c r="I131" s="14"/>
      <c r="J131" s="14"/>
      <c r="K131" s="14"/>
      <c r="L131" s="14"/>
      <c r="M131" s="14"/>
      <c r="N131" s="14"/>
      <c r="R131" s="151" t="b">
        <f t="shared" si="5"/>
        <v>0</v>
      </c>
      <c r="S131" s="156">
        <f t="shared" si="6"/>
        <v>1</v>
      </c>
    </row>
    <row r="132" spans="1:19" ht="14.4" x14ac:dyDescent="0.3">
      <c r="A132" s="14"/>
      <c r="B132" s="90">
        <v>119</v>
      </c>
      <c r="C132" s="91"/>
      <c r="D132" s="92"/>
      <c r="E132" s="93"/>
      <c r="F132" s="92"/>
      <c r="G132" s="93"/>
      <c r="H132" s="94"/>
      <c r="I132" s="14"/>
      <c r="J132" s="14"/>
      <c r="K132" s="14"/>
      <c r="L132" s="14"/>
      <c r="M132" s="14"/>
      <c r="N132" s="14"/>
      <c r="R132" s="151" t="b">
        <f t="shared" si="5"/>
        <v>0</v>
      </c>
      <c r="S132" s="156">
        <f t="shared" si="6"/>
        <v>1</v>
      </c>
    </row>
    <row r="133" spans="1:19" thickBot="1" x14ac:dyDescent="0.35">
      <c r="A133" s="14"/>
      <c r="B133" s="103">
        <v>120</v>
      </c>
      <c r="C133" s="104"/>
      <c r="D133" s="106"/>
      <c r="E133" s="105"/>
      <c r="F133" s="106"/>
      <c r="G133" s="105"/>
      <c r="H133" s="107"/>
      <c r="I133" s="14"/>
      <c r="J133" s="14"/>
      <c r="K133" s="14"/>
      <c r="L133" s="14"/>
      <c r="M133" s="14"/>
      <c r="N133" s="14"/>
      <c r="R133" s="151" t="b">
        <f t="shared" si="5"/>
        <v>0</v>
      </c>
      <c r="S133" s="156">
        <f t="shared" si="6"/>
        <v>1</v>
      </c>
    </row>
    <row r="134" spans="1:19" ht="14.4" x14ac:dyDescent="0.3">
      <c r="A134" s="14"/>
      <c r="B134" s="85">
        <v>121</v>
      </c>
      <c r="C134" s="99"/>
      <c r="D134" s="100"/>
      <c r="E134" s="101"/>
      <c r="F134" s="100"/>
      <c r="G134" s="101"/>
      <c r="H134" s="102"/>
      <c r="I134" s="14"/>
      <c r="J134" s="14"/>
      <c r="K134" s="14"/>
      <c r="L134" s="14"/>
      <c r="M134" s="14"/>
      <c r="N134" s="14"/>
      <c r="R134" s="151" t="b">
        <f t="shared" si="5"/>
        <v>0</v>
      </c>
      <c r="S134" s="156">
        <f t="shared" si="6"/>
        <v>1</v>
      </c>
    </row>
    <row r="135" spans="1:19" ht="14.4" x14ac:dyDescent="0.3">
      <c r="A135" s="14"/>
      <c r="B135" s="90">
        <v>122</v>
      </c>
      <c r="C135" s="91"/>
      <c r="D135" s="92"/>
      <c r="E135" s="93"/>
      <c r="F135" s="92"/>
      <c r="G135" s="93"/>
      <c r="H135" s="94"/>
      <c r="I135" s="14"/>
      <c r="J135" s="14"/>
      <c r="K135" s="14"/>
      <c r="L135" s="14"/>
      <c r="M135" s="14"/>
      <c r="N135" s="14"/>
      <c r="R135" s="151" t="b">
        <f t="shared" si="5"/>
        <v>0</v>
      </c>
      <c r="S135" s="156">
        <f t="shared" si="6"/>
        <v>1</v>
      </c>
    </row>
    <row r="136" spans="1:19" ht="14.4" x14ac:dyDescent="0.3">
      <c r="A136" s="14"/>
      <c r="B136" s="90">
        <v>123</v>
      </c>
      <c r="C136" s="91"/>
      <c r="D136" s="92"/>
      <c r="E136" s="93"/>
      <c r="F136" s="92"/>
      <c r="G136" s="93"/>
      <c r="H136" s="94"/>
      <c r="I136" s="14"/>
      <c r="J136" s="14"/>
      <c r="K136" s="14"/>
      <c r="L136" s="14"/>
      <c r="M136" s="14"/>
      <c r="N136" s="14"/>
      <c r="R136" s="151" t="b">
        <f t="shared" si="5"/>
        <v>0</v>
      </c>
      <c r="S136" s="156">
        <f t="shared" si="6"/>
        <v>1</v>
      </c>
    </row>
    <row r="137" spans="1:19" ht="14.4" x14ac:dyDescent="0.3">
      <c r="A137" s="14"/>
      <c r="B137" s="90">
        <v>124</v>
      </c>
      <c r="C137" s="91"/>
      <c r="D137" s="92"/>
      <c r="E137" s="93"/>
      <c r="F137" s="92"/>
      <c r="G137" s="93"/>
      <c r="H137" s="94"/>
      <c r="I137" s="14"/>
      <c r="J137" s="14"/>
      <c r="K137" s="14"/>
      <c r="L137" s="14"/>
      <c r="M137" s="14"/>
      <c r="N137" s="14"/>
      <c r="R137" s="151" t="b">
        <f t="shared" si="5"/>
        <v>0</v>
      </c>
      <c r="S137" s="156">
        <f t="shared" si="6"/>
        <v>1</v>
      </c>
    </row>
    <row r="138" spans="1:19" ht="14.4" x14ac:dyDescent="0.3">
      <c r="A138" s="14"/>
      <c r="B138" s="90">
        <v>125</v>
      </c>
      <c r="C138" s="91"/>
      <c r="D138" s="92"/>
      <c r="E138" s="93"/>
      <c r="F138" s="92"/>
      <c r="G138" s="93"/>
      <c r="H138" s="94"/>
      <c r="I138" s="14"/>
      <c r="J138" s="14"/>
      <c r="K138" s="14"/>
      <c r="L138" s="14"/>
      <c r="M138" s="14"/>
      <c r="N138" s="14"/>
      <c r="R138" s="151" t="b">
        <f t="shared" si="5"/>
        <v>0</v>
      </c>
      <c r="S138" s="156">
        <f t="shared" si="6"/>
        <v>1</v>
      </c>
    </row>
    <row r="139" spans="1:19" ht="14.4" x14ac:dyDescent="0.3">
      <c r="A139" s="14"/>
      <c r="B139" s="90">
        <v>126</v>
      </c>
      <c r="C139" s="91"/>
      <c r="D139" s="92"/>
      <c r="E139" s="93"/>
      <c r="F139" s="92"/>
      <c r="G139" s="93"/>
      <c r="H139" s="94"/>
      <c r="I139" s="14"/>
      <c r="J139" s="14"/>
      <c r="K139" s="14"/>
      <c r="L139" s="14"/>
      <c r="M139" s="14"/>
      <c r="N139" s="14"/>
      <c r="R139" s="151" t="b">
        <f t="shared" si="5"/>
        <v>0</v>
      </c>
      <c r="S139" s="156">
        <f t="shared" si="6"/>
        <v>1</v>
      </c>
    </row>
    <row r="140" spans="1:19" ht="14.4" x14ac:dyDescent="0.3">
      <c r="A140" s="14"/>
      <c r="B140" s="90">
        <v>127</v>
      </c>
      <c r="C140" s="91"/>
      <c r="D140" s="92"/>
      <c r="E140" s="93"/>
      <c r="F140" s="92"/>
      <c r="G140" s="93"/>
      <c r="H140" s="94"/>
      <c r="I140" s="14"/>
      <c r="J140" s="14"/>
      <c r="K140" s="14"/>
      <c r="L140" s="14"/>
      <c r="M140" s="14"/>
      <c r="N140" s="14"/>
      <c r="R140" s="151" t="b">
        <f t="shared" si="5"/>
        <v>0</v>
      </c>
      <c r="S140" s="156">
        <f t="shared" si="6"/>
        <v>1</v>
      </c>
    </row>
    <row r="141" spans="1:19" ht="14.4" x14ac:dyDescent="0.3">
      <c r="A141" s="14"/>
      <c r="B141" s="90">
        <v>128</v>
      </c>
      <c r="C141" s="91"/>
      <c r="D141" s="92"/>
      <c r="E141" s="93"/>
      <c r="F141" s="92"/>
      <c r="G141" s="93"/>
      <c r="H141" s="94"/>
      <c r="I141" s="14"/>
      <c r="J141" s="14"/>
      <c r="K141" s="14"/>
      <c r="L141" s="14"/>
      <c r="M141" s="14"/>
      <c r="N141" s="14"/>
      <c r="R141" s="151" t="b">
        <f t="shared" si="5"/>
        <v>0</v>
      </c>
      <c r="S141" s="156">
        <f t="shared" si="6"/>
        <v>1</v>
      </c>
    </row>
    <row r="142" spans="1:19" ht="14.4" x14ac:dyDescent="0.3">
      <c r="A142" s="14"/>
      <c r="B142" s="90">
        <v>129</v>
      </c>
      <c r="C142" s="91"/>
      <c r="D142" s="92"/>
      <c r="E142" s="93"/>
      <c r="F142" s="92"/>
      <c r="G142" s="93"/>
      <c r="H142" s="94"/>
      <c r="I142" s="14"/>
      <c r="J142" s="14"/>
      <c r="K142" s="14"/>
      <c r="L142" s="14"/>
      <c r="M142" s="14"/>
      <c r="N142" s="14"/>
      <c r="R142" s="151" t="b">
        <f t="shared" si="5"/>
        <v>0</v>
      </c>
      <c r="S142" s="156">
        <f t="shared" si="6"/>
        <v>1</v>
      </c>
    </row>
    <row r="143" spans="1:19" thickBot="1" x14ac:dyDescent="0.35">
      <c r="A143" s="14"/>
      <c r="B143" s="90">
        <v>130</v>
      </c>
      <c r="C143" s="95"/>
      <c r="D143" s="96"/>
      <c r="E143" s="97"/>
      <c r="F143" s="96"/>
      <c r="G143" s="97"/>
      <c r="H143" s="98"/>
      <c r="I143" s="14"/>
      <c r="J143" s="14"/>
      <c r="K143" s="14"/>
      <c r="L143" s="14"/>
      <c r="M143" s="14"/>
      <c r="N143" s="14"/>
      <c r="R143" s="151" t="b">
        <f t="shared" si="5"/>
        <v>0</v>
      </c>
      <c r="S143" s="156">
        <f t="shared" si="6"/>
        <v>1</v>
      </c>
    </row>
    <row r="144" spans="1:19" ht="14.4" x14ac:dyDescent="0.3">
      <c r="A144" s="14"/>
      <c r="B144" s="85">
        <v>131</v>
      </c>
      <c r="C144" s="99"/>
      <c r="D144" s="100"/>
      <c r="E144" s="101"/>
      <c r="F144" s="100"/>
      <c r="G144" s="101"/>
      <c r="H144" s="102"/>
      <c r="I144" s="14"/>
      <c r="J144" s="14"/>
      <c r="K144" s="14"/>
      <c r="L144" s="14"/>
      <c r="M144" s="14"/>
      <c r="N144" s="14"/>
      <c r="R144" s="151" t="b">
        <f t="shared" si="5"/>
        <v>0</v>
      </c>
      <c r="S144" s="156">
        <f t="shared" si="6"/>
        <v>1</v>
      </c>
    </row>
    <row r="145" spans="1:19" ht="14.4" x14ac:dyDescent="0.3">
      <c r="A145" s="14"/>
      <c r="B145" s="90">
        <v>132</v>
      </c>
      <c r="C145" s="91"/>
      <c r="D145" s="92"/>
      <c r="E145" s="93"/>
      <c r="F145" s="92"/>
      <c r="G145" s="93"/>
      <c r="H145" s="94"/>
      <c r="I145" s="14"/>
      <c r="J145" s="14"/>
      <c r="K145" s="14"/>
      <c r="L145" s="14"/>
      <c r="M145" s="14"/>
      <c r="N145" s="14"/>
      <c r="R145" s="151" t="b">
        <f t="shared" si="5"/>
        <v>0</v>
      </c>
      <c r="S145" s="156">
        <f t="shared" si="6"/>
        <v>1</v>
      </c>
    </row>
    <row r="146" spans="1:19" ht="14.4" x14ac:dyDescent="0.3">
      <c r="A146" s="14"/>
      <c r="B146" s="90">
        <v>133</v>
      </c>
      <c r="C146" s="91"/>
      <c r="D146" s="92"/>
      <c r="E146" s="93"/>
      <c r="F146" s="92"/>
      <c r="G146" s="93"/>
      <c r="H146" s="94"/>
      <c r="I146" s="14"/>
      <c r="J146" s="14"/>
      <c r="K146" s="14"/>
      <c r="L146" s="14"/>
      <c r="M146" s="14"/>
      <c r="N146" s="14"/>
      <c r="R146" s="151" t="b">
        <f t="shared" si="5"/>
        <v>0</v>
      </c>
      <c r="S146" s="156">
        <f t="shared" si="6"/>
        <v>1</v>
      </c>
    </row>
    <row r="147" spans="1:19" ht="14.4" x14ac:dyDescent="0.3">
      <c r="A147" s="14"/>
      <c r="B147" s="90">
        <v>134</v>
      </c>
      <c r="C147" s="91"/>
      <c r="D147" s="92"/>
      <c r="E147" s="93"/>
      <c r="F147" s="92"/>
      <c r="G147" s="93"/>
      <c r="H147" s="94"/>
      <c r="I147" s="14"/>
      <c r="J147" s="14"/>
      <c r="K147" s="14"/>
      <c r="L147" s="14"/>
      <c r="M147" s="14"/>
      <c r="N147" s="14"/>
      <c r="R147" s="151" t="b">
        <f t="shared" si="5"/>
        <v>0</v>
      </c>
      <c r="S147" s="156">
        <f t="shared" si="6"/>
        <v>1</v>
      </c>
    </row>
    <row r="148" spans="1:19" ht="14.4" x14ac:dyDescent="0.3">
      <c r="A148" s="14"/>
      <c r="B148" s="90">
        <v>135</v>
      </c>
      <c r="C148" s="91"/>
      <c r="D148" s="92"/>
      <c r="E148" s="93"/>
      <c r="F148" s="92"/>
      <c r="G148" s="93"/>
      <c r="H148" s="94"/>
      <c r="I148" s="14"/>
      <c r="J148" s="14"/>
      <c r="K148" s="14"/>
      <c r="L148" s="14"/>
      <c r="M148" s="14"/>
      <c r="N148" s="14"/>
      <c r="R148" s="151" t="b">
        <f t="shared" si="5"/>
        <v>0</v>
      </c>
      <c r="S148" s="156">
        <f t="shared" si="6"/>
        <v>1</v>
      </c>
    </row>
    <row r="149" spans="1:19" ht="14.4" x14ac:dyDescent="0.3">
      <c r="A149" s="14"/>
      <c r="B149" s="90">
        <v>136</v>
      </c>
      <c r="C149" s="91"/>
      <c r="D149" s="92"/>
      <c r="E149" s="93"/>
      <c r="F149" s="92"/>
      <c r="G149" s="93"/>
      <c r="H149" s="94"/>
      <c r="I149" s="14"/>
      <c r="J149" s="14"/>
      <c r="K149" s="14"/>
      <c r="L149" s="14"/>
      <c r="M149" s="14"/>
      <c r="N149" s="14"/>
      <c r="R149" s="151" t="b">
        <f t="shared" si="5"/>
        <v>0</v>
      </c>
      <c r="S149" s="156">
        <f t="shared" si="6"/>
        <v>1</v>
      </c>
    </row>
    <row r="150" spans="1:19" ht="14.4" x14ac:dyDescent="0.3">
      <c r="A150" s="14"/>
      <c r="B150" s="90">
        <v>137</v>
      </c>
      <c r="C150" s="91"/>
      <c r="D150" s="92"/>
      <c r="E150" s="93"/>
      <c r="F150" s="92"/>
      <c r="G150" s="93"/>
      <c r="H150" s="94"/>
      <c r="I150" s="14"/>
      <c r="J150" s="14"/>
      <c r="K150" s="14"/>
      <c r="L150" s="14"/>
      <c r="M150" s="14"/>
      <c r="N150" s="14"/>
      <c r="R150" s="151" t="b">
        <f t="shared" si="5"/>
        <v>0</v>
      </c>
      <c r="S150" s="156">
        <f t="shared" si="6"/>
        <v>1</v>
      </c>
    </row>
    <row r="151" spans="1:19" ht="14.4" x14ac:dyDescent="0.3">
      <c r="A151" s="14"/>
      <c r="B151" s="90">
        <v>138</v>
      </c>
      <c r="C151" s="91"/>
      <c r="D151" s="92"/>
      <c r="E151" s="93"/>
      <c r="F151" s="92"/>
      <c r="G151" s="93"/>
      <c r="H151" s="94"/>
      <c r="I151" s="14"/>
      <c r="J151" s="14"/>
      <c r="K151" s="14"/>
      <c r="L151" s="14"/>
      <c r="M151" s="14"/>
      <c r="N151" s="14"/>
      <c r="R151" s="151" t="b">
        <f t="shared" si="5"/>
        <v>0</v>
      </c>
      <c r="S151" s="156">
        <f t="shared" si="6"/>
        <v>1</v>
      </c>
    </row>
    <row r="152" spans="1:19" ht="14.4" x14ac:dyDescent="0.3">
      <c r="A152" s="14"/>
      <c r="B152" s="90">
        <v>139</v>
      </c>
      <c r="C152" s="91"/>
      <c r="D152" s="92"/>
      <c r="E152" s="93"/>
      <c r="F152" s="92"/>
      <c r="G152" s="93"/>
      <c r="H152" s="94"/>
      <c r="I152" s="14"/>
      <c r="J152" s="14"/>
      <c r="K152" s="14"/>
      <c r="L152" s="14"/>
      <c r="M152" s="14"/>
      <c r="N152" s="14"/>
      <c r="R152" s="151" t="b">
        <f t="shared" si="5"/>
        <v>0</v>
      </c>
      <c r="S152" s="156">
        <f t="shared" si="6"/>
        <v>1</v>
      </c>
    </row>
    <row r="153" spans="1:19" thickBot="1" x14ac:dyDescent="0.35">
      <c r="A153" s="14"/>
      <c r="B153" s="103">
        <v>140</v>
      </c>
      <c r="C153" s="104"/>
      <c r="D153" s="106"/>
      <c r="E153" s="105"/>
      <c r="F153" s="106"/>
      <c r="G153" s="105"/>
      <c r="H153" s="107"/>
      <c r="I153" s="14"/>
      <c r="J153" s="14"/>
      <c r="K153" s="14"/>
      <c r="L153" s="14"/>
      <c r="M153" s="14"/>
      <c r="N153" s="14"/>
      <c r="R153" s="151" t="b">
        <f t="shared" si="5"/>
        <v>0</v>
      </c>
      <c r="S153" s="156">
        <f t="shared" si="6"/>
        <v>1</v>
      </c>
    </row>
    <row r="154" spans="1:19" ht="14.4" x14ac:dyDescent="0.3">
      <c r="A154" s="14"/>
      <c r="B154" s="85">
        <v>141</v>
      </c>
      <c r="C154" s="99"/>
      <c r="D154" s="100"/>
      <c r="E154" s="101"/>
      <c r="F154" s="100"/>
      <c r="G154" s="101"/>
      <c r="H154" s="102"/>
      <c r="I154" s="14"/>
      <c r="J154" s="14"/>
      <c r="K154" s="14"/>
      <c r="L154" s="14"/>
      <c r="M154" s="14"/>
      <c r="N154" s="14"/>
      <c r="R154" s="151" t="b">
        <f t="shared" si="5"/>
        <v>0</v>
      </c>
      <c r="S154" s="156">
        <f t="shared" si="6"/>
        <v>1</v>
      </c>
    </row>
    <row r="155" spans="1:19" ht="14.4" x14ac:dyDescent="0.3">
      <c r="A155" s="14"/>
      <c r="B155" s="90">
        <v>142</v>
      </c>
      <c r="C155" s="91"/>
      <c r="D155" s="92"/>
      <c r="E155" s="93"/>
      <c r="F155" s="92"/>
      <c r="G155" s="93"/>
      <c r="H155" s="94"/>
      <c r="I155" s="14"/>
      <c r="J155" s="14"/>
      <c r="K155" s="14"/>
      <c r="L155" s="14"/>
      <c r="M155" s="14"/>
      <c r="N155" s="14"/>
      <c r="R155" s="151" t="b">
        <f t="shared" si="5"/>
        <v>0</v>
      </c>
      <c r="S155" s="156">
        <f t="shared" si="6"/>
        <v>1</v>
      </c>
    </row>
    <row r="156" spans="1:19" ht="14.4" x14ac:dyDescent="0.3">
      <c r="A156" s="14"/>
      <c r="B156" s="90">
        <v>143</v>
      </c>
      <c r="C156" s="91"/>
      <c r="D156" s="92"/>
      <c r="E156" s="93"/>
      <c r="F156" s="92"/>
      <c r="G156" s="93"/>
      <c r="H156" s="94"/>
      <c r="I156" s="14"/>
      <c r="J156" s="14"/>
      <c r="K156" s="14"/>
      <c r="L156" s="14"/>
      <c r="M156" s="14"/>
      <c r="N156" s="14"/>
      <c r="R156" s="151" t="b">
        <f t="shared" si="5"/>
        <v>0</v>
      </c>
      <c r="S156" s="156">
        <f t="shared" si="6"/>
        <v>1</v>
      </c>
    </row>
    <row r="157" spans="1:19" ht="14.4" x14ac:dyDescent="0.3">
      <c r="A157" s="14"/>
      <c r="B157" s="90">
        <v>144</v>
      </c>
      <c r="C157" s="91"/>
      <c r="D157" s="92"/>
      <c r="E157" s="93"/>
      <c r="F157" s="92"/>
      <c r="G157" s="93"/>
      <c r="H157" s="94"/>
      <c r="I157" s="14"/>
      <c r="J157" s="14"/>
      <c r="K157" s="14"/>
      <c r="L157" s="14"/>
      <c r="M157" s="14"/>
      <c r="N157" s="14"/>
      <c r="R157" s="151" t="b">
        <f t="shared" si="5"/>
        <v>0</v>
      </c>
      <c r="S157" s="156">
        <f t="shared" si="6"/>
        <v>1</v>
      </c>
    </row>
    <row r="158" spans="1:19" ht="14.4" x14ac:dyDescent="0.3">
      <c r="A158" s="14"/>
      <c r="B158" s="90">
        <v>145</v>
      </c>
      <c r="C158" s="91"/>
      <c r="D158" s="92"/>
      <c r="E158" s="93"/>
      <c r="F158" s="92"/>
      <c r="G158" s="93"/>
      <c r="H158" s="94"/>
      <c r="I158" s="14"/>
      <c r="J158" s="14"/>
      <c r="K158" s="14"/>
      <c r="L158" s="14"/>
      <c r="M158" s="14"/>
      <c r="N158" s="14"/>
      <c r="R158" s="151" t="b">
        <f t="shared" si="5"/>
        <v>0</v>
      </c>
      <c r="S158" s="156">
        <f t="shared" si="6"/>
        <v>1</v>
      </c>
    </row>
    <row r="159" spans="1:19" ht="14.4" x14ac:dyDescent="0.3">
      <c r="A159" s="14"/>
      <c r="B159" s="90">
        <v>146</v>
      </c>
      <c r="C159" s="91"/>
      <c r="D159" s="92"/>
      <c r="E159" s="93"/>
      <c r="F159" s="92"/>
      <c r="G159" s="93"/>
      <c r="H159" s="94"/>
      <c r="I159" s="14"/>
      <c r="J159" s="14"/>
      <c r="K159" s="14"/>
      <c r="L159" s="14"/>
      <c r="M159" s="14"/>
      <c r="N159" s="14"/>
      <c r="R159" s="151" t="b">
        <f t="shared" si="5"/>
        <v>0</v>
      </c>
      <c r="S159" s="156">
        <f t="shared" si="6"/>
        <v>1</v>
      </c>
    </row>
    <row r="160" spans="1:19" ht="14.4" x14ac:dyDescent="0.3">
      <c r="A160" s="14"/>
      <c r="B160" s="90">
        <v>147</v>
      </c>
      <c r="C160" s="91"/>
      <c r="D160" s="92"/>
      <c r="E160" s="93"/>
      <c r="F160" s="92"/>
      <c r="G160" s="93"/>
      <c r="H160" s="94"/>
      <c r="I160" s="14"/>
      <c r="J160" s="14"/>
      <c r="K160" s="14"/>
      <c r="L160" s="14"/>
      <c r="M160" s="14"/>
      <c r="N160" s="14"/>
      <c r="R160" s="151" t="b">
        <f t="shared" si="5"/>
        <v>0</v>
      </c>
      <c r="S160" s="156">
        <f t="shared" si="6"/>
        <v>1</v>
      </c>
    </row>
    <row r="161" spans="1:19" ht="14.4" x14ac:dyDescent="0.3">
      <c r="A161" s="14"/>
      <c r="B161" s="90">
        <v>148</v>
      </c>
      <c r="C161" s="91"/>
      <c r="D161" s="92"/>
      <c r="E161" s="93"/>
      <c r="F161" s="92"/>
      <c r="G161" s="93"/>
      <c r="H161" s="94"/>
      <c r="I161" s="14"/>
      <c r="J161" s="14"/>
      <c r="K161" s="14"/>
      <c r="L161" s="14"/>
      <c r="M161" s="14"/>
      <c r="N161" s="14"/>
      <c r="R161" s="151" t="b">
        <f t="shared" si="5"/>
        <v>0</v>
      </c>
      <c r="S161" s="156">
        <f t="shared" si="6"/>
        <v>1</v>
      </c>
    </row>
    <row r="162" spans="1:19" ht="14.4" x14ac:dyDescent="0.3">
      <c r="A162" s="14"/>
      <c r="B162" s="90">
        <v>149</v>
      </c>
      <c r="C162" s="91"/>
      <c r="D162" s="92"/>
      <c r="E162" s="93"/>
      <c r="F162" s="92"/>
      <c r="G162" s="93"/>
      <c r="H162" s="94"/>
      <c r="I162" s="14"/>
      <c r="J162" s="14"/>
      <c r="K162" s="14"/>
      <c r="L162" s="14"/>
      <c r="M162" s="14"/>
      <c r="N162" s="14"/>
      <c r="R162" s="151" t="b">
        <f t="shared" si="5"/>
        <v>0</v>
      </c>
      <c r="S162" s="156">
        <f t="shared" si="6"/>
        <v>1</v>
      </c>
    </row>
    <row r="163" spans="1:19" thickBot="1" x14ac:dyDescent="0.35">
      <c r="A163" s="14"/>
      <c r="B163" s="90">
        <v>150</v>
      </c>
      <c r="C163" s="95"/>
      <c r="D163" s="96"/>
      <c r="E163" s="97"/>
      <c r="F163" s="96"/>
      <c r="G163" s="97"/>
      <c r="H163" s="98"/>
      <c r="I163" s="14"/>
      <c r="J163" s="14"/>
      <c r="K163" s="14"/>
      <c r="L163" s="14"/>
      <c r="M163" s="14"/>
      <c r="N163" s="14"/>
      <c r="R163" s="151" t="b">
        <f t="shared" si="5"/>
        <v>0</v>
      </c>
      <c r="S163" s="156">
        <f t="shared" si="6"/>
        <v>1</v>
      </c>
    </row>
    <row r="164" spans="1:19" ht="14.4" x14ac:dyDescent="0.3">
      <c r="A164" s="14"/>
      <c r="B164" s="85">
        <v>151</v>
      </c>
      <c r="C164" s="99"/>
      <c r="D164" s="100"/>
      <c r="E164" s="101"/>
      <c r="F164" s="100"/>
      <c r="G164" s="101"/>
      <c r="H164" s="102"/>
      <c r="I164" s="14"/>
      <c r="J164" s="14"/>
      <c r="K164" s="14"/>
      <c r="L164" s="14"/>
      <c r="M164" s="14"/>
      <c r="N164" s="14"/>
      <c r="R164" s="151" t="b">
        <f t="shared" si="5"/>
        <v>0</v>
      </c>
      <c r="S164" s="156">
        <f t="shared" si="6"/>
        <v>1</v>
      </c>
    </row>
    <row r="165" spans="1:19" ht="14.4" x14ac:dyDescent="0.3">
      <c r="A165" s="14"/>
      <c r="B165" s="90">
        <v>152</v>
      </c>
      <c r="C165" s="91"/>
      <c r="D165" s="92"/>
      <c r="E165" s="93"/>
      <c r="F165" s="92"/>
      <c r="G165" s="93"/>
      <c r="H165" s="94"/>
      <c r="I165" s="14"/>
      <c r="J165" s="14"/>
      <c r="K165" s="14"/>
      <c r="L165" s="14"/>
      <c r="M165" s="14"/>
      <c r="N165" s="14"/>
      <c r="R165" s="151" t="b">
        <f t="shared" si="5"/>
        <v>0</v>
      </c>
      <c r="S165" s="156">
        <f t="shared" si="6"/>
        <v>1</v>
      </c>
    </row>
    <row r="166" spans="1:19" ht="14.4" x14ac:dyDescent="0.3">
      <c r="A166" s="14"/>
      <c r="B166" s="90">
        <v>153</v>
      </c>
      <c r="C166" s="91"/>
      <c r="D166" s="92"/>
      <c r="E166" s="93"/>
      <c r="F166" s="92"/>
      <c r="G166" s="93"/>
      <c r="H166" s="94"/>
      <c r="I166" s="14"/>
      <c r="J166" s="14"/>
      <c r="K166" s="14"/>
      <c r="L166" s="14"/>
      <c r="M166" s="14"/>
      <c r="N166" s="14"/>
      <c r="R166" s="151" t="b">
        <f t="shared" si="5"/>
        <v>0</v>
      </c>
      <c r="S166" s="156">
        <f t="shared" si="6"/>
        <v>1</v>
      </c>
    </row>
    <row r="167" spans="1:19" ht="14.4" x14ac:dyDescent="0.3">
      <c r="A167" s="14"/>
      <c r="B167" s="90">
        <v>154</v>
      </c>
      <c r="C167" s="91"/>
      <c r="D167" s="92"/>
      <c r="E167" s="93"/>
      <c r="F167" s="92"/>
      <c r="G167" s="93"/>
      <c r="H167" s="94"/>
      <c r="I167" s="14"/>
      <c r="J167" s="14"/>
      <c r="K167" s="14"/>
      <c r="L167" s="14"/>
      <c r="M167" s="14"/>
      <c r="N167" s="14"/>
      <c r="R167" s="151" t="b">
        <f t="shared" si="5"/>
        <v>0</v>
      </c>
      <c r="S167" s="156">
        <f t="shared" si="6"/>
        <v>1</v>
      </c>
    </row>
    <row r="168" spans="1:19" ht="14.4" x14ac:dyDescent="0.3">
      <c r="A168" s="14"/>
      <c r="B168" s="90">
        <v>155</v>
      </c>
      <c r="C168" s="91"/>
      <c r="D168" s="92"/>
      <c r="E168" s="93"/>
      <c r="F168" s="92"/>
      <c r="G168" s="93"/>
      <c r="H168" s="94"/>
      <c r="I168" s="14"/>
      <c r="J168" s="14"/>
      <c r="K168" s="14"/>
      <c r="L168" s="14"/>
      <c r="M168" s="14"/>
      <c r="N168" s="14"/>
      <c r="R168" s="151" t="b">
        <f t="shared" si="5"/>
        <v>0</v>
      </c>
      <c r="S168" s="156">
        <f t="shared" si="6"/>
        <v>1</v>
      </c>
    </row>
    <row r="169" spans="1:19" ht="14.4" x14ac:dyDescent="0.3">
      <c r="A169" s="14"/>
      <c r="B169" s="90">
        <v>156</v>
      </c>
      <c r="C169" s="91"/>
      <c r="D169" s="92"/>
      <c r="E169" s="93"/>
      <c r="F169" s="92"/>
      <c r="G169" s="93"/>
      <c r="H169" s="94"/>
      <c r="I169" s="14"/>
      <c r="J169" s="14"/>
      <c r="K169" s="14"/>
      <c r="L169" s="14"/>
      <c r="M169" s="14"/>
      <c r="N169" s="14"/>
      <c r="R169" s="151" t="b">
        <f t="shared" si="5"/>
        <v>0</v>
      </c>
      <c r="S169" s="156">
        <f t="shared" si="6"/>
        <v>1</v>
      </c>
    </row>
    <row r="170" spans="1:19" ht="14.4" x14ac:dyDescent="0.3">
      <c r="A170" s="14"/>
      <c r="B170" s="90">
        <v>157</v>
      </c>
      <c r="C170" s="91"/>
      <c r="D170" s="92"/>
      <c r="E170" s="93"/>
      <c r="F170" s="92"/>
      <c r="G170" s="93"/>
      <c r="H170" s="94"/>
      <c r="I170" s="14"/>
      <c r="J170" s="14"/>
      <c r="K170" s="14"/>
      <c r="L170" s="14"/>
      <c r="M170" s="14"/>
      <c r="N170" s="14"/>
      <c r="R170" s="151" t="b">
        <f t="shared" si="5"/>
        <v>0</v>
      </c>
      <c r="S170" s="156">
        <f t="shared" si="6"/>
        <v>1</v>
      </c>
    </row>
    <row r="171" spans="1:19" ht="14.4" x14ac:dyDescent="0.3">
      <c r="A171" s="14"/>
      <c r="B171" s="90">
        <v>158</v>
      </c>
      <c r="C171" s="91"/>
      <c r="D171" s="92"/>
      <c r="E171" s="93"/>
      <c r="F171" s="92"/>
      <c r="G171" s="93"/>
      <c r="H171" s="94"/>
      <c r="I171" s="14"/>
      <c r="J171" s="14"/>
      <c r="K171" s="14"/>
      <c r="L171" s="14"/>
      <c r="M171" s="14"/>
      <c r="N171" s="14"/>
      <c r="R171" s="151" t="b">
        <f t="shared" si="5"/>
        <v>0</v>
      </c>
      <c r="S171" s="156">
        <f t="shared" si="6"/>
        <v>1</v>
      </c>
    </row>
    <row r="172" spans="1:19" ht="14.4" x14ac:dyDescent="0.3">
      <c r="A172" s="14"/>
      <c r="B172" s="90">
        <v>159</v>
      </c>
      <c r="C172" s="91"/>
      <c r="D172" s="92"/>
      <c r="E172" s="93"/>
      <c r="F172" s="92"/>
      <c r="G172" s="93"/>
      <c r="H172" s="94"/>
      <c r="I172" s="14"/>
      <c r="J172" s="14"/>
      <c r="K172" s="14"/>
      <c r="L172" s="14"/>
      <c r="M172" s="14"/>
      <c r="N172" s="14"/>
      <c r="R172" s="151" t="b">
        <f t="shared" si="5"/>
        <v>0</v>
      </c>
      <c r="S172" s="156">
        <f t="shared" si="6"/>
        <v>1</v>
      </c>
    </row>
    <row r="173" spans="1:19" thickBot="1" x14ac:dyDescent="0.35">
      <c r="A173" s="14"/>
      <c r="B173" s="103">
        <v>160</v>
      </c>
      <c r="C173" s="104"/>
      <c r="D173" s="106"/>
      <c r="E173" s="105"/>
      <c r="F173" s="106"/>
      <c r="G173" s="105"/>
      <c r="H173" s="107"/>
      <c r="I173" s="14"/>
      <c r="J173" s="14"/>
      <c r="K173" s="14"/>
      <c r="L173" s="14"/>
      <c r="M173" s="14"/>
      <c r="N173" s="14"/>
      <c r="R173" s="151" t="b">
        <f t="shared" si="5"/>
        <v>0</v>
      </c>
      <c r="S173" s="156">
        <f t="shared" si="6"/>
        <v>1</v>
      </c>
    </row>
    <row r="174" spans="1:19" ht="14.4" x14ac:dyDescent="0.3">
      <c r="A174" s="14"/>
      <c r="B174" s="85">
        <v>161</v>
      </c>
      <c r="C174" s="99"/>
      <c r="D174" s="100"/>
      <c r="E174" s="101"/>
      <c r="F174" s="100"/>
      <c r="G174" s="101"/>
      <c r="H174" s="102"/>
      <c r="I174" s="14"/>
      <c r="J174" s="14"/>
      <c r="K174" s="14"/>
      <c r="L174" s="14"/>
      <c r="M174" s="14"/>
      <c r="N174" s="14"/>
      <c r="R174" s="151" t="b">
        <f t="shared" si="5"/>
        <v>0</v>
      </c>
      <c r="S174" s="156">
        <f t="shared" si="6"/>
        <v>1</v>
      </c>
    </row>
    <row r="175" spans="1:19" ht="14.4" x14ac:dyDescent="0.3">
      <c r="A175" s="14"/>
      <c r="B175" s="90">
        <v>162</v>
      </c>
      <c r="C175" s="91"/>
      <c r="D175" s="92"/>
      <c r="E175" s="93"/>
      <c r="F175" s="92"/>
      <c r="G175" s="93"/>
      <c r="H175" s="94"/>
      <c r="I175" s="14"/>
      <c r="J175" s="14"/>
      <c r="K175" s="14"/>
      <c r="L175" s="14"/>
      <c r="M175" s="14"/>
      <c r="N175" s="14"/>
      <c r="R175" s="151" t="b">
        <f t="shared" si="5"/>
        <v>0</v>
      </c>
      <c r="S175" s="156">
        <f t="shared" si="6"/>
        <v>1</v>
      </c>
    </row>
    <row r="176" spans="1:19" ht="14.4" x14ac:dyDescent="0.3">
      <c r="A176" s="14"/>
      <c r="B176" s="90">
        <v>163</v>
      </c>
      <c r="C176" s="91"/>
      <c r="D176" s="92"/>
      <c r="E176" s="93"/>
      <c r="F176" s="92"/>
      <c r="G176" s="93"/>
      <c r="H176" s="94"/>
      <c r="I176" s="14"/>
      <c r="J176" s="14"/>
      <c r="K176" s="14"/>
      <c r="L176" s="14"/>
      <c r="M176" s="14"/>
      <c r="N176" s="14"/>
      <c r="R176" s="151" t="b">
        <f t="shared" si="5"/>
        <v>0</v>
      </c>
      <c r="S176" s="156">
        <f t="shared" si="6"/>
        <v>1</v>
      </c>
    </row>
    <row r="177" spans="1:19" ht="14.4" x14ac:dyDescent="0.3">
      <c r="A177" s="14"/>
      <c r="B177" s="90">
        <v>164</v>
      </c>
      <c r="C177" s="91"/>
      <c r="D177" s="92"/>
      <c r="E177" s="93"/>
      <c r="F177" s="92"/>
      <c r="G177" s="93"/>
      <c r="H177" s="94"/>
      <c r="I177" s="14"/>
      <c r="J177" s="14"/>
      <c r="K177" s="14"/>
      <c r="L177" s="14"/>
      <c r="M177" s="14"/>
      <c r="N177" s="14"/>
      <c r="R177" s="151" t="b">
        <f t="shared" si="5"/>
        <v>0</v>
      </c>
      <c r="S177" s="156">
        <f t="shared" si="6"/>
        <v>1</v>
      </c>
    </row>
    <row r="178" spans="1:19" ht="14.4" x14ac:dyDescent="0.3">
      <c r="A178" s="14"/>
      <c r="B178" s="90">
        <v>165</v>
      </c>
      <c r="C178" s="91"/>
      <c r="D178" s="92"/>
      <c r="E178" s="93"/>
      <c r="F178" s="92"/>
      <c r="G178" s="93"/>
      <c r="H178" s="94"/>
      <c r="I178" s="14"/>
      <c r="J178" s="14"/>
      <c r="K178" s="14"/>
      <c r="L178" s="14"/>
      <c r="M178" s="14"/>
      <c r="N178" s="14"/>
      <c r="R178" s="151" t="b">
        <f t="shared" ref="R178:R213" si="7">$G$6&lt;B178</f>
        <v>0</v>
      </c>
      <c r="S178" s="156">
        <f t="shared" ref="S178:S213" si="8">IF(C178="Yes",DATE(2024,1,1),DATE(1900,1,1))</f>
        <v>1</v>
      </c>
    </row>
    <row r="179" spans="1:19" ht="14.4" x14ac:dyDescent="0.3">
      <c r="A179" s="14"/>
      <c r="B179" s="90">
        <v>166</v>
      </c>
      <c r="C179" s="91"/>
      <c r="D179" s="92"/>
      <c r="E179" s="93"/>
      <c r="F179" s="92"/>
      <c r="G179" s="93"/>
      <c r="H179" s="94"/>
      <c r="I179" s="14"/>
      <c r="J179" s="14"/>
      <c r="K179" s="14"/>
      <c r="L179" s="14"/>
      <c r="M179" s="14"/>
      <c r="N179" s="14"/>
      <c r="R179" s="151" t="b">
        <f t="shared" si="7"/>
        <v>0</v>
      </c>
      <c r="S179" s="156">
        <f t="shared" si="8"/>
        <v>1</v>
      </c>
    </row>
    <row r="180" spans="1:19" ht="14.4" x14ac:dyDescent="0.3">
      <c r="A180" s="14"/>
      <c r="B180" s="90">
        <v>167</v>
      </c>
      <c r="C180" s="91"/>
      <c r="D180" s="92"/>
      <c r="E180" s="93"/>
      <c r="F180" s="92"/>
      <c r="G180" s="93"/>
      <c r="H180" s="94"/>
      <c r="I180" s="14"/>
      <c r="J180" s="14"/>
      <c r="K180" s="14"/>
      <c r="L180" s="14"/>
      <c r="M180" s="14"/>
      <c r="N180" s="14"/>
      <c r="R180" s="151" t="b">
        <f t="shared" si="7"/>
        <v>0</v>
      </c>
      <c r="S180" s="156">
        <f t="shared" si="8"/>
        <v>1</v>
      </c>
    </row>
    <row r="181" spans="1:19" ht="14.4" x14ac:dyDescent="0.3">
      <c r="A181" s="14"/>
      <c r="B181" s="90">
        <v>168</v>
      </c>
      <c r="C181" s="91"/>
      <c r="D181" s="92"/>
      <c r="E181" s="93"/>
      <c r="F181" s="92"/>
      <c r="G181" s="93"/>
      <c r="H181" s="94"/>
      <c r="I181" s="14"/>
      <c r="J181" s="14"/>
      <c r="K181" s="14"/>
      <c r="L181" s="14"/>
      <c r="M181" s="14"/>
      <c r="N181" s="14"/>
      <c r="R181" s="151" t="b">
        <f t="shared" si="7"/>
        <v>0</v>
      </c>
      <c r="S181" s="156">
        <f t="shared" si="8"/>
        <v>1</v>
      </c>
    </row>
    <row r="182" spans="1:19" ht="14.4" x14ac:dyDescent="0.3">
      <c r="A182" s="14"/>
      <c r="B182" s="90">
        <v>169</v>
      </c>
      <c r="C182" s="91"/>
      <c r="D182" s="92"/>
      <c r="E182" s="93"/>
      <c r="F182" s="92"/>
      <c r="G182" s="93"/>
      <c r="H182" s="94"/>
      <c r="I182" s="14"/>
      <c r="J182" s="14"/>
      <c r="K182" s="14"/>
      <c r="L182" s="14"/>
      <c r="M182" s="14"/>
      <c r="N182" s="14"/>
      <c r="R182" s="151" t="b">
        <f t="shared" si="7"/>
        <v>0</v>
      </c>
      <c r="S182" s="156">
        <f t="shared" si="8"/>
        <v>1</v>
      </c>
    </row>
    <row r="183" spans="1:19" thickBot="1" x14ac:dyDescent="0.35">
      <c r="A183" s="14"/>
      <c r="B183" s="90">
        <v>170</v>
      </c>
      <c r="C183" s="95"/>
      <c r="D183" s="96"/>
      <c r="E183" s="97"/>
      <c r="F183" s="96"/>
      <c r="G183" s="97"/>
      <c r="H183" s="98"/>
      <c r="I183" s="14"/>
      <c r="J183" s="14"/>
      <c r="K183" s="14"/>
      <c r="L183" s="14"/>
      <c r="M183" s="14"/>
      <c r="N183" s="14"/>
      <c r="R183" s="151" t="b">
        <f t="shared" si="7"/>
        <v>0</v>
      </c>
      <c r="S183" s="156">
        <f t="shared" si="8"/>
        <v>1</v>
      </c>
    </row>
    <row r="184" spans="1:19" ht="14.4" x14ac:dyDescent="0.3">
      <c r="A184" s="14"/>
      <c r="B184" s="85">
        <v>171</v>
      </c>
      <c r="C184" s="99"/>
      <c r="D184" s="100"/>
      <c r="E184" s="101"/>
      <c r="F184" s="100"/>
      <c r="G184" s="101"/>
      <c r="H184" s="102"/>
      <c r="I184" s="14"/>
      <c r="J184" s="14"/>
      <c r="K184" s="14"/>
      <c r="L184" s="14"/>
      <c r="M184" s="14"/>
      <c r="N184" s="14"/>
      <c r="R184" s="151" t="b">
        <f t="shared" si="7"/>
        <v>0</v>
      </c>
      <c r="S184" s="156">
        <f t="shared" si="8"/>
        <v>1</v>
      </c>
    </row>
    <row r="185" spans="1:19" ht="14.4" x14ac:dyDescent="0.3">
      <c r="A185" s="14"/>
      <c r="B185" s="90">
        <v>172</v>
      </c>
      <c r="C185" s="91"/>
      <c r="D185" s="92"/>
      <c r="E185" s="93"/>
      <c r="F185" s="92"/>
      <c r="G185" s="93"/>
      <c r="H185" s="94"/>
      <c r="I185" s="14"/>
      <c r="J185" s="14"/>
      <c r="K185" s="14"/>
      <c r="L185" s="14"/>
      <c r="M185" s="14"/>
      <c r="N185" s="14"/>
      <c r="R185" s="151" t="b">
        <f t="shared" si="7"/>
        <v>0</v>
      </c>
      <c r="S185" s="156">
        <f t="shared" si="8"/>
        <v>1</v>
      </c>
    </row>
    <row r="186" spans="1:19" ht="14.4" x14ac:dyDescent="0.3">
      <c r="A186" s="14"/>
      <c r="B186" s="90">
        <v>173</v>
      </c>
      <c r="C186" s="91"/>
      <c r="D186" s="92"/>
      <c r="E186" s="93"/>
      <c r="F186" s="92"/>
      <c r="G186" s="93"/>
      <c r="H186" s="94"/>
      <c r="I186" s="14"/>
      <c r="J186" s="14"/>
      <c r="K186" s="14"/>
      <c r="L186" s="14"/>
      <c r="M186" s="14"/>
      <c r="N186" s="14"/>
      <c r="R186" s="151" t="b">
        <f t="shared" si="7"/>
        <v>0</v>
      </c>
      <c r="S186" s="156">
        <f t="shared" si="8"/>
        <v>1</v>
      </c>
    </row>
    <row r="187" spans="1:19" ht="14.4" x14ac:dyDescent="0.3">
      <c r="A187" s="14"/>
      <c r="B187" s="90">
        <v>174</v>
      </c>
      <c r="C187" s="91"/>
      <c r="D187" s="92"/>
      <c r="E187" s="93"/>
      <c r="F187" s="92"/>
      <c r="G187" s="93"/>
      <c r="H187" s="94"/>
      <c r="I187" s="14"/>
      <c r="J187" s="14"/>
      <c r="K187" s="14"/>
      <c r="L187" s="14"/>
      <c r="M187" s="14"/>
      <c r="N187" s="14"/>
      <c r="R187" s="151" t="b">
        <f t="shared" si="7"/>
        <v>0</v>
      </c>
      <c r="S187" s="156">
        <f t="shared" si="8"/>
        <v>1</v>
      </c>
    </row>
    <row r="188" spans="1:19" ht="14.4" x14ac:dyDescent="0.3">
      <c r="A188" s="14"/>
      <c r="B188" s="90">
        <v>175</v>
      </c>
      <c r="C188" s="91"/>
      <c r="D188" s="92"/>
      <c r="E188" s="93"/>
      <c r="F188" s="92"/>
      <c r="G188" s="93"/>
      <c r="H188" s="94"/>
      <c r="I188" s="14"/>
      <c r="J188" s="14"/>
      <c r="K188" s="14"/>
      <c r="L188" s="14"/>
      <c r="M188" s="14"/>
      <c r="N188" s="14"/>
      <c r="R188" s="151" t="b">
        <f t="shared" si="7"/>
        <v>0</v>
      </c>
      <c r="S188" s="156">
        <f t="shared" si="8"/>
        <v>1</v>
      </c>
    </row>
    <row r="189" spans="1:19" ht="14.4" x14ac:dyDescent="0.3">
      <c r="A189" s="14"/>
      <c r="B189" s="90">
        <v>176</v>
      </c>
      <c r="C189" s="91"/>
      <c r="D189" s="92"/>
      <c r="E189" s="93"/>
      <c r="F189" s="92"/>
      <c r="G189" s="93"/>
      <c r="H189" s="94"/>
      <c r="I189" s="14"/>
      <c r="J189" s="14"/>
      <c r="K189" s="14"/>
      <c r="L189" s="14"/>
      <c r="M189" s="14"/>
      <c r="N189" s="14"/>
      <c r="R189" s="151" t="b">
        <f t="shared" si="7"/>
        <v>0</v>
      </c>
      <c r="S189" s="156">
        <f t="shared" si="8"/>
        <v>1</v>
      </c>
    </row>
    <row r="190" spans="1:19" ht="14.4" x14ac:dyDescent="0.3">
      <c r="A190" s="14"/>
      <c r="B190" s="90">
        <v>177</v>
      </c>
      <c r="C190" s="91"/>
      <c r="D190" s="92"/>
      <c r="E190" s="93"/>
      <c r="F190" s="92"/>
      <c r="G190" s="93"/>
      <c r="H190" s="94"/>
      <c r="I190" s="14"/>
      <c r="J190" s="14"/>
      <c r="K190" s="14"/>
      <c r="L190" s="14"/>
      <c r="M190" s="14"/>
      <c r="N190" s="14"/>
      <c r="R190" s="151" t="b">
        <f t="shared" si="7"/>
        <v>0</v>
      </c>
      <c r="S190" s="156">
        <f t="shared" si="8"/>
        <v>1</v>
      </c>
    </row>
    <row r="191" spans="1:19" ht="14.4" x14ac:dyDescent="0.3">
      <c r="A191" s="14"/>
      <c r="B191" s="90">
        <v>178</v>
      </c>
      <c r="C191" s="91"/>
      <c r="D191" s="92"/>
      <c r="E191" s="93"/>
      <c r="F191" s="92"/>
      <c r="G191" s="93"/>
      <c r="H191" s="94"/>
      <c r="I191" s="14"/>
      <c r="J191" s="14"/>
      <c r="K191" s="14"/>
      <c r="L191" s="14"/>
      <c r="M191" s="14"/>
      <c r="N191" s="14"/>
      <c r="R191" s="151" t="b">
        <f t="shared" si="7"/>
        <v>0</v>
      </c>
      <c r="S191" s="156">
        <f t="shared" si="8"/>
        <v>1</v>
      </c>
    </row>
    <row r="192" spans="1:19" ht="14.4" x14ac:dyDescent="0.3">
      <c r="A192" s="14"/>
      <c r="B192" s="90">
        <v>179</v>
      </c>
      <c r="C192" s="91"/>
      <c r="D192" s="92"/>
      <c r="E192" s="93"/>
      <c r="F192" s="92"/>
      <c r="G192" s="93"/>
      <c r="H192" s="94"/>
      <c r="I192" s="14"/>
      <c r="J192" s="14"/>
      <c r="K192" s="14"/>
      <c r="L192" s="14"/>
      <c r="M192" s="14"/>
      <c r="N192" s="14"/>
      <c r="R192" s="151" t="b">
        <f t="shared" si="7"/>
        <v>0</v>
      </c>
      <c r="S192" s="156">
        <f t="shared" si="8"/>
        <v>1</v>
      </c>
    </row>
    <row r="193" spans="1:19" thickBot="1" x14ac:dyDescent="0.35">
      <c r="A193" s="14"/>
      <c r="B193" s="103">
        <v>180</v>
      </c>
      <c r="C193" s="104"/>
      <c r="D193" s="106"/>
      <c r="E193" s="105"/>
      <c r="F193" s="106"/>
      <c r="G193" s="105"/>
      <c r="H193" s="107"/>
      <c r="I193" s="14"/>
      <c r="J193" s="14"/>
      <c r="K193" s="14"/>
      <c r="L193" s="14"/>
      <c r="M193" s="14"/>
      <c r="N193" s="14"/>
      <c r="R193" s="151" t="b">
        <f t="shared" si="7"/>
        <v>0</v>
      </c>
      <c r="S193" s="156">
        <f t="shared" si="8"/>
        <v>1</v>
      </c>
    </row>
    <row r="194" spans="1:19" ht="14.4" x14ac:dyDescent="0.3">
      <c r="A194" s="14"/>
      <c r="B194" s="85">
        <v>181</v>
      </c>
      <c r="C194" s="99"/>
      <c r="D194" s="100"/>
      <c r="E194" s="101"/>
      <c r="F194" s="100"/>
      <c r="G194" s="101"/>
      <c r="H194" s="102"/>
      <c r="I194" s="14"/>
      <c r="J194" s="14"/>
      <c r="K194" s="14"/>
      <c r="L194" s="14"/>
      <c r="M194" s="14"/>
      <c r="N194" s="14"/>
      <c r="R194" s="151" t="b">
        <f t="shared" si="7"/>
        <v>0</v>
      </c>
      <c r="S194" s="156">
        <f t="shared" si="8"/>
        <v>1</v>
      </c>
    </row>
    <row r="195" spans="1:19" ht="14.4" x14ac:dyDescent="0.3">
      <c r="A195" s="14"/>
      <c r="B195" s="90">
        <v>182</v>
      </c>
      <c r="C195" s="91"/>
      <c r="D195" s="92"/>
      <c r="E195" s="93"/>
      <c r="F195" s="92"/>
      <c r="G195" s="93"/>
      <c r="H195" s="94"/>
      <c r="I195" s="14"/>
      <c r="J195" s="14"/>
      <c r="K195" s="14"/>
      <c r="L195" s="14"/>
      <c r="M195" s="14"/>
      <c r="N195" s="14"/>
      <c r="R195" s="151" t="b">
        <f t="shared" si="7"/>
        <v>0</v>
      </c>
      <c r="S195" s="156">
        <f t="shared" si="8"/>
        <v>1</v>
      </c>
    </row>
    <row r="196" spans="1:19" ht="14.4" x14ac:dyDescent="0.3">
      <c r="A196" s="14"/>
      <c r="B196" s="90">
        <v>183</v>
      </c>
      <c r="C196" s="91"/>
      <c r="D196" s="92"/>
      <c r="E196" s="93"/>
      <c r="F196" s="92"/>
      <c r="G196" s="93"/>
      <c r="H196" s="94"/>
      <c r="I196" s="14"/>
      <c r="J196" s="14"/>
      <c r="K196" s="14"/>
      <c r="L196" s="14"/>
      <c r="M196" s="14"/>
      <c r="N196" s="14"/>
      <c r="R196" s="151" t="b">
        <f t="shared" si="7"/>
        <v>0</v>
      </c>
      <c r="S196" s="156">
        <f t="shared" si="8"/>
        <v>1</v>
      </c>
    </row>
    <row r="197" spans="1:19" ht="14.4" x14ac:dyDescent="0.3">
      <c r="A197" s="14"/>
      <c r="B197" s="90">
        <v>184</v>
      </c>
      <c r="C197" s="91"/>
      <c r="D197" s="92"/>
      <c r="E197" s="93"/>
      <c r="F197" s="92"/>
      <c r="G197" s="93"/>
      <c r="H197" s="94"/>
      <c r="I197" s="14"/>
      <c r="J197" s="14"/>
      <c r="K197" s="14"/>
      <c r="L197" s="14"/>
      <c r="M197" s="14"/>
      <c r="N197" s="14"/>
      <c r="R197" s="151" t="b">
        <f t="shared" si="7"/>
        <v>0</v>
      </c>
      <c r="S197" s="156">
        <f t="shared" si="8"/>
        <v>1</v>
      </c>
    </row>
    <row r="198" spans="1:19" ht="14.4" x14ac:dyDescent="0.3">
      <c r="A198" s="14"/>
      <c r="B198" s="90">
        <v>185</v>
      </c>
      <c r="C198" s="91"/>
      <c r="D198" s="92"/>
      <c r="E198" s="93"/>
      <c r="F198" s="92"/>
      <c r="G198" s="93"/>
      <c r="H198" s="94"/>
      <c r="I198" s="14"/>
      <c r="J198" s="14"/>
      <c r="K198" s="14"/>
      <c r="L198" s="14"/>
      <c r="M198" s="14"/>
      <c r="N198" s="14"/>
      <c r="R198" s="151" t="b">
        <f t="shared" si="7"/>
        <v>0</v>
      </c>
      <c r="S198" s="156">
        <f t="shared" si="8"/>
        <v>1</v>
      </c>
    </row>
    <row r="199" spans="1:19" ht="14.4" x14ac:dyDescent="0.3">
      <c r="A199" s="14"/>
      <c r="B199" s="90">
        <v>186</v>
      </c>
      <c r="C199" s="91"/>
      <c r="D199" s="92"/>
      <c r="E199" s="93"/>
      <c r="F199" s="92"/>
      <c r="G199" s="93"/>
      <c r="H199" s="94"/>
      <c r="I199" s="14"/>
      <c r="J199" s="14"/>
      <c r="K199" s="14"/>
      <c r="L199" s="14"/>
      <c r="M199" s="14"/>
      <c r="N199" s="14"/>
      <c r="R199" s="151" t="b">
        <f t="shared" si="7"/>
        <v>0</v>
      </c>
      <c r="S199" s="156">
        <f t="shared" si="8"/>
        <v>1</v>
      </c>
    </row>
    <row r="200" spans="1:19" ht="14.4" x14ac:dyDescent="0.3">
      <c r="A200" s="14"/>
      <c r="B200" s="90">
        <v>187</v>
      </c>
      <c r="C200" s="91"/>
      <c r="D200" s="92"/>
      <c r="E200" s="93"/>
      <c r="F200" s="92"/>
      <c r="G200" s="93"/>
      <c r="H200" s="94"/>
      <c r="I200" s="14"/>
      <c r="J200" s="14"/>
      <c r="K200" s="14"/>
      <c r="L200" s="14"/>
      <c r="M200" s="14"/>
      <c r="N200" s="14"/>
      <c r="R200" s="151" t="b">
        <f t="shared" si="7"/>
        <v>0</v>
      </c>
      <c r="S200" s="156">
        <f t="shared" si="8"/>
        <v>1</v>
      </c>
    </row>
    <row r="201" spans="1:19" ht="14.4" x14ac:dyDescent="0.3">
      <c r="A201" s="14"/>
      <c r="B201" s="90">
        <v>188</v>
      </c>
      <c r="C201" s="91"/>
      <c r="D201" s="92"/>
      <c r="E201" s="93"/>
      <c r="F201" s="92"/>
      <c r="G201" s="93"/>
      <c r="H201" s="94"/>
      <c r="I201" s="14"/>
      <c r="J201" s="14"/>
      <c r="K201" s="14"/>
      <c r="L201" s="14"/>
      <c r="M201" s="14"/>
      <c r="N201" s="14"/>
      <c r="R201" s="151" t="b">
        <f t="shared" si="7"/>
        <v>0</v>
      </c>
      <c r="S201" s="156">
        <f t="shared" si="8"/>
        <v>1</v>
      </c>
    </row>
    <row r="202" spans="1:19" ht="14.4" x14ac:dyDescent="0.3">
      <c r="A202" s="14"/>
      <c r="B202" s="90">
        <v>189</v>
      </c>
      <c r="C202" s="91"/>
      <c r="D202" s="92"/>
      <c r="E202" s="93"/>
      <c r="F202" s="92"/>
      <c r="G202" s="93"/>
      <c r="H202" s="94"/>
      <c r="I202" s="14"/>
      <c r="J202" s="14"/>
      <c r="K202" s="14"/>
      <c r="L202" s="14"/>
      <c r="M202" s="14"/>
      <c r="N202" s="14"/>
      <c r="R202" s="151" t="b">
        <f t="shared" si="7"/>
        <v>0</v>
      </c>
      <c r="S202" s="156">
        <f t="shared" si="8"/>
        <v>1</v>
      </c>
    </row>
    <row r="203" spans="1:19" thickBot="1" x14ac:dyDescent="0.35">
      <c r="A203" s="14"/>
      <c r="B203" s="90">
        <v>190</v>
      </c>
      <c r="C203" s="95"/>
      <c r="D203" s="96"/>
      <c r="E203" s="97"/>
      <c r="F203" s="96"/>
      <c r="G203" s="97"/>
      <c r="H203" s="98"/>
      <c r="I203" s="14"/>
      <c r="J203" s="14"/>
      <c r="K203" s="14"/>
      <c r="L203" s="14"/>
      <c r="M203" s="14"/>
      <c r="N203" s="14"/>
      <c r="R203" s="151" t="b">
        <f t="shared" si="7"/>
        <v>0</v>
      </c>
      <c r="S203" s="156">
        <f t="shared" si="8"/>
        <v>1</v>
      </c>
    </row>
    <row r="204" spans="1:19" ht="14.4" x14ac:dyDescent="0.3">
      <c r="A204" s="14"/>
      <c r="B204" s="85">
        <v>191</v>
      </c>
      <c r="C204" s="99"/>
      <c r="D204" s="100"/>
      <c r="E204" s="101"/>
      <c r="F204" s="100"/>
      <c r="G204" s="101"/>
      <c r="H204" s="102"/>
      <c r="I204" s="14"/>
      <c r="J204" s="14"/>
      <c r="K204" s="14"/>
      <c r="L204" s="14"/>
      <c r="M204" s="14"/>
      <c r="N204" s="14"/>
      <c r="R204" s="151" t="b">
        <f t="shared" si="7"/>
        <v>0</v>
      </c>
      <c r="S204" s="156">
        <f t="shared" si="8"/>
        <v>1</v>
      </c>
    </row>
    <row r="205" spans="1:19" ht="14.4" x14ac:dyDescent="0.3">
      <c r="A205" s="14"/>
      <c r="B205" s="90">
        <v>192</v>
      </c>
      <c r="C205" s="91"/>
      <c r="D205" s="92"/>
      <c r="E205" s="93"/>
      <c r="F205" s="92"/>
      <c r="G205" s="93"/>
      <c r="H205" s="94"/>
      <c r="I205" s="14"/>
      <c r="J205" s="14"/>
      <c r="K205" s="14"/>
      <c r="L205" s="14"/>
      <c r="M205" s="14"/>
      <c r="N205" s="14"/>
      <c r="R205" s="151" t="b">
        <f t="shared" si="7"/>
        <v>0</v>
      </c>
      <c r="S205" s="156">
        <f t="shared" si="8"/>
        <v>1</v>
      </c>
    </row>
    <row r="206" spans="1:19" ht="14.4" x14ac:dyDescent="0.3">
      <c r="A206" s="14"/>
      <c r="B206" s="90">
        <v>193</v>
      </c>
      <c r="C206" s="91"/>
      <c r="D206" s="92"/>
      <c r="E206" s="93"/>
      <c r="F206" s="92"/>
      <c r="G206" s="93"/>
      <c r="H206" s="94"/>
      <c r="I206" s="14"/>
      <c r="J206" s="14"/>
      <c r="K206" s="14"/>
      <c r="L206" s="14"/>
      <c r="M206" s="14"/>
      <c r="N206" s="14"/>
      <c r="R206" s="151" t="b">
        <f t="shared" si="7"/>
        <v>0</v>
      </c>
      <c r="S206" s="156">
        <f t="shared" si="8"/>
        <v>1</v>
      </c>
    </row>
    <row r="207" spans="1:19" ht="14.4" x14ac:dyDescent="0.3">
      <c r="A207" s="14"/>
      <c r="B207" s="90">
        <v>194</v>
      </c>
      <c r="C207" s="91"/>
      <c r="D207" s="92"/>
      <c r="E207" s="93"/>
      <c r="F207" s="92"/>
      <c r="G207" s="93"/>
      <c r="H207" s="94"/>
      <c r="I207" s="14"/>
      <c r="J207" s="14"/>
      <c r="K207" s="14"/>
      <c r="L207" s="14"/>
      <c r="M207" s="14"/>
      <c r="N207" s="14"/>
      <c r="R207" s="151" t="b">
        <f t="shared" si="7"/>
        <v>0</v>
      </c>
      <c r="S207" s="156">
        <f t="shared" si="8"/>
        <v>1</v>
      </c>
    </row>
    <row r="208" spans="1:19" ht="14.4" x14ac:dyDescent="0.3">
      <c r="A208" s="14"/>
      <c r="B208" s="90">
        <v>195</v>
      </c>
      <c r="C208" s="91"/>
      <c r="D208" s="92"/>
      <c r="E208" s="93"/>
      <c r="F208" s="92"/>
      <c r="G208" s="93"/>
      <c r="H208" s="94"/>
      <c r="I208" s="14"/>
      <c r="J208" s="14"/>
      <c r="K208" s="14"/>
      <c r="L208" s="14"/>
      <c r="M208" s="14"/>
      <c r="N208" s="14"/>
      <c r="R208" s="151" t="b">
        <f t="shared" si="7"/>
        <v>0</v>
      </c>
      <c r="S208" s="156">
        <f t="shared" si="8"/>
        <v>1</v>
      </c>
    </row>
    <row r="209" spans="1:19" ht="14.4" x14ac:dyDescent="0.3">
      <c r="A209" s="14"/>
      <c r="B209" s="90">
        <v>196</v>
      </c>
      <c r="C209" s="91"/>
      <c r="D209" s="92"/>
      <c r="E209" s="93"/>
      <c r="F209" s="92"/>
      <c r="G209" s="93"/>
      <c r="H209" s="94"/>
      <c r="I209" s="14"/>
      <c r="J209" s="14"/>
      <c r="K209" s="14"/>
      <c r="L209" s="14"/>
      <c r="M209" s="14"/>
      <c r="N209" s="14"/>
      <c r="R209" s="151" t="b">
        <f t="shared" si="7"/>
        <v>0</v>
      </c>
      <c r="S209" s="156">
        <f t="shared" si="8"/>
        <v>1</v>
      </c>
    </row>
    <row r="210" spans="1:19" ht="14.4" x14ac:dyDescent="0.3">
      <c r="A210" s="14"/>
      <c r="B210" s="90">
        <v>197</v>
      </c>
      <c r="C210" s="91"/>
      <c r="D210" s="92"/>
      <c r="E210" s="93"/>
      <c r="F210" s="92"/>
      <c r="G210" s="93"/>
      <c r="H210" s="94"/>
      <c r="I210" s="14"/>
      <c r="J210" s="14"/>
      <c r="K210" s="14"/>
      <c r="L210" s="14"/>
      <c r="M210" s="14"/>
      <c r="N210" s="14"/>
      <c r="R210" s="151" t="b">
        <f t="shared" si="7"/>
        <v>0</v>
      </c>
      <c r="S210" s="156">
        <f t="shared" si="8"/>
        <v>1</v>
      </c>
    </row>
    <row r="211" spans="1:19" ht="14.4" x14ac:dyDescent="0.3">
      <c r="A211" s="14"/>
      <c r="B211" s="90">
        <v>198</v>
      </c>
      <c r="C211" s="91"/>
      <c r="D211" s="92"/>
      <c r="E211" s="93"/>
      <c r="F211" s="92"/>
      <c r="G211" s="93"/>
      <c r="H211" s="94"/>
      <c r="I211" s="14"/>
      <c r="J211" s="14"/>
      <c r="K211" s="14"/>
      <c r="L211" s="14"/>
      <c r="M211" s="14"/>
      <c r="N211" s="14"/>
      <c r="R211" s="151" t="b">
        <f t="shared" si="7"/>
        <v>0</v>
      </c>
      <c r="S211" s="156">
        <f t="shared" si="8"/>
        <v>1</v>
      </c>
    </row>
    <row r="212" spans="1:19" ht="14.4" x14ac:dyDescent="0.3">
      <c r="A212" s="14"/>
      <c r="B212" s="90">
        <v>199</v>
      </c>
      <c r="C212" s="91"/>
      <c r="D212" s="92"/>
      <c r="E212" s="93"/>
      <c r="F212" s="92"/>
      <c r="G212" s="93"/>
      <c r="H212" s="94"/>
      <c r="I212" s="14"/>
      <c r="J212" s="14"/>
      <c r="K212" s="14"/>
      <c r="L212" s="14"/>
      <c r="M212" s="14"/>
      <c r="N212" s="14"/>
      <c r="R212" s="151" t="b">
        <f t="shared" si="7"/>
        <v>0</v>
      </c>
      <c r="S212" s="156">
        <f t="shared" si="8"/>
        <v>1</v>
      </c>
    </row>
    <row r="213" spans="1:19" thickBot="1" x14ac:dyDescent="0.35">
      <c r="A213" s="14"/>
      <c r="B213" s="103">
        <v>200</v>
      </c>
      <c r="C213" s="104"/>
      <c r="D213" s="106"/>
      <c r="E213" s="105"/>
      <c r="F213" s="106"/>
      <c r="G213" s="105"/>
      <c r="H213" s="107"/>
      <c r="I213" s="14"/>
      <c r="J213" s="14"/>
      <c r="K213" s="14"/>
      <c r="L213" s="14"/>
      <c r="M213" s="14"/>
      <c r="N213" s="14"/>
      <c r="R213" s="151" t="b">
        <f t="shared" si="7"/>
        <v>0</v>
      </c>
      <c r="S213" s="156">
        <f t="shared" si="8"/>
        <v>1</v>
      </c>
    </row>
    <row r="214" spans="1:19" ht="14.4" x14ac:dyDescent="0.3">
      <c r="A214" s="14"/>
      <c r="B214" s="85">
        <v>201</v>
      </c>
      <c r="C214" s="99"/>
      <c r="D214" s="100"/>
      <c r="E214" s="101"/>
      <c r="F214" s="100"/>
      <c r="G214" s="101"/>
      <c r="H214" s="102"/>
      <c r="I214" s="14"/>
      <c r="J214" s="14"/>
      <c r="K214" s="14"/>
      <c r="L214" s="14"/>
      <c r="M214" s="14"/>
      <c r="N214" s="14"/>
      <c r="R214" s="151" t="b">
        <f t="shared" ref="R214:R277" si="9">$G$6&lt;B214</f>
        <v>0</v>
      </c>
      <c r="S214" s="156">
        <f t="shared" ref="S214:S277" si="10">IF(C214="Yes",DATE(2024,1,1),DATE(1900,1,1))</f>
        <v>1</v>
      </c>
    </row>
    <row r="215" spans="1:19" ht="14.4" x14ac:dyDescent="0.3">
      <c r="A215" s="14"/>
      <c r="B215" s="90">
        <v>202</v>
      </c>
      <c r="C215" s="91"/>
      <c r="D215" s="92"/>
      <c r="E215" s="93"/>
      <c r="F215" s="92"/>
      <c r="G215" s="93"/>
      <c r="H215" s="94"/>
      <c r="I215" s="14"/>
      <c r="J215" s="14"/>
      <c r="K215" s="14"/>
      <c r="L215" s="14"/>
      <c r="M215" s="14"/>
      <c r="N215" s="14"/>
      <c r="R215" s="151" t="b">
        <f t="shared" si="9"/>
        <v>0</v>
      </c>
      <c r="S215" s="156">
        <f t="shared" si="10"/>
        <v>1</v>
      </c>
    </row>
    <row r="216" spans="1:19" ht="14.4" x14ac:dyDescent="0.3">
      <c r="A216" s="14"/>
      <c r="B216" s="90">
        <v>203</v>
      </c>
      <c r="C216" s="91"/>
      <c r="D216" s="92"/>
      <c r="E216" s="93"/>
      <c r="F216" s="92"/>
      <c r="G216" s="93"/>
      <c r="H216" s="94"/>
      <c r="I216" s="14"/>
      <c r="J216" s="14"/>
      <c r="K216" s="14"/>
      <c r="L216" s="14"/>
      <c r="M216" s="14"/>
      <c r="N216" s="14"/>
      <c r="R216" s="151" t="b">
        <f t="shared" si="9"/>
        <v>0</v>
      </c>
      <c r="S216" s="156">
        <f t="shared" si="10"/>
        <v>1</v>
      </c>
    </row>
    <row r="217" spans="1:19" ht="14.4" x14ac:dyDescent="0.3">
      <c r="A217" s="14"/>
      <c r="B217" s="90">
        <v>204</v>
      </c>
      <c r="C217" s="91"/>
      <c r="D217" s="92"/>
      <c r="E217" s="93"/>
      <c r="F217" s="92"/>
      <c r="G217" s="93"/>
      <c r="H217" s="94"/>
      <c r="I217" s="14"/>
      <c r="J217" s="14"/>
      <c r="K217" s="14"/>
      <c r="L217" s="14"/>
      <c r="M217" s="14"/>
      <c r="N217" s="14"/>
      <c r="R217" s="151" t="b">
        <f t="shared" si="9"/>
        <v>0</v>
      </c>
      <c r="S217" s="156">
        <f t="shared" si="10"/>
        <v>1</v>
      </c>
    </row>
    <row r="218" spans="1:19" ht="14.4" x14ac:dyDescent="0.3">
      <c r="A218" s="14"/>
      <c r="B218" s="90">
        <v>205</v>
      </c>
      <c r="C218" s="91"/>
      <c r="D218" s="92"/>
      <c r="E218" s="93"/>
      <c r="F218" s="92"/>
      <c r="G218" s="93"/>
      <c r="H218" s="94"/>
      <c r="I218" s="14"/>
      <c r="J218" s="14"/>
      <c r="K218" s="14"/>
      <c r="L218" s="14"/>
      <c r="M218" s="14"/>
      <c r="N218" s="14"/>
      <c r="R218" s="151" t="b">
        <f t="shared" si="9"/>
        <v>0</v>
      </c>
      <c r="S218" s="156">
        <f t="shared" si="10"/>
        <v>1</v>
      </c>
    </row>
    <row r="219" spans="1:19" ht="15" customHeight="1" x14ac:dyDescent="0.3">
      <c r="A219" s="14"/>
      <c r="B219" s="90">
        <v>206</v>
      </c>
      <c r="C219" s="91"/>
      <c r="D219" s="92"/>
      <c r="E219" s="93"/>
      <c r="F219" s="92"/>
      <c r="G219" s="93"/>
      <c r="H219" s="94"/>
      <c r="I219" s="14"/>
      <c r="J219" s="14"/>
      <c r="K219" s="14"/>
      <c r="L219" s="14"/>
      <c r="M219" s="14"/>
      <c r="N219" s="14"/>
      <c r="R219" s="151" t="b">
        <f t="shared" si="9"/>
        <v>0</v>
      </c>
      <c r="S219" s="156">
        <f t="shared" si="10"/>
        <v>1</v>
      </c>
    </row>
    <row r="220" spans="1:19" ht="15" customHeight="1" x14ac:dyDescent="0.3">
      <c r="A220" s="14"/>
      <c r="B220" s="90">
        <v>207</v>
      </c>
      <c r="C220" s="91"/>
      <c r="D220" s="92"/>
      <c r="E220" s="93"/>
      <c r="F220" s="92"/>
      <c r="G220" s="93"/>
      <c r="H220" s="94"/>
      <c r="I220" s="14"/>
      <c r="J220" s="14"/>
      <c r="K220" s="14"/>
      <c r="L220" s="14"/>
      <c r="M220" s="14"/>
      <c r="N220" s="14"/>
      <c r="R220" s="151" t="b">
        <f t="shared" si="9"/>
        <v>0</v>
      </c>
      <c r="S220" s="156">
        <f t="shared" si="10"/>
        <v>1</v>
      </c>
    </row>
    <row r="221" spans="1:19" ht="15" customHeight="1" x14ac:dyDescent="0.3">
      <c r="A221" s="14"/>
      <c r="B221" s="90">
        <v>208</v>
      </c>
      <c r="C221" s="91"/>
      <c r="D221" s="92"/>
      <c r="E221" s="93"/>
      <c r="F221" s="92"/>
      <c r="G221" s="93"/>
      <c r="H221" s="94"/>
      <c r="I221" s="14"/>
      <c r="J221" s="14"/>
      <c r="K221" s="14"/>
      <c r="L221" s="14"/>
      <c r="M221" s="14"/>
      <c r="N221" s="14"/>
      <c r="R221" s="151" t="b">
        <f t="shared" si="9"/>
        <v>0</v>
      </c>
      <c r="S221" s="156">
        <f t="shared" si="10"/>
        <v>1</v>
      </c>
    </row>
    <row r="222" spans="1:19" ht="15" customHeight="1" x14ac:dyDescent="0.3">
      <c r="A222" s="14"/>
      <c r="B222" s="90">
        <v>209</v>
      </c>
      <c r="C222" s="91"/>
      <c r="D222" s="92"/>
      <c r="E222" s="93"/>
      <c r="F222" s="92"/>
      <c r="G222" s="93"/>
      <c r="H222" s="94"/>
      <c r="I222" s="14"/>
      <c r="J222" s="14"/>
      <c r="K222" s="14"/>
      <c r="L222" s="14"/>
      <c r="M222" s="14"/>
      <c r="N222" s="14"/>
      <c r="R222" s="151" t="b">
        <f t="shared" si="9"/>
        <v>0</v>
      </c>
      <c r="S222" s="156">
        <f t="shared" si="10"/>
        <v>1</v>
      </c>
    </row>
    <row r="223" spans="1:19" ht="15" customHeight="1" thickBot="1" x14ac:dyDescent="0.35">
      <c r="A223" s="14"/>
      <c r="B223" s="90">
        <v>210</v>
      </c>
      <c r="C223" s="95"/>
      <c r="D223" s="96"/>
      <c r="E223" s="97"/>
      <c r="F223" s="96"/>
      <c r="G223" s="97"/>
      <c r="H223" s="98"/>
      <c r="I223" s="14"/>
      <c r="J223" s="14"/>
      <c r="K223" s="14"/>
      <c r="L223" s="14"/>
      <c r="M223" s="14"/>
      <c r="N223" s="14"/>
      <c r="R223" s="151" t="b">
        <f t="shared" si="9"/>
        <v>0</v>
      </c>
      <c r="S223" s="156">
        <f t="shared" si="10"/>
        <v>1</v>
      </c>
    </row>
    <row r="224" spans="1:19" ht="15" customHeight="1" x14ac:dyDescent="0.3">
      <c r="A224" s="14"/>
      <c r="B224" s="85">
        <v>211</v>
      </c>
      <c r="C224" s="99"/>
      <c r="D224" s="100"/>
      <c r="E224" s="101"/>
      <c r="F224" s="100"/>
      <c r="G224" s="101"/>
      <c r="H224" s="102"/>
      <c r="I224" s="14"/>
      <c r="J224" s="14"/>
      <c r="K224" s="14"/>
      <c r="L224" s="14"/>
      <c r="M224" s="14"/>
      <c r="N224" s="14"/>
      <c r="R224" s="151" t="b">
        <f t="shared" si="9"/>
        <v>0</v>
      </c>
      <c r="S224" s="156">
        <f t="shared" si="10"/>
        <v>1</v>
      </c>
    </row>
    <row r="225" spans="1:19" ht="15" customHeight="1" x14ac:dyDescent="0.3">
      <c r="A225" s="14"/>
      <c r="B225" s="90">
        <v>212</v>
      </c>
      <c r="C225" s="91"/>
      <c r="D225" s="92"/>
      <c r="E225" s="93"/>
      <c r="F225" s="92"/>
      <c r="G225" s="93"/>
      <c r="H225" s="94"/>
      <c r="I225" s="14"/>
      <c r="J225" s="14"/>
      <c r="K225" s="14"/>
      <c r="L225" s="14"/>
      <c r="M225" s="14"/>
      <c r="N225" s="14"/>
      <c r="R225" s="151" t="b">
        <f t="shared" si="9"/>
        <v>0</v>
      </c>
      <c r="S225" s="156">
        <f t="shared" si="10"/>
        <v>1</v>
      </c>
    </row>
    <row r="226" spans="1:19" ht="15" customHeight="1" x14ac:dyDescent="0.3">
      <c r="A226" s="14"/>
      <c r="B226" s="90">
        <v>213</v>
      </c>
      <c r="C226" s="91"/>
      <c r="D226" s="92"/>
      <c r="E226" s="93"/>
      <c r="F226" s="92"/>
      <c r="G226" s="93"/>
      <c r="H226" s="94"/>
      <c r="I226" s="14"/>
      <c r="J226" s="14"/>
      <c r="K226" s="14"/>
      <c r="L226" s="14"/>
      <c r="M226" s="14"/>
      <c r="N226" s="14"/>
      <c r="R226" s="151" t="b">
        <f t="shared" si="9"/>
        <v>0</v>
      </c>
      <c r="S226" s="156">
        <f t="shared" si="10"/>
        <v>1</v>
      </c>
    </row>
    <row r="227" spans="1:19" ht="15" customHeight="1" x14ac:dyDescent="0.3">
      <c r="A227" s="14"/>
      <c r="B227" s="90">
        <v>214</v>
      </c>
      <c r="C227" s="91"/>
      <c r="D227" s="92"/>
      <c r="E227" s="93"/>
      <c r="F227" s="92"/>
      <c r="G227" s="93"/>
      <c r="H227" s="94"/>
      <c r="I227" s="14"/>
      <c r="J227" s="14"/>
      <c r="K227" s="14"/>
      <c r="L227" s="14"/>
      <c r="M227" s="14"/>
      <c r="N227" s="14"/>
      <c r="R227" s="151" t="b">
        <f t="shared" si="9"/>
        <v>0</v>
      </c>
      <c r="S227" s="156">
        <f t="shared" si="10"/>
        <v>1</v>
      </c>
    </row>
    <row r="228" spans="1:19" ht="15" customHeight="1" x14ac:dyDescent="0.3">
      <c r="A228" s="14"/>
      <c r="B228" s="90">
        <v>215</v>
      </c>
      <c r="C228" s="91"/>
      <c r="D228" s="92"/>
      <c r="E228" s="93"/>
      <c r="F228" s="92"/>
      <c r="G228" s="93"/>
      <c r="H228" s="94"/>
      <c r="I228" s="14"/>
      <c r="J228" s="14"/>
      <c r="K228" s="14"/>
      <c r="L228" s="14"/>
      <c r="M228" s="14"/>
      <c r="N228" s="14"/>
      <c r="R228" s="151" t="b">
        <f t="shared" si="9"/>
        <v>0</v>
      </c>
      <c r="S228" s="156">
        <f t="shared" si="10"/>
        <v>1</v>
      </c>
    </row>
    <row r="229" spans="1:19" ht="15" customHeight="1" x14ac:dyDescent="0.3">
      <c r="A229" s="14"/>
      <c r="B229" s="90">
        <v>216</v>
      </c>
      <c r="C229" s="91"/>
      <c r="D229" s="92"/>
      <c r="E229" s="93"/>
      <c r="F229" s="92"/>
      <c r="G229" s="93"/>
      <c r="H229" s="94"/>
      <c r="I229" s="14"/>
      <c r="J229" s="14"/>
      <c r="K229" s="14"/>
      <c r="L229" s="14"/>
      <c r="M229" s="14"/>
      <c r="N229" s="14"/>
      <c r="R229" s="151" t="b">
        <f t="shared" si="9"/>
        <v>0</v>
      </c>
      <c r="S229" s="156">
        <f t="shared" si="10"/>
        <v>1</v>
      </c>
    </row>
    <row r="230" spans="1:19" ht="15" customHeight="1" x14ac:dyDescent="0.3">
      <c r="A230" s="14"/>
      <c r="B230" s="90">
        <v>217</v>
      </c>
      <c r="C230" s="91"/>
      <c r="D230" s="92"/>
      <c r="E230" s="93"/>
      <c r="F230" s="92"/>
      <c r="G230" s="93"/>
      <c r="H230" s="94"/>
      <c r="I230" s="14"/>
      <c r="J230" s="14"/>
      <c r="K230" s="14"/>
      <c r="L230" s="14"/>
      <c r="M230" s="14"/>
      <c r="N230" s="14"/>
      <c r="R230" s="151" t="b">
        <f t="shared" si="9"/>
        <v>0</v>
      </c>
      <c r="S230" s="156">
        <f t="shared" si="10"/>
        <v>1</v>
      </c>
    </row>
    <row r="231" spans="1:19" ht="15" customHeight="1" x14ac:dyDescent="0.3">
      <c r="A231" s="14"/>
      <c r="B231" s="90">
        <v>218</v>
      </c>
      <c r="C231" s="91"/>
      <c r="D231" s="92"/>
      <c r="E231" s="93"/>
      <c r="F231" s="92"/>
      <c r="G231" s="93"/>
      <c r="H231" s="94"/>
      <c r="I231" s="14"/>
      <c r="J231" s="14"/>
      <c r="K231" s="14"/>
      <c r="L231" s="14"/>
      <c r="M231" s="14"/>
      <c r="N231" s="14"/>
      <c r="R231" s="151" t="b">
        <f t="shared" si="9"/>
        <v>0</v>
      </c>
      <c r="S231" s="156">
        <f t="shared" si="10"/>
        <v>1</v>
      </c>
    </row>
    <row r="232" spans="1:19" ht="15" customHeight="1" x14ac:dyDescent="0.3">
      <c r="A232" s="14"/>
      <c r="B232" s="90">
        <v>219</v>
      </c>
      <c r="C232" s="91"/>
      <c r="D232" s="92"/>
      <c r="E232" s="93"/>
      <c r="F232" s="92"/>
      <c r="G232" s="93"/>
      <c r="H232" s="94"/>
      <c r="I232" s="14"/>
      <c r="J232" s="14"/>
      <c r="K232" s="14"/>
      <c r="L232" s="14"/>
      <c r="M232" s="14"/>
      <c r="N232" s="14"/>
      <c r="R232" s="151" t="b">
        <f t="shared" si="9"/>
        <v>0</v>
      </c>
      <c r="S232" s="156">
        <f t="shared" si="10"/>
        <v>1</v>
      </c>
    </row>
    <row r="233" spans="1:19" ht="15" customHeight="1" thickBot="1" x14ac:dyDescent="0.35">
      <c r="A233" s="14"/>
      <c r="B233" s="103">
        <v>220</v>
      </c>
      <c r="C233" s="104"/>
      <c r="D233" s="106"/>
      <c r="E233" s="105"/>
      <c r="F233" s="106"/>
      <c r="G233" s="105"/>
      <c r="H233" s="107"/>
      <c r="I233" s="14"/>
      <c r="J233" s="14"/>
      <c r="K233" s="14"/>
      <c r="L233" s="14"/>
      <c r="M233" s="14"/>
      <c r="N233" s="14"/>
      <c r="R233" s="151" t="b">
        <f t="shared" si="9"/>
        <v>0</v>
      </c>
      <c r="S233" s="156">
        <f t="shared" si="10"/>
        <v>1</v>
      </c>
    </row>
    <row r="234" spans="1:19" ht="15" customHeight="1" x14ac:dyDescent="0.3">
      <c r="A234" s="14"/>
      <c r="B234" s="85">
        <v>221</v>
      </c>
      <c r="C234" s="99"/>
      <c r="D234" s="100"/>
      <c r="E234" s="101"/>
      <c r="F234" s="100"/>
      <c r="G234" s="101"/>
      <c r="H234" s="102"/>
      <c r="I234" s="14"/>
      <c r="J234" s="14"/>
      <c r="K234" s="14"/>
      <c r="L234" s="14"/>
      <c r="M234" s="14"/>
      <c r="N234" s="14"/>
      <c r="R234" s="151" t="b">
        <f t="shared" si="9"/>
        <v>0</v>
      </c>
      <c r="S234" s="156">
        <f t="shared" si="10"/>
        <v>1</v>
      </c>
    </row>
    <row r="235" spans="1:19" ht="15" customHeight="1" x14ac:dyDescent="0.3">
      <c r="A235" s="14"/>
      <c r="B235" s="90">
        <v>222</v>
      </c>
      <c r="C235" s="91"/>
      <c r="D235" s="92"/>
      <c r="E235" s="93"/>
      <c r="F235" s="92"/>
      <c r="G235" s="93"/>
      <c r="H235" s="94"/>
      <c r="I235" s="14"/>
      <c r="J235" s="14"/>
      <c r="K235" s="14"/>
      <c r="L235" s="14"/>
      <c r="M235" s="14"/>
      <c r="N235" s="14"/>
      <c r="R235" s="151" t="b">
        <f t="shared" si="9"/>
        <v>0</v>
      </c>
      <c r="S235" s="156">
        <f t="shared" si="10"/>
        <v>1</v>
      </c>
    </row>
    <row r="236" spans="1:19" ht="15" customHeight="1" x14ac:dyDescent="0.3">
      <c r="A236" s="14"/>
      <c r="B236" s="90">
        <v>223</v>
      </c>
      <c r="C236" s="91"/>
      <c r="D236" s="92"/>
      <c r="E236" s="93"/>
      <c r="F236" s="92"/>
      <c r="G236" s="93"/>
      <c r="H236" s="94"/>
      <c r="I236" s="14"/>
      <c r="J236" s="14"/>
      <c r="K236" s="14"/>
      <c r="L236" s="14"/>
      <c r="M236" s="14"/>
      <c r="N236" s="14"/>
      <c r="R236" s="151" t="b">
        <f t="shared" si="9"/>
        <v>0</v>
      </c>
      <c r="S236" s="156">
        <f t="shared" si="10"/>
        <v>1</v>
      </c>
    </row>
    <row r="237" spans="1:19" ht="15" customHeight="1" x14ac:dyDescent="0.3">
      <c r="A237" s="14"/>
      <c r="B237" s="90">
        <v>224</v>
      </c>
      <c r="C237" s="91"/>
      <c r="D237" s="92"/>
      <c r="E237" s="93"/>
      <c r="F237" s="92"/>
      <c r="G237" s="93"/>
      <c r="H237" s="94"/>
      <c r="I237" s="14"/>
      <c r="J237" s="14"/>
      <c r="K237" s="14"/>
      <c r="L237" s="14"/>
      <c r="M237" s="14"/>
      <c r="N237" s="14"/>
      <c r="R237" s="151" t="b">
        <f t="shared" si="9"/>
        <v>0</v>
      </c>
      <c r="S237" s="156">
        <f t="shared" si="10"/>
        <v>1</v>
      </c>
    </row>
    <row r="238" spans="1:19" ht="15" customHeight="1" x14ac:dyDescent="0.3">
      <c r="A238" s="14"/>
      <c r="B238" s="90">
        <v>225</v>
      </c>
      <c r="C238" s="91"/>
      <c r="D238" s="92"/>
      <c r="E238" s="93"/>
      <c r="F238" s="92"/>
      <c r="G238" s="93"/>
      <c r="H238" s="94"/>
      <c r="I238" s="14"/>
      <c r="J238" s="14"/>
      <c r="K238" s="14"/>
      <c r="L238" s="14"/>
      <c r="M238" s="14"/>
      <c r="N238" s="14"/>
      <c r="R238" s="151" t="b">
        <f t="shared" si="9"/>
        <v>0</v>
      </c>
      <c r="S238" s="156">
        <f t="shared" si="10"/>
        <v>1</v>
      </c>
    </row>
    <row r="239" spans="1:19" ht="15" customHeight="1" x14ac:dyDescent="0.3">
      <c r="A239" s="14"/>
      <c r="B239" s="90">
        <v>226</v>
      </c>
      <c r="C239" s="91"/>
      <c r="D239" s="92"/>
      <c r="E239" s="93"/>
      <c r="F239" s="92"/>
      <c r="G239" s="93"/>
      <c r="H239" s="94"/>
      <c r="I239" s="14"/>
      <c r="J239" s="14"/>
      <c r="K239" s="14"/>
      <c r="L239" s="14"/>
      <c r="M239" s="14"/>
      <c r="N239" s="14"/>
      <c r="R239" s="151" t="b">
        <f t="shared" si="9"/>
        <v>0</v>
      </c>
      <c r="S239" s="156">
        <f t="shared" si="10"/>
        <v>1</v>
      </c>
    </row>
    <row r="240" spans="1:19" ht="15" customHeight="1" x14ac:dyDescent="0.3">
      <c r="A240" s="14"/>
      <c r="B240" s="90">
        <v>227</v>
      </c>
      <c r="C240" s="91"/>
      <c r="D240" s="92"/>
      <c r="E240" s="93"/>
      <c r="F240" s="92"/>
      <c r="G240" s="93"/>
      <c r="H240" s="94"/>
      <c r="I240" s="14"/>
      <c r="J240" s="14"/>
      <c r="K240" s="14"/>
      <c r="L240" s="14"/>
      <c r="M240" s="14"/>
      <c r="N240" s="14"/>
      <c r="R240" s="151" t="b">
        <f t="shared" si="9"/>
        <v>0</v>
      </c>
      <c r="S240" s="156">
        <f t="shared" si="10"/>
        <v>1</v>
      </c>
    </row>
    <row r="241" spans="1:19" ht="15" customHeight="1" x14ac:dyDescent="0.3">
      <c r="A241" s="14"/>
      <c r="B241" s="90">
        <v>228</v>
      </c>
      <c r="C241" s="91"/>
      <c r="D241" s="92"/>
      <c r="E241" s="93"/>
      <c r="F241" s="92"/>
      <c r="G241" s="93"/>
      <c r="H241" s="94"/>
      <c r="I241" s="14"/>
      <c r="J241" s="14"/>
      <c r="K241" s="14"/>
      <c r="L241" s="14"/>
      <c r="M241" s="14"/>
      <c r="N241" s="14"/>
      <c r="R241" s="151" t="b">
        <f t="shared" si="9"/>
        <v>0</v>
      </c>
      <c r="S241" s="156">
        <f t="shared" si="10"/>
        <v>1</v>
      </c>
    </row>
    <row r="242" spans="1:19" ht="15" customHeight="1" x14ac:dyDescent="0.3">
      <c r="A242" s="14"/>
      <c r="B242" s="90">
        <v>229</v>
      </c>
      <c r="C242" s="91"/>
      <c r="D242" s="92"/>
      <c r="E242" s="93"/>
      <c r="F242" s="92"/>
      <c r="G242" s="93"/>
      <c r="H242" s="94"/>
      <c r="I242" s="14"/>
      <c r="J242" s="14"/>
      <c r="K242" s="14"/>
      <c r="L242" s="14"/>
      <c r="M242" s="14"/>
      <c r="N242" s="14"/>
      <c r="R242" s="151" t="b">
        <f t="shared" si="9"/>
        <v>0</v>
      </c>
      <c r="S242" s="156">
        <f t="shared" si="10"/>
        <v>1</v>
      </c>
    </row>
    <row r="243" spans="1:19" ht="15" customHeight="1" thickBot="1" x14ac:dyDescent="0.35">
      <c r="A243" s="14"/>
      <c r="B243" s="90">
        <v>230</v>
      </c>
      <c r="C243" s="95"/>
      <c r="D243" s="96"/>
      <c r="E243" s="97"/>
      <c r="F243" s="96"/>
      <c r="G243" s="97"/>
      <c r="H243" s="98"/>
      <c r="I243" s="14"/>
      <c r="J243" s="14"/>
      <c r="K243" s="14"/>
      <c r="L243" s="14"/>
      <c r="M243" s="14"/>
      <c r="N243" s="14"/>
      <c r="R243" s="151" t="b">
        <f t="shared" si="9"/>
        <v>0</v>
      </c>
      <c r="S243" s="156">
        <f t="shared" si="10"/>
        <v>1</v>
      </c>
    </row>
    <row r="244" spans="1:19" ht="15" customHeight="1" x14ac:dyDescent="0.3">
      <c r="A244" s="14"/>
      <c r="B244" s="85">
        <v>231</v>
      </c>
      <c r="C244" s="99"/>
      <c r="D244" s="100"/>
      <c r="E244" s="101"/>
      <c r="F244" s="100"/>
      <c r="G244" s="101"/>
      <c r="H244" s="102"/>
      <c r="I244" s="14"/>
      <c r="J244" s="14"/>
      <c r="K244" s="14"/>
      <c r="L244" s="14"/>
      <c r="M244" s="14"/>
      <c r="N244" s="14"/>
      <c r="R244" s="151" t="b">
        <f t="shared" si="9"/>
        <v>0</v>
      </c>
      <c r="S244" s="156">
        <f t="shared" si="10"/>
        <v>1</v>
      </c>
    </row>
    <row r="245" spans="1:19" ht="15" customHeight="1" x14ac:dyDescent="0.3">
      <c r="A245" s="14"/>
      <c r="B245" s="90">
        <v>232</v>
      </c>
      <c r="C245" s="91"/>
      <c r="D245" s="92"/>
      <c r="E245" s="93"/>
      <c r="F245" s="92"/>
      <c r="G245" s="93"/>
      <c r="H245" s="94"/>
      <c r="I245" s="14"/>
      <c r="J245" s="14"/>
      <c r="K245" s="14"/>
      <c r="L245" s="14"/>
      <c r="M245" s="14"/>
      <c r="N245" s="14"/>
      <c r="R245" s="151" t="b">
        <f t="shared" si="9"/>
        <v>0</v>
      </c>
      <c r="S245" s="156">
        <f t="shared" si="10"/>
        <v>1</v>
      </c>
    </row>
    <row r="246" spans="1:19" ht="15" customHeight="1" x14ac:dyDescent="0.3">
      <c r="A246" s="14"/>
      <c r="B246" s="90">
        <v>233</v>
      </c>
      <c r="C246" s="91"/>
      <c r="D246" s="92"/>
      <c r="E246" s="93"/>
      <c r="F246" s="92"/>
      <c r="G246" s="93"/>
      <c r="H246" s="94"/>
      <c r="I246" s="14"/>
      <c r="J246" s="14"/>
      <c r="K246" s="14"/>
      <c r="L246" s="14"/>
      <c r="M246" s="14"/>
      <c r="N246" s="14"/>
      <c r="R246" s="151" t="b">
        <f t="shared" si="9"/>
        <v>0</v>
      </c>
      <c r="S246" s="156">
        <f t="shared" si="10"/>
        <v>1</v>
      </c>
    </row>
    <row r="247" spans="1:19" ht="15" customHeight="1" x14ac:dyDescent="0.3">
      <c r="A247" s="14"/>
      <c r="B247" s="90">
        <v>234</v>
      </c>
      <c r="C247" s="91"/>
      <c r="D247" s="92"/>
      <c r="E247" s="93"/>
      <c r="F247" s="92"/>
      <c r="G247" s="93"/>
      <c r="H247" s="94"/>
      <c r="I247" s="14"/>
      <c r="J247" s="14"/>
      <c r="K247" s="14"/>
      <c r="L247" s="14"/>
      <c r="M247" s="14"/>
      <c r="N247" s="14"/>
      <c r="R247" s="151" t="b">
        <f t="shared" si="9"/>
        <v>0</v>
      </c>
      <c r="S247" s="156">
        <f t="shared" si="10"/>
        <v>1</v>
      </c>
    </row>
    <row r="248" spans="1:19" ht="15" customHeight="1" x14ac:dyDescent="0.3">
      <c r="A248" s="14"/>
      <c r="B248" s="90">
        <v>235</v>
      </c>
      <c r="C248" s="91"/>
      <c r="D248" s="92"/>
      <c r="E248" s="93"/>
      <c r="F248" s="92"/>
      <c r="G248" s="93"/>
      <c r="H248" s="94"/>
      <c r="I248" s="14"/>
      <c r="J248" s="14"/>
      <c r="K248" s="14"/>
      <c r="L248" s="14"/>
      <c r="M248" s="14"/>
      <c r="N248" s="14"/>
      <c r="R248" s="151" t="b">
        <f t="shared" si="9"/>
        <v>0</v>
      </c>
      <c r="S248" s="156">
        <f t="shared" si="10"/>
        <v>1</v>
      </c>
    </row>
    <row r="249" spans="1:19" ht="15" customHeight="1" x14ac:dyDescent="0.3">
      <c r="A249" s="14"/>
      <c r="B249" s="90">
        <v>236</v>
      </c>
      <c r="C249" s="91"/>
      <c r="D249" s="92"/>
      <c r="E249" s="93"/>
      <c r="F249" s="92"/>
      <c r="G249" s="93"/>
      <c r="H249" s="94"/>
      <c r="I249" s="14"/>
      <c r="J249" s="14"/>
      <c r="K249" s="14"/>
      <c r="L249" s="14"/>
      <c r="M249" s="14"/>
      <c r="N249" s="14"/>
      <c r="R249" s="151" t="b">
        <f t="shared" si="9"/>
        <v>0</v>
      </c>
      <c r="S249" s="156">
        <f t="shared" si="10"/>
        <v>1</v>
      </c>
    </row>
    <row r="250" spans="1:19" ht="15" customHeight="1" x14ac:dyDescent="0.3">
      <c r="A250" s="14"/>
      <c r="B250" s="90">
        <v>237</v>
      </c>
      <c r="C250" s="91"/>
      <c r="D250" s="92"/>
      <c r="E250" s="93"/>
      <c r="F250" s="92"/>
      <c r="G250" s="93"/>
      <c r="H250" s="94"/>
      <c r="I250" s="14"/>
      <c r="J250" s="14"/>
      <c r="K250" s="14"/>
      <c r="L250" s="14"/>
      <c r="M250" s="14"/>
      <c r="N250" s="14"/>
      <c r="R250" s="151" t="b">
        <f t="shared" si="9"/>
        <v>0</v>
      </c>
      <c r="S250" s="156">
        <f t="shared" si="10"/>
        <v>1</v>
      </c>
    </row>
    <row r="251" spans="1:19" ht="15" customHeight="1" x14ac:dyDescent="0.3">
      <c r="A251" s="14"/>
      <c r="B251" s="90">
        <v>238</v>
      </c>
      <c r="C251" s="91"/>
      <c r="D251" s="92"/>
      <c r="E251" s="93"/>
      <c r="F251" s="92"/>
      <c r="G251" s="93"/>
      <c r="H251" s="94"/>
      <c r="I251" s="14"/>
      <c r="J251" s="14"/>
      <c r="K251" s="14"/>
      <c r="L251" s="14"/>
      <c r="M251" s="14"/>
      <c r="N251" s="14"/>
      <c r="R251" s="151" t="b">
        <f t="shared" si="9"/>
        <v>0</v>
      </c>
      <c r="S251" s="156">
        <f t="shared" si="10"/>
        <v>1</v>
      </c>
    </row>
    <row r="252" spans="1:19" ht="15" customHeight="1" x14ac:dyDescent="0.3">
      <c r="A252" s="14"/>
      <c r="B252" s="90">
        <v>239</v>
      </c>
      <c r="C252" s="91"/>
      <c r="D252" s="92"/>
      <c r="E252" s="93"/>
      <c r="F252" s="92"/>
      <c r="G252" s="93"/>
      <c r="H252" s="94"/>
      <c r="I252" s="14"/>
      <c r="J252" s="14"/>
      <c r="K252" s="14"/>
      <c r="L252" s="14"/>
      <c r="M252" s="14"/>
      <c r="N252" s="14"/>
      <c r="R252" s="151" t="b">
        <f t="shared" si="9"/>
        <v>0</v>
      </c>
      <c r="S252" s="156">
        <f t="shared" si="10"/>
        <v>1</v>
      </c>
    </row>
    <row r="253" spans="1:19" ht="15" customHeight="1" thickBot="1" x14ac:dyDescent="0.35">
      <c r="A253" s="14"/>
      <c r="B253" s="103">
        <v>240</v>
      </c>
      <c r="C253" s="104"/>
      <c r="D253" s="106"/>
      <c r="E253" s="105"/>
      <c r="F253" s="106"/>
      <c r="G253" s="105"/>
      <c r="H253" s="107"/>
      <c r="I253" s="14"/>
      <c r="J253" s="14"/>
      <c r="K253" s="14"/>
      <c r="L253" s="14"/>
      <c r="M253" s="14"/>
      <c r="N253" s="14"/>
      <c r="R253" s="151" t="b">
        <f t="shared" si="9"/>
        <v>0</v>
      </c>
      <c r="S253" s="156">
        <f t="shared" si="10"/>
        <v>1</v>
      </c>
    </row>
    <row r="254" spans="1:19" ht="15" customHeight="1" x14ac:dyDescent="0.3">
      <c r="A254" s="14"/>
      <c r="B254" s="85">
        <v>241</v>
      </c>
      <c r="C254" s="99"/>
      <c r="D254" s="100"/>
      <c r="E254" s="101"/>
      <c r="F254" s="100"/>
      <c r="G254" s="101"/>
      <c r="H254" s="102"/>
      <c r="I254" s="14"/>
      <c r="J254" s="14"/>
      <c r="K254" s="14"/>
      <c r="L254" s="14"/>
      <c r="M254" s="14"/>
      <c r="N254" s="14"/>
      <c r="R254" s="151" t="b">
        <f t="shared" si="9"/>
        <v>0</v>
      </c>
      <c r="S254" s="156">
        <f t="shared" si="10"/>
        <v>1</v>
      </c>
    </row>
    <row r="255" spans="1:19" ht="15" customHeight="1" x14ac:dyDescent="0.3">
      <c r="A255" s="14"/>
      <c r="B255" s="90">
        <v>242</v>
      </c>
      <c r="C255" s="91"/>
      <c r="D255" s="92"/>
      <c r="E255" s="93"/>
      <c r="F255" s="92"/>
      <c r="G255" s="93"/>
      <c r="H255" s="94"/>
      <c r="I255" s="14"/>
      <c r="J255" s="14"/>
      <c r="K255" s="14"/>
      <c r="L255" s="14"/>
      <c r="M255" s="14"/>
      <c r="N255" s="14"/>
      <c r="R255" s="151" t="b">
        <f t="shared" si="9"/>
        <v>0</v>
      </c>
      <c r="S255" s="156">
        <f t="shared" si="10"/>
        <v>1</v>
      </c>
    </row>
    <row r="256" spans="1:19" ht="15" customHeight="1" x14ac:dyDescent="0.3">
      <c r="A256" s="14"/>
      <c r="B256" s="90">
        <v>243</v>
      </c>
      <c r="C256" s="91"/>
      <c r="D256" s="92"/>
      <c r="E256" s="93"/>
      <c r="F256" s="92"/>
      <c r="G256" s="93"/>
      <c r="H256" s="94"/>
      <c r="I256" s="14"/>
      <c r="J256" s="14"/>
      <c r="K256" s="14"/>
      <c r="L256" s="14"/>
      <c r="M256" s="14"/>
      <c r="N256" s="14"/>
      <c r="R256" s="151" t="b">
        <f t="shared" si="9"/>
        <v>0</v>
      </c>
      <c r="S256" s="156">
        <f t="shared" si="10"/>
        <v>1</v>
      </c>
    </row>
    <row r="257" spans="1:19" ht="15" customHeight="1" x14ac:dyDescent="0.3">
      <c r="A257" s="14"/>
      <c r="B257" s="90">
        <v>244</v>
      </c>
      <c r="C257" s="91"/>
      <c r="D257" s="92"/>
      <c r="E257" s="93"/>
      <c r="F257" s="92"/>
      <c r="G257" s="93"/>
      <c r="H257" s="94"/>
      <c r="I257" s="14"/>
      <c r="J257" s="14"/>
      <c r="K257" s="14"/>
      <c r="L257" s="14"/>
      <c r="M257" s="14"/>
      <c r="N257" s="14"/>
      <c r="R257" s="151" t="b">
        <f t="shared" si="9"/>
        <v>0</v>
      </c>
      <c r="S257" s="156">
        <f t="shared" si="10"/>
        <v>1</v>
      </c>
    </row>
    <row r="258" spans="1:19" ht="15" customHeight="1" x14ac:dyDescent="0.3">
      <c r="A258" s="14"/>
      <c r="B258" s="90">
        <v>245</v>
      </c>
      <c r="C258" s="91"/>
      <c r="D258" s="92"/>
      <c r="E258" s="93"/>
      <c r="F258" s="92"/>
      <c r="G258" s="93"/>
      <c r="H258" s="94"/>
      <c r="I258" s="14"/>
      <c r="J258" s="14"/>
      <c r="K258" s="14"/>
      <c r="L258" s="14"/>
      <c r="M258" s="14"/>
      <c r="N258" s="14"/>
      <c r="R258" s="151" t="b">
        <f t="shared" si="9"/>
        <v>0</v>
      </c>
      <c r="S258" s="156">
        <f t="shared" si="10"/>
        <v>1</v>
      </c>
    </row>
    <row r="259" spans="1:19" ht="15" customHeight="1" x14ac:dyDescent="0.3">
      <c r="A259" s="14"/>
      <c r="B259" s="90">
        <v>246</v>
      </c>
      <c r="C259" s="91"/>
      <c r="D259" s="92"/>
      <c r="E259" s="93"/>
      <c r="F259" s="92"/>
      <c r="G259" s="93"/>
      <c r="H259" s="94"/>
      <c r="I259" s="14"/>
      <c r="J259" s="14"/>
      <c r="K259" s="14"/>
      <c r="L259" s="14"/>
      <c r="M259" s="14"/>
      <c r="N259" s="14"/>
      <c r="R259" s="151" t="b">
        <f t="shared" si="9"/>
        <v>0</v>
      </c>
      <c r="S259" s="156">
        <f t="shared" si="10"/>
        <v>1</v>
      </c>
    </row>
    <row r="260" spans="1:19" ht="15" customHeight="1" x14ac:dyDescent="0.3">
      <c r="A260" s="14"/>
      <c r="B260" s="90">
        <v>247</v>
      </c>
      <c r="C260" s="91"/>
      <c r="D260" s="92"/>
      <c r="E260" s="93"/>
      <c r="F260" s="92"/>
      <c r="G260" s="93"/>
      <c r="H260" s="94"/>
      <c r="I260" s="14"/>
      <c r="J260" s="14"/>
      <c r="K260" s="14"/>
      <c r="L260" s="14"/>
      <c r="M260" s="14"/>
      <c r="N260" s="14"/>
      <c r="R260" s="151" t="b">
        <f t="shared" si="9"/>
        <v>0</v>
      </c>
      <c r="S260" s="156">
        <f t="shared" si="10"/>
        <v>1</v>
      </c>
    </row>
    <row r="261" spans="1:19" ht="15" customHeight="1" x14ac:dyDescent="0.3">
      <c r="A261" s="14"/>
      <c r="B261" s="90">
        <v>248</v>
      </c>
      <c r="C261" s="91"/>
      <c r="D261" s="92"/>
      <c r="E261" s="93"/>
      <c r="F261" s="92"/>
      <c r="G261" s="93"/>
      <c r="H261" s="94"/>
      <c r="I261" s="14"/>
      <c r="J261" s="14"/>
      <c r="K261" s="14"/>
      <c r="L261" s="14"/>
      <c r="M261" s="14"/>
      <c r="N261" s="14"/>
      <c r="R261" s="151" t="b">
        <f t="shared" si="9"/>
        <v>0</v>
      </c>
      <c r="S261" s="156">
        <f t="shared" si="10"/>
        <v>1</v>
      </c>
    </row>
    <row r="262" spans="1:19" ht="15" customHeight="1" x14ac:dyDescent="0.3">
      <c r="A262" s="14"/>
      <c r="B262" s="90">
        <v>249</v>
      </c>
      <c r="C262" s="91"/>
      <c r="D262" s="92"/>
      <c r="E262" s="93"/>
      <c r="F262" s="92"/>
      <c r="G262" s="93"/>
      <c r="H262" s="94"/>
      <c r="I262" s="14"/>
      <c r="J262" s="14"/>
      <c r="K262" s="14"/>
      <c r="L262" s="14"/>
      <c r="M262" s="14"/>
      <c r="N262" s="14"/>
      <c r="R262" s="151" t="b">
        <f t="shared" si="9"/>
        <v>0</v>
      </c>
      <c r="S262" s="156">
        <f t="shared" si="10"/>
        <v>1</v>
      </c>
    </row>
    <row r="263" spans="1:19" ht="15" customHeight="1" thickBot="1" x14ac:dyDescent="0.35">
      <c r="A263" s="14"/>
      <c r="B263" s="90">
        <v>250</v>
      </c>
      <c r="C263" s="95"/>
      <c r="D263" s="96"/>
      <c r="E263" s="97"/>
      <c r="F263" s="96"/>
      <c r="G263" s="97"/>
      <c r="H263" s="98"/>
      <c r="I263" s="14"/>
      <c r="J263" s="14"/>
      <c r="K263" s="14"/>
      <c r="L263" s="14"/>
      <c r="M263" s="14"/>
      <c r="N263" s="14"/>
      <c r="R263" s="151" t="b">
        <f t="shared" si="9"/>
        <v>0</v>
      </c>
      <c r="S263" s="156">
        <f t="shared" si="10"/>
        <v>1</v>
      </c>
    </row>
    <row r="264" spans="1:19" ht="15" customHeight="1" x14ac:dyDescent="0.3">
      <c r="A264" s="14"/>
      <c r="B264" s="85">
        <v>251</v>
      </c>
      <c r="C264" s="99"/>
      <c r="D264" s="100"/>
      <c r="E264" s="101"/>
      <c r="F264" s="100"/>
      <c r="G264" s="101"/>
      <c r="H264" s="102"/>
      <c r="I264" s="14"/>
      <c r="J264" s="14"/>
      <c r="K264" s="14"/>
      <c r="L264" s="14"/>
      <c r="M264" s="14"/>
      <c r="N264" s="14"/>
      <c r="R264" s="151" t="b">
        <f t="shared" si="9"/>
        <v>0</v>
      </c>
      <c r="S264" s="156">
        <f t="shared" si="10"/>
        <v>1</v>
      </c>
    </row>
    <row r="265" spans="1:19" ht="15" customHeight="1" x14ac:dyDescent="0.3">
      <c r="A265" s="14"/>
      <c r="B265" s="90">
        <v>252</v>
      </c>
      <c r="C265" s="91"/>
      <c r="D265" s="92"/>
      <c r="E265" s="93"/>
      <c r="F265" s="92"/>
      <c r="G265" s="93"/>
      <c r="H265" s="94"/>
      <c r="I265" s="14"/>
      <c r="J265" s="14"/>
      <c r="K265" s="14"/>
      <c r="L265" s="14"/>
      <c r="M265" s="14"/>
      <c r="N265" s="14"/>
      <c r="R265" s="151" t="b">
        <f t="shared" si="9"/>
        <v>0</v>
      </c>
      <c r="S265" s="156">
        <f t="shared" si="10"/>
        <v>1</v>
      </c>
    </row>
    <row r="266" spans="1:19" ht="15" customHeight="1" x14ac:dyDescent="0.3">
      <c r="A266" s="14"/>
      <c r="B266" s="90">
        <v>253</v>
      </c>
      <c r="C266" s="91"/>
      <c r="D266" s="92"/>
      <c r="E266" s="93"/>
      <c r="F266" s="92"/>
      <c r="G266" s="93"/>
      <c r="H266" s="94"/>
      <c r="I266" s="14"/>
      <c r="J266" s="14"/>
      <c r="K266" s="14"/>
      <c r="L266" s="14"/>
      <c r="M266" s="14"/>
      <c r="N266" s="14"/>
      <c r="R266" s="151" t="b">
        <f t="shared" si="9"/>
        <v>0</v>
      </c>
      <c r="S266" s="156">
        <f t="shared" si="10"/>
        <v>1</v>
      </c>
    </row>
    <row r="267" spans="1:19" ht="15" customHeight="1" x14ac:dyDescent="0.3">
      <c r="A267" s="14"/>
      <c r="B267" s="90">
        <v>254</v>
      </c>
      <c r="C267" s="91"/>
      <c r="D267" s="92"/>
      <c r="E267" s="93"/>
      <c r="F267" s="92"/>
      <c r="G267" s="93"/>
      <c r="H267" s="94"/>
      <c r="I267" s="14"/>
      <c r="J267" s="14"/>
      <c r="K267" s="14"/>
      <c r="L267" s="14"/>
      <c r="M267" s="14"/>
      <c r="N267" s="14"/>
      <c r="R267" s="151" t="b">
        <f t="shared" si="9"/>
        <v>0</v>
      </c>
      <c r="S267" s="156">
        <f t="shared" si="10"/>
        <v>1</v>
      </c>
    </row>
    <row r="268" spans="1:19" ht="15" customHeight="1" x14ac:dyDescent="0.3">
      <c r="A268" s="14"/>
      <c r="B268" s="90">
        <v>255</v>
      </c>
      <c r="C268" s="91"/>
      <c r="D268" s="92"/>
      <c r="E268" s="93"/>
      <c r="F268" s="92"/>
      <c r="G268" s="93"/>
      <c r="H268" s="94"/>
      <c r="I268" s="14"/>
      <c r="J268" s="14"/>
      <c r="K268" s="14"/>
      <c r="L268" s="14"/>
      <c r="M268" s="14"/>
      <c r="N268" s="14"/>
      <c r="R268" s="151" t="b">
        <f t="shared" si="9"/>
        <v>0</v>
      </c>
      <c r="S268" s="156">
        <f t="shared" si="10"/>
        <v>1</v>
      </c>
    </row>
    <row r="269" spans="1:19" ht="15" customHeight="1" x14ac:dyDescent="0.3">
      <c r="A269" s="14"/>
      <c r="B269" s="90">
        <v>256</v>
      </c>
      <c r="C269" s="91"/>
      <c r="D269" s="92"/>
      <c r="E269" s="93"/>
      <c r="F269" s="92"/>
      <c r="G269" s="93"/>
      <c r="H269" s="94"/>
      <c r="I269" s="14"/>
      <c r="J269" s="14"/>
      <c r="K269" s="14"/>
      <c r="L269" s="14"/>
      <c r="M269" s="14"/>
      <c r="N269" s="14"/>
      <c r="R269" s="151" t="b">
        <f t="shared" si="9"/>
        <v>0</v>
      </c>
      <c r="S269" s="156">
        <f t="shared" si="10"/>
        <v>1</v>
      </c>
    </row>
    <row r="270" spans="1:19" ht="15" customHeight="1" x14ac:dyDescent="0.3">
      <c r="A270" s="14"/>
      <c r="B270" s="90">
        <v>257</v>
      </c>
      <c r="C270" s="91"/>
      <c r="D270" s="92"/>
      <c r="E270" s="93"/>
      <c r="F270" s="92"/>
      <c r="G270" s="93"/>
      <c r="H270" s="94"/>
      <c r="I270" s="14"/>
      <c r="J270" s="14"/>
      <c r="K270" s="14"/>
      <c r="L270" s="14"/>
      <c r="M270" s="14"/>
      <c r="N270" s="14"/>
      <c r="R270" s="151" t="b">
        <f t="shared" si="9"/>
        <v>0</v>
      </c>
      <c r="S270" s="156">
        <f t="shared" si="10"/>
        <v>1</v>
      </c>
    </row>
    <row r="271" spans="1:19" ht="15" customHeight="1" x14ac:dyDescent="0.3">
      <c r="A271" s="14"/>
      <c r="B271" s="90">
        <v>258</v>
      </c>
      <c r="C271" s="91"/>
      <c r="D271" s="92"/>
      <c r="E271" s="93"/>
      <c r="F271" s="92"/>
      <c r="G271" s="93"/>
      <c r="H271" s="94"/>
      <c r="I271" s="14"/>
      <c r="J271" s="14"/>
      <c r="K271" s="14"/>
      <c r="L271" s="14"/>
      <c r="M271" s="14"/>
      <c r="N271" s="14"/>
      <c r="R271" s="151" t="b">
        <f t="shared" si="9"/>
        <v>0</v>
      </c>
      <c r="S271" s="156">
        <f t="shared" si="10"/>
        <v>1</v>
      </c>
    </row>
    <row r="272" spans="1:19" ht="15" customHeight="1" x14ac:dyDescent="0.3">
      <c r="A272" s="14"/>
      <c r="B272" s="90">
        <v>259</v>
      </c>
      <c r="C272" s="91"/>
      <c r="D272" s="92"/>
      <c r="E272" s="93"/>
      <c r="F272" s="92"/>
      <c r="G272" s="93"/>
      <c r="H272" s="94"/>
      <c r="I272" s="14"/>
      <c r="J272" s="14"/>
      <c r="K272" s="14"/>
      <c r="L272" s="14"/>
      <c r="M272" s="14"/>
      <c r="N272" s="14"/>
      <c r="R272" s="151" t="b">
        <f t="shared" si="9"/>
        <v>0</v>
      </c>
      <c r="S272" s="156">
        <f t="shared" si="10"/>
        <v>1</v>
      </c>
    </row>
    <row r="273" spans="1:19" ht="15" customHeight="1" thickBot="1" x14ac:dyDescent="0.35">
      <c r="A273" s="14"/>
      <c r="B273" s="103">
        <v>260</v>
      </c>
      <c r="C273" s="104"/>
      <c r="D273" s="106"/>
      <c r="E273" s="105"/>
      <c r="F273" s="106"/>
      <c r="G273" s="105"/>
      <c r="H273" s="107"/>
      <c r="I273" s="14"/>
      <c r="J273" s="14"/>
      <c r="K273" s="14"/>
      <c r="L273" s="14"/>
      <c r="M273" s="14"/>
      <c r="N273" s="14"/>
      <c r="R273" s="151" t="b">
        <f t="shared" si="9"/>
        <v>0</v>
      </c>
      <c r="S273" s="156">
        <f t="shared" si="10"/>
        <v>1</v>
      </c>
    </row>
    <row r="274" spans="1:19" ht="15" customHeight="1" x14ac:dyDescent="0.3">
      <c r="A274" s="14"/>
      <c r="B274" s="85">
        <v>261</v>
      </c>
      <c r="C274" s="99"/>
      <c r="D274" s="100"/>
      <c r="E274" s="101"/>
      <c r="F274" s="100"/>
      <c r="G274" s="101"/>
      <c r="H274" s="102"/>
      <c r="I274" s="14"/>
      <c r="J274" s="14"/>
      <c r="K274" s="14"/>
      <c r="L274" s="14"/>
      <c r="M274" s="14"/>
      <c r="N274" s="14"/>
      <c r="R274" s="151" t="b">
        <f t="shared" si="9"/>
        <v>0</v>
      </c>
      <c r="S274" s="156">
        <f t="shared" si="10"/>
        <v>1</v>
      </c>
    </row>
    <row r="275" spans="1:19" ht="15" customHeight="1" x14ac:dyDescent="0.3">
      <c r="A275" s="14"/>
      <c r="B275" s="90">
        <v>262</v>
      </c>
      <c r="C275" s="91"/>
      <c r="D275" s="92"/>
      <c r="E275" s="93"/>
      <c r="F275" s="92"/>
      <c r="G275" s="93"/>
      <c r="H275" s="94"/>
      <c r="I275" s="14"/>
      <c r="J275" s="14"/>
      <c r="K275" s="14"/>
      <c r="L275" s="14"/>
      <c r="M275" s="14"/>
      <c r="N275" s="14"/>
      <c r="R275" s="151" t="b">
        <f t="shared" si="9"/>
        <v>0</v>
      </c>
      <c r="S275" s="156">
        <f t="shared" si="10"/>
        <v>1</v>
      </c>
    </row>
    <row r="276" spans="1:19" ht="15" customHeight="1" x14ac:dyDescent="0.3">
      <c r="A276" s="14"/>
      <c r="B276" s="90">
        <v>263</v>
      </c>
      <c r="C276" s="91"/>
      <c r="D276" s="92"/>
      <c r="E276" s="93"/>
      <c r="F276" s="92"/>
      <c r="G276" s="93"/>
      <c r="H276" s="94"/>
      <c r="I276" s="14"/>
      <c r="J276" s="14"/>
      <c r="K276" s="14"/>
      <c r="L276" s="14"/>
      <c r="M276" s="14"/>
      <c r="N276" s="14"/>
      <c r="R276" s="151" t="b">
        <f t="shared" si="9"/>
        <v>0</v>
      </c>
      <c r="S276" s="156">
        <f t="shared" si="10"/>
        <v>1</v>
      </c>
    </row>
    <row r="277" spans="1:19" ht="15" customHeight="1" x14ac:dyDescent="0.3">
      <c r="A277" s="14"/>
      <c r="B277" s="90">
        <v>264</v>
      </c>
      <c r="C277" s="91"/>
      <c r="D277" s="92"/>
      <c r="E277" s="93"/>
      <c r="F277" s="92"/>
      <c r="G277" s="93"/>
      <c r="H277" s="94"/>
      <c r="I277" s="14"/>
      <c r="J277" s="14"/>
      <c r="K277" s="14"/>
      <c r="L277" s="14"/>
      <c r="M277" s="14"/>
      <c r="N277" s="14"/>
      <c r="R277" s="151" t="b">
        <f t="shared" si="9"/>
        <v>0</v>
      </c>
      <c r="S277" s="156">
        <f t="shared" si="10"/>
        <v>1</v>
      </c>
    </row>
    <row r="278" spans="1:19" ht="15" customHeight="1" x14ac:dyDescent="0.3">
      <c r="A278" s="14"/>
      <c r="B278" s="90">
        <v>265</v>
      </c>
      <c r="C278" s="91"/>
      <c r="D278" s="92"/>
      <c r="E278" s="93"/>
      <c r="F278" s="92"/>
      <c r="G278" s="93"/>
      <c r="H278" s="94"/>
      <c r="I278" s="14"/>
      <c r="J278" s="14"/>
      <c r="K278" s="14"/>
      <c r="L278" s="14"/>
      <c r="M278" s="14"/>
      <c r="N278" s="14"/>
      <c r="R278" s="151" t="b">
        <f t="shared" ref="R278:R313" si="11">$G$6&lt;B278</f>
        <v>0</v>
      </c>
      <c r="S278" s="156">
        <f t="shared" ref="S278:S313" si="12">IF(C278="Yes",DATE(2024,1,1),DATE(1900,1,1))</f>
        <v>1</v>
      </c>
    </row>
    <row r="279" spans="1:19" ht="15" customHeight="1" x14ac:dyDescent="0.3">
      <c r="A279" s="14"/>
      <c r="B279" s="90">
        <v>266</v>
      </c>
      <c r="C279" s="91"/>
      <c r="D279" s="92"/>
      <c r="E279" s="93"/>
      <c r="F279" s="92"/>
      <c r="G279" s="93"/>
      <c r="H279" s="94"/>
      <c r="I279" s="14"/>
      <c r="J279" s="14"/>
      <c r="K279" s="14"/>
      <c r="L279" s="14"/>
      <c r="M279" s="14"/>
      <c r="N279" s="14"/>
      <c r="R279" s="151" t="b">
        <f t="shared" si="11"/>
        <v>0</v>
      </c>
      <c r="S279" s="156">
        <f t="shared" si="12"/>
        <v>1</v>
      </c>
    </row>
    <row r="280" spans="1:19" ht="15" customHeight="1" x14ac:dyDescent="0.3">
      <c r="A280" s="14"/>
      <c r="B280" s="90">
        <v>267</v>
      </c>
      <c r="C280" s="91"/>
      <c r="D280" s="92"/>
      <c r="E280" s="93"/>
      <c r="F280" s="92"/>
      <c r="G280" s="93"/>
      <c r="H280" s="94"/>
      <c r="I280" s="14"/>
      <c r="J280" s="14"/>
      <c r="K280" s="14"/>
      <c r="L280" s="14"/>
      <c r="M280" s="14"/>
      <c r="N280" s="14"/>
      <c r="R280" s="151" t="b">
        <f t="shared" si="11"/>
        <v>0</v>
      </c>
      <c r="S280" s="156">
        <f t="shared" si="12"/>
        <v>1</v>
      </c>
    </row>
    <row r="281" spans="1:19" ht="15" customHeight="1" x14ac:dyDescent="0.3">
      <c r="A281" s="14"/>
      <c r="B281" s="90">
        <v>268</v>
      </c>
      <c r="C281" s="91"/>
      <c r="D281" s="92"/>
      <c r="E281" s="93"/>
      <c r="F281" s="92"/>
      <c r="G281" s="93"/>
      <c r="H281" s="94"/>
      <c r="I281" s="14"/>
      <c r="J281" s="14"/>
      <c r="K281" s="14"/>
      <c r="L281" s="14"/>
      <c r="M281" s="14"/>
      <c r="N281" s="14"/>
      <c r="R281" s="151" t="b">
        <f t="shared" si="11"/>
        <v>0</v>
      </c>
      <c r="S281" s="156">
        <f t="shared" si="12"/>
        <v>1</v>
      </c>
    </row>
    <row r="282" spans="1:19" ht="15" customHeight="1" x14ac:dyDescent="0.3">
      <c r="A282" s="14"/>
      <c r="B282" s="90">
        <v>269</v>
      </c>
      <c r="C282" s="91"/>
      <c r="D282" s="92"/>
      <c r="E282" s="93"/>
      <c r="F282" s="92"/>
      <c r="G282" s="93"/>
      <c r="H282" s="94"/>
      <c r="I282" s="14"/>
      <c r="J282" s="14"/>
      <c r="K282" s="14"/>
      <c r="L282" s="14"/>
      <c r="M282" s="14"/>
      <c r="N282" s="14"/>
      <c r="R282" s="151" t="b">
        <f t="shared" si="11"/>
        <v>0</v>
      </c>
      <c r="S282" s="156">
        <f t="shared" si="12"/>
        <v>1</v>
      </c>
    </row>
    <row r="283" spans="1:19" ht="15" customHeight="1" thickBot="1" x14ac:dyDescent="0.35">
      <c r="A283" s="14"/>
      <c r="B283" s="90">
        <v>270</v>
      </c>
      <c r="C283" s="95"/>
      <c r="D283" s="96"/>
      <c r="E283" s="97"/>
      <c r="F283" s="96"/>
      <c r="G283" s="97"/>
      <c r="H283" s="98"/>
      <c r="I283" s="14"/>
      <c r="J283" s="14"/>
      <c r="K283" s="14"/>
      <c r="L283" s="14"/>
      <c r="M283" s="14"/>
      <c r="N283" s="14"/>
      <c r="R283" s="151" t="b">
        <f t="shared" si="11"/>
        <v>0</v>
      </c>
      <c r="S283" s="156">
        <f t="shared" si="12"/>
        <v>1</v>
      </c>
    </row>
    <row r="284" spans="1:19" ht="15" customHeight="1" x14ac:dyDescent="0.3">
      <c r="A284" s="14"/>
      <c r="B284" s="85">
        <v>271</v>
      </c>
      <c r="C284" s="99"/>
      <c r="D284" s="100"/>
      <c r="E284" s="101"/>
      <c r="F284" s="100"/>
      <c r="G284" s="101"/>
      <c r="H284" s="102"/>
      <c r="I284" s="14"/>
      <c r="J284" s="14"/>
      <c r="K284" s="14"/>
      <c r="L284" s="14"/>
      <c r="M284" s="14"/>
      <c r="N284" s="14"/>
      <c r="R284" s="151" t="b">
        <f t="shared" si="11"/>
        <v>0</v>
      </c>
      <c r="S284" s="156">
        <f t="shared" si="12"/>
        <v>1</v>
      </c>
    </row>
    <row r="285" spans="1:19" ht="15" customHeight="1" x14ac:dyDescent="0.3">
      <c r="A285" s="14"/>
      <c r="B285" s="90">
        <v>272</v>
      </c>
      <c r="C285" s="91"/>
      <c r="D285" s="92"/>
      <c r="E285" s="93"/>
      <c r="F285" s="92"/>
      <c r="G285" s="93"/>
      <c r="H285" s="94"/>
      <c r="I285" s="14"/>
      <c r="J285" s="14"/>
      <c r="K285" s="14"/>
      <c r="L285" s="14"/>
      <c r="M285" s="14"/>
      <c r="N285" s="14"/>
      <c r="R285" s="151" t="b">
        <f t="shared" si="11"/>
        <v>0</v>
      </c>
      <c r="S285" s="156">
        <f t="shared" si="12"/>
        <v>1</v>
      </c>
    </row>
    <row r="286" spans="1:19" ht="15" customHeight="1" x14ac:dyDescent="0.3">
      <c r="A286" s="14"/>
      <c r="B286" s="90">
        <v>273</v>
      </c>
      <c r="C286" s="91"/>
      <c r="D286" s="92"/>
      <c r="E286" s="93"/>
      <c r="F286" s="92"/>
      <c r="G286" s="93"/>
      <c r="H286" s="94"/>
      <c r="I286" s="14"/>
      <c r="J286" s="14"/>
      <c r="K286" s="14"/>
      <c r="L286" s="14"/>
      <c r="M286" s="14"/>
      <c r="N286" s="14"/>
      <c r="R286" s="151" t="b">
        <f t="shared" si="11"/>
        <v>0</v>
      </c>
      <c r="S286" s="156">
        <f t="shared" si="12"/>
        <v>1</v>
      </c>
    </row>
    <row r="287" spans="1:19" ht="15" customHeight="1" x14ac:dyDescent="0.3">
      <c r="A287" s="14"/>
      <c r="B287" s="90">
        <v>274</v>
      </c>
      <c r="C287" s="91"/>
      <c r="D287" s="92"/>
      <c r="E287" s="93"/>
      <c r="F287" s="92"/>
      <c r="G287" s="93"/>
      <c r="H287" s="94"/>
      <c r="I287" s="14"/>
      <c r="J287" s="14"/>
      <c r="K287" s="14"/>
      <c r="L287" s="14"/>
      <c r="M287" s="14"/>
      <c r="N287" s="14"/>
      <c r="R287" s="151" t="b">
        <f t="shared" si="11"/>
        <v>0</v>
      </c>
      <c r="S287" s="156">
        <f t="shared" si="12"/>
        <v>1</v>
      </c>
    </row>
    <row r="288" spans="1:19" ht="15" customHeight="1" x14ac:dyDescent="0.3">
      <c r="A288" s="14"/>
      <c r="B288" s="90">
        <v>275</v>
      </c>
      <c r="C288" s="91"/>
      <c r="D288" s="92"/>
      <c r="E288" s="93"/>
      <c r="F288" s="92"/>
      <c r="G288" s="93"/>
      <c r="H288" s="94"/>
      <c r="I288" s="14"/>
      <c r="J288" s="14"/>
      <c r="K288" s="14"/>
      <c r="L288" s="14"/>
      <c r="M288" s="14"/>
      <c r="N288" s="14"/>
      <c r="R288" s="151" t="b">
        <f t="shared" si="11"/>
        <v>0</v>
      </c>
      <c r="S288" s="156">
        <f t="shared" si="12"/>
        <v>1</v>
      </c>
    </row>
    <row r="289" spans="1:19" ht="15" customHeight="1" x14ac:dyDescent="0.3">
      <c r="A289" s="14"/>
      <c r="B289" s="90">
        <v>276</v>
      </c>
      <c r="C289" s="91"/>
      <c r="D289" s="92"/>
      <c r="E289" s="93"/>
      <c r="F289" s="92"/>
      <c r="G289" s="93"/>
      <c r="H289" s="94"/>
      <c r="I289" s="14"/>
      <c r="J289" s="14"/>
      <c r="K289" s="14"/>
      <c r="L289" s="14"/>
      <c r="M289" s="14"/>
      <c r="N289" s="14"/>
      <c r="R289" s="151" t="b">
        <f t="shared" si="11"/>
        <v>0</v>
      </c>
      <c r="S289" s="156">
        <f t="shared" si="12"/>
        <v>1</v>
      </c>
    </row>
    <row r="290" spans="1:19" ht="15" customHeight="1" x14ac:dyDescent="0.3">
      <c r="A290" s="14"/>
      <c r="B290" s="90">
        <v>277</v>
      </c>
      <c r="C290" s="91"/>
      <c r="D290" s="92"/>
      <c r="E290" s="93"/>
      <c r="F290" s="92"/>
      <c r="G290" s="93"/>
      <c r="H290" s="94"/>
      <c r="I290" s="14"/>
      <c r="J290" s="14"/>
      <c r="K290" s="14"/>
      <c r="L290" s="14"/>
      <c r="M290" s="14"/>
      <c r="N290" s="14"/>
      <c r="R290" s="151" t="b">
        <f t="shared" si="11"/>
        <v>0</v>
      </c>
      <c r="S290" s="156">
        <f t="shared" si="12"/>
        <v>1</v>
      </c>
    </row>
    <row r="291" spans="1:19" ht="15" customHeight="1" x14ac:dyDescent="0.3">
      <c r="A291" s="14"/>
      <c r="B291" s="90">
        <v>278</v>
      </c>
      <c r="C291" s="91"/>
      <c r="D291" s="92"/>
      <c r="E291" s="93"/>
      <c r="F291" s="92"/>
      <c r="G291" s="93"/>
      <c r="H291" s="94"/>
      <c r="I291" s="14"/>
      <c r="J291" s="14"/>
      <c r="K291" s="14"/>
      <c r="L291" s="14"/>
      <c r="M291" s="14"/>
      <c r="N291" s="14"/>
      <c r="R291" s="151" t="b">
        <f t="shared" si="11"/>
        <v>0</v>
      </c>
      <c r="S291" s="156">
        <f t="shared" si="12"/>
        <v>1</v>
      </c>
    </row>
    <row r="292" spans="1:19" ht="15" customHeight="1" x14ac:dyDescent="0.3">
      <c r="A292" s="14"/>
      <c r="B292" s="90">
        <v>279</v>
      </c>
      <c r="C292" s="91"/>
      <c r="D292" s="92"/>
      <c r="E292" s="93"/>
      <c r="F292" s="92"/>
      <c r="G292" s="93"/>
      <c r="H292" s="94"/>
      <c r="I292" s="14"/>
      <c r="J292" s="14"/>
      <c r="K292" s="14"/>
      <c r="L292" s="14"/>
      <c r="M292" s="14"/>
      <c r="N292" s="14"/>
      <c r="R292" s="151" t="b">
        <f t="shared" si="11"/>
        <v>0</v>
      </c>
      <c r="S292" s="156">
        <f t="shared" si="12"/>
        <v>1</v>
      </c>
    </row>
    <row r="293" spans="1:19" ht="15" customHeight="1" thickBot="1" x14ac:dyDescent="0.35">
      <c r="A293" s="14"/>
      <c r="B293" s="103">
        <v>280</v>
      </c>
      <c r="C293" s="104"/>
      <c r="D293" s="106"/>
      <c r="E293" s="105"/>
      <c r="F293" s="106"/>
      <c r="G293" s="105"/>
      <c r="H293" s="107"/>
      <c r="I293" s="14"/>
      <c r="J293" s="14"/>
      <c r="K293" s="14"/>
      <c r="L293" s="14"/>
      <c r="M293" s="14"/>
      <c r="N293" s="14"/>
      <c r="R293" s="151" t="b">
        <f t="shared" si="11"/>
        <v>0</v>
      </c>
      <c r="S293" s="156">
        <f t="shared" si="12"/>
        <v>1</v>
      </c>
    </row>
    <row r="294" spans="1:19" ht="15" customHeight="1" x14ac:dyDescent="0.3">
      <c r="A294" s="14"/>
      <c r="B294" s="85">
        <v>281</v>
      </c>
      <c r="C294" s="99"/>
      <c r="D294" s="100"/>
      <c r="E294" s="101"/>
      <c r="F294" s="100"/>
      <c r="G294" s="101"/>
      <c r="H294" s="102"/>
      <c r="I294" s="14"/>
      <c r="J294" s="14"/>
      <c r="K294" s="14"/>
      <c r="L294" s="14"/>
      <c r="M294" s="14"/>
      <c r="N294" s="14"/>
      <c r="R294" s="151" t="b">
        <f t="shared" si="11"/>
        <v>0</v>
      </c>
      <c r="S294" s="156">
        <f t="shared" si="12"/>
        <v>1</v>
      </c>
    </row>
    <row r="295" spans="1:19" ht="15" customHeight="1" x14ac:dyDescent="0.3">
      <c r="A295" s="14"/>
      <c r="B295" s="90">
        <v>282</v>
      </c>
      <c r="C295" s="91"/>
      <c r="D295" s="92"/>
      <c r="E295" s="93"/>
      <c r="F295" s="92"/>
      <c r="G295" s="93"/>
      <c r="H295" s="94"/>
      <c r="I295" s="14"/>
      <c r="J295" s="14"/>
      <c r="K295" s="14"/>
      <c r="L295" s="14"/>
      <c r="M295" s="14"/>
      <c r="N295" s="14"/>
      <c r="R295" s="151" t="b">
        <f t="shared" si="11"/>
        <v>0</v>
      </c>
      <c r="S295" s="156">
        <f t="shared" si="12"/>
        <v>1</v>
      </c>
    </row>
    <row r="296" spans="1:19" ht="15" customHeight="1" x14ac:dyDescent="0.3">
      <c r="A296" s="14"/>
      <c r="B296" s="90">
        <v>283</v>
      </c>
      <c r="C296" s="91"/>
      <c r="D296" s="92"/>
      <c r="E296" s="93"/>
      <c r="F296" s="92"/>
      <c r="G296" s="93"/>
      <c r="H296" s="94"/>
      <c r="I296" s="14"/>
      <c r="J296" s="14"/>
      <c r="K296" s="14"/>
      <c r="L296" s="14"/>
      <c r="M296" s="14"/>
      <c r="N296" s="14"/>
      <c r="R296" s="151" t="b">
        <f t="shared" si="11"/>
        <v>0</v>
      </c>
      <c r="S296" s="156">
        <f t="shared" si="12"/>
        <v>1</v>
      </c>
    </row>
    <row r="297" spans="1:19" ht="15" customHeight="1" x14ac:dyDescent="0.3">
      <c r="A297" s="14"/>
      <c r="B297" s="90">
        <v>284</v>
      </c>
      <c r="C297" s="91"/>
      <c r="D297" s="92"/>
      <c r="E297" s="93"/>
      <c r="F297" s="92"/>
      <c r="G297" s="93"/>
      <c r="H297" s="94"/>
      <c r="I297" s="14"/>
      <c r="J297" s="14"/>
      <c r="K297" s="14"/>
      <c r="L297" s="14"/>
      <c r="M297" s="14"/>
      <c r="N297" s="14"/>
      <c r="R297" s="151" t="b">
        <f t="shared" si="11"/>
        <v>0</v>
      </c>
      <c r="S297" s="156">
        <f t="shared" si="12"/>
        <v>1</v>
      </c>
    </row>
    <row r="298" spans="1:19" ht="15" customHeight="1" x14ac:dyDescent="0.3">
      <c r="A298" s="14"/>
      <c r="B298" s="90">
        <v>285</v>
      </c>
      <c r="C298" s="91"/>
      <c r="D298" s="92"/>
      <c r="E298" s="93"/>
      <c r="F298" s="92"/>
      <c r="G298" s="93"/>
      <c r="H298" s="94"/>
      <c r="I298" s="14"/>
      <c r="J298" s="14"/>
      <c r="K298" s="14"/>
      <c r="L298" s="14"/>
      <c r="M298" s="14"/>
      <c r="N298" s="14"/>
      <c r="R298" s="151" t="b">
        <f t="shared" si="11"/>
        <v>0</v>
      </c>
      <c r="S298" s="156">
        <f t="shared" si="12"/>
        <v>1</v>
      </c>
    </row>
    <row r="299" spans="1:19" ht="15" customHeight="1" x14ac:dyDescent="0.3">
      <c r="A299" s="14"/>
      <c r="B299" s="90">
        <v>286</v>
      </c>
      <c r="C299" s="91"/>
      <c r="D299" s="92"/>
      <c r="E299" s="93"/>
      <c r="F299" s="92"/>
      <c r="G299" s="93"/>
      <c r="H299" s="94"/>
      <c r="I299" s="14"/>
      <c r="J299" s="14"/>
      <c r="K299" s="14"/>
      <c r="L299" s="14"/>
      <c r="M299" s="14"/>
      <c r="N299" s="14"/>
      <c r="R299" s="151" t="b">
        <f t="shared" si="11"/>
        <v>0</v>
      </c>
      <c r="S299" s="156">
        <f t="shared" si="12"/>
        <v>1</v>
      </c>
    </row>
    <row r="300" spans="1:19" ht="15" customHeight="1" x14ac:dyDescent="0.3">
      <c r="A300" s="14"/>
      <c r="B300" s="90">
        <v>287</v>
      </c>
      <c r="C300" s="91"/>
      <c r="D300" s="92"/>
      <c r="E300" s="93"/>
      <c r="F300" s="92"/>
      <c r="G300" s="93"/>
      <c r="H300" s="94"/>
      <c r="I300" s="14"/>
      <c r="J300" s="14"/>
      <c r="K300" s="14"/>
      <c r="L300" s="14"/>
      <c r="M300" s="14"/>
      <c r="N300" s="14"/>
      <c r="R300" s="151" t="b">
        <f t="shared" si="11"/>
        <v>0</v>
      </c>
      <c r="S300" s="156">
        <f t="shared" si="12"/>
        <v>1</v>
      </c>
    </row>
    <row r="301" spans="1:19" ht="15" customHeight="1" x14ac:dyDescent="0.3">
      <c r="A301" s="14"/>
      <c r="B301" s="90">
        <v>288</v>
      </c>
      <c r="C301" s="91"/>
      <c r="D301" s="92"/>
      <c r="E301" s="93"/>
      <c r="F301" s="92"/>
      <c r="G301" s="93"/>
      <c r="H301" s="94"/>
      <c r="I301" s="14"/>
      <c r="J301" s="14"/>
      <c r="K301" s="14"/>
      <c r="L301" s="14"/>
      <c r="M301" s="14"/>
      <c r="N301" s="14"/>
      <c r="R301" s="151" t="b">
        <f t="shared" si="11"/>
        <v>0</v>
      </c>
      <c r="S301" s="156">
        <f t="shared" si="12"/>
        <v>1</v>
      </c>
    </row>
    <row r="302" spans="1:19" ht="15" customHeight="1" x14ac:dyDescent="0.3">
      <c r="A302" s="14"/>
      <c r="B302" s="90">
        <v>289</v>
      </c>
      <c r="C302" s="91"/>
      <c r="D302" s="92"/>
      <c r="E302" s="93"/>
      <c r="F302" s="92"/>
      <c r="G302" s="93"/>
      <c r="H302" s="94"/>
      <c r="I302" s="14"/>
      <c r="J302" s="14"/>
      <c r="K302" s="14"/>
      <c r="L302" s="14"/>
      <c r="M302" s="14"/>
      <c r="N302" s="14"/>
      <c r="R302" s="151" t="b">
        <f t="shared" si="11"/>
        <v>0</v>
      </c>
      <c r="S302" s="156">
        <f t="shared" si="12"/>
        <v>1</v>
      </c>
    </row>
    <row r="303" spans="1:19" ht="15" customHeight="1" thickBot="1" x14ac:dyDescent="0.35">
      <c r="A303" s="14"/>
      <c r="B303" s="90">
        <v>290</v>
      </c>
      <c r="C303" s="95"/>
      <c r="D303" s="96"/>
      <c r="E303" s="97"/>
      <c r="F303" s="96"/>
      <c r="G303" s="97"/>
      <c r="H303" s="98"/>
      <c r="I303" s="14"/>
      <c r="J303" s="14"/>
      <c r="K303" s="14"/>
      <c r="L303" s="14"/>
      <c r="M303" s="14"/>
      <c r="N303" s="14"/>
      <c r="R303" s="151" t="b">
        <f t="shared" si="11"/>
        <v>0</v>
      </c>
      <c r="S303" s="156">
        <f t="shared" si="12"/>
        <v>1</v>
      </c>
    </row>
    <row r="304" spans="1:19" ht="15" customHeight="1" x14ac:dyDescent="0.3">
      <c r="A304" s="14"/>
      <c r="B304" s="85">
        <v>291</v>
      </c>
      <c r="C304" s="99"/>
      <c r="D304" s="100"/>
      <c r="E304" s="101"/>
      <c r="F304" s="100"/>
      <c r="G304" s="101"/>
      <c r="H304" s="102"/>
      <c r="I304" s="14"/>
      <c r="J304" s="14"/>
      <c r="K304" s="14"/>
      <c r="L304" s="14"/>
      <c r="M304" s="14"/>
      <c r="N304" s="14"/>
      <c r="R304" s="151" t="b">
        <f t="shared" si="11"/>
        <v>0</v>
      </c>
      <c r="S304" s="156">
        <f t="shared" si="12"/>
        <v>1</v>
      </c>
    </row>
    <row r="305" spans="1:19" ht="15" customHeight="1" x14ac:dyDescent="0.3">
      <c r="A305" s="14"/>
      <c r="B305" s="90">
        <v>292</v>
      </c>
      <c r="C305" s="91"/>
      <c r="D305" s="92"/>
      <c r="E305" s="93"/>
      <c r="F305" s="92"/>
      <c r="G305" s="93"/>
      <c r="H305" s="94"/>
      <c r="I305" s="14"/>
      <c r="J305" s="14"/>
      <c r="K305" s="14"/>
      <c r="L305" s="14"/>
      <c r="M305" s="14"/>
      <c r="N305" s="14"/>
      <c r="R305" s="151" t="b">
        <f t="shared" si="11"/>
        <v>0</v>
      </c>
      <c r="S305" s="156">
        <f t="shared" si="12"/>
        <v>1</v>
      </c>
    </row>
    <row r="306" spans="1:19" ht="15" customHeight="1" x14ac:dyDescent="0.3">
      <c r="A306" s="14"/>
      <c r="B306" s="90">
        <v>293</v>
      </c>
      <c r="C306" s="91"/>
      <c r="D306" s="92"/>
      <c r="E306" s="93"/>
      <c r="F306" s="92"/>
      <c r="G306" s="93"/>
      <c r="H306" s="94"/>
      <c r="I306" s="14"/>
      <c r="J306" s="14"/>
      <c r="K306" s="14"/>
      <c r="L306" s="14"/>
      <c r="M306" s="14"/>
      <c r="N306" s="14"/>
      <c r="R306" s="151" t="b">
        <f t="shared" si="11"/>
        <v>0</v>
      </c>
      <c r="S306" s="156">
        <f t="shared" si="12"/>
        <v>1</v>
      </c>
    </row>
    <row r="307" spans="1:19" ht="15" customHeight="1" x14ac:dyDescent="0.3">
      <c r="A307" s="14"/>
      <c r="B307" s="90">
        <v>294</v>
      </c>
      <c r="C307" s="91"/>
      <c r="D307" s="92"/>
      <c r="E307" s="93"/>
      <c r="F307" s="92"/>
      <c r="G307" s="93"/>
      <c r="H307" s="94"/>
      <c r="I307" s="14"/>
      <c r="J307" s="14"/>
      <c r="K307" s="14"/>
      <c r="L307" s="14"/>
      <c r="M307" s="14"/>
      <c r="N307" s="14"/>
      <c r="R307" s="151" t="b">
        <f t="shared" si="11"/>
        <v>0</v>
      </c>
      <c r="S307" s="156">
        <f t="shared" si="12"/>
        <v>1</v>
      </c>
    </row>
    <row r="308" spans="1:19" ht="15" customHeight="1" x14ac:dyDescent="0.3">
      <c r="A308" s="14"/>
      <c r="B308" s="90">
        <v>295</v>
      </c>
      <c r="C308" s="91"/>
      <c r="D308" s="92"/>
      <c r="E308" s="93"/>
      <c r="F308" s="92"/>
      <c r="G308" s="93"/>
      <c r="H308" s="94"/>
      <c r="I308" s="14"/>
      <c r="J308" s="14"/>
      <c r="K308" s="14"/>
      <c r="L308" s="14"/>
      <c r="M308" s="14"/>
      <c r="N308" s="14"/>
      <c r="R308" s="151" t="b">
        <f t="shared" si="11"/>
        <v>0</v>
      </c>
      <c r="S308" s="156">
        <f t="shared" si="12"/>
        <v>1</v>
      </c>
    </row>
    <row r="309" spans="1:19" ht="15" customHeight="1" x14ac:dyDescent="0.3">
      <c r="A309" s="14"/>
      <c r="B309" s="90">
        <v>296</v>
      </c>
      <c r="C309" s="91"/>
      <c r="D309" s="92"/>
      <c r="E309" s="93"/>
      <c r="F309" s="92"/>
      <c r="G309" s="93"/>
      <c r="H309" s="94"/>
      <c r="I309" s="14"/>
      <c r="J309" s="14"/>
      <c r="K309" s="14"/>
      <c r="L309" s="14"/>
      <c r="M309" s="14"/>
      <c r="N309" s="14"/>
      <c r="R309" s="151" t="b">
        <f t="shared" si="11"/>
        <v>0</v>
      </c>
      <c r="S309" s="156">
        <f t="shared" si="12"/>
        <v>1</v>
      </c>
    </row>
    <row r="310" spans="1:19" ht="15" customHeight="1" x14ac:dyDescent="0.3">
      <c r="A310" s="14"/>
      <c r="B310" s="90">
        <v>297</v>
      </c>
      <c r="C310" s="91"/>
      <c r="D310" s="92"/>
      <c r="E310" s="93"/>
      <c r="F310" s="92"/>
      <c r="G310" s="93"/>
      <c r="H310" s="94"/>
      <c r="I310" s="14"/>
      <c r="J310" s="14"/>
      <c r="K310" s="14"/>
      <c r="L310" s="14"/>
      <c r="M310" s="14"/>
      <c r="N310" s="14"/>
      <c r="R310" s="151" t="b">
        <f t="shared" si="11"/>
        <v>0</v>
      </c>
      <c r="S310" s="156">
        <f t="shared" si="12"/>
        <v>1</v>
      </c>
    </row>
    <row r="311" spans="1:19" ht="15" customHeight="1" x14ac:dyDescent="0.3">
      <c r="A311" s="14"/>
      <c r="B311" s="90">
        <v>298</v>
      </c>
      <c r="C311" s="91"/>
      <c r="D311" s="92"/>
      <c r="E311" s="93"/>
      <c r="F311" s="92"/>
      <c r="G311" s="93"/>
      <c r="H311" s="94"/>
      <c r="I311" s="14"/>
      <c r="J311" s="14"/>
      <c r="K311" s="14"/>
      <c r="L311" s="14"/>
      <c r="M311" s="14"/>
      <c r="N311" s="14"/>
      <c r="R311" s="151" t="b">
        <f t="shared" si="11"/>
        <v>0</v>
      </c>
      <c r="S311" s="156">
        <f t="shared" si="12"/>
        <v>1</v>
      </c>
    </row>
    <row r="312" spans="1:19" ht="15" customHeight="1" x14ac:dyDescent="0.3">
      <c r="A312" s="14"/>
      <c r="B312" s="90">
        <v>299</v>
      </c>
      <c r="C312" s="91"/>
      <c r="D312" s="92"/>
      <c r="E312" s="93"/>
      <c r="F312" s="92"/>
      <c r="G312" s="93"/>
      <c r="H312" s="94"/>
      <c r="I312" s="14"/>
      <c r="J312" s="14"/>
      <c r="K312" s="14"/>
      <c r="L312" s="14"/>
      <c r="M312" s="14"/>
      <c r="N312" s="14"/>
      <c r="R312" s="151" t="b">
        <f t="shared" si="11"/>
        <v>0</v>
      </c>
      <c r="S312" s="156">
        <f t="shared" si="12"/>
        <v>1</v>
      </c>
    </row>
    <row r="313" spans="1:19" ht="15" customHeight="1" thickBot="1" x14ac:dyDescent="0.35">
      <c r="A313" s="14"/>
      <c r="B313" s="103">
        <v>300</v>
      </c>
      <c r="C313" s="104"/>
      <c r="D313" s="106"/>
      <c r="E313" s="105"/>
      <c r="F313" s="106"/>
      <c r="G313" s="105"/>
      <c r="H313" s="107"/>
      <c r="I313" s="14"/>
      <c r="J313" s="14"/>
      <c r="K313" s="14"/>
      <c r="L313" s="14"/>
      <c r="M313" s="14"/>
      <c r="N313" s="14"/>
      <c r="R313" s="151" t="b">
        <f t="shared" si="11"/>
        <v>0</v>
      </c>
      <c r="S313" s="156">
        <f t="shared" si="12"/>
        <v>1</v>
      </c>
    </row>
    <row r="314" spans="1:19" ht="15" customHeight="1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</sheetData>
  <sheetProtection algorithmName="SHA-512" hashValue="L1AQfW4dSOPrQko/csUVUB6iuSmD8URjUtqenRnID2w/oqpj23Rrmzlqv90n4P8W8uisC+RuVOvyyzRhPxBBZQ==" saltValue="MfPUW1EBtDIywb5cpiUXxA==" spinCount="100000" sheet="1" objects="1" scenarios="1"/>
  <mergeCells count="5">
    <mergeCell ref="B2:N2"/>
    <mergeCell ref="B4:M4"/>
    <mergeCell ref="C6:D6"/>
    <mergeCell ref="C7:D7"/>
    <mergeCell ref="C8:D8"/>
  </mergeCells>
  <conditionalFormatting sqref="B14:H313">
    <cfRule type="expression" dxfId="69" priority="1">
      <formula>$R14</formula>
    </cfRule>
  </conditionalFormatting>
  <conditionalFormatting sqref="D14:D313">
    <cfRule type="expression" dxfId="68" priority="2">
      <formula>$C14="No"</formula>
    </cfRule>
  </conditionalFormatting>
  <dataValidations count="3">
    <dataValidation type="date" operator="greaterThanOrEqual" allowBlank="1" showInputMessage="1" showErrorMessage="1" errorTitle="Date entered more than 12 months" error="Date entered is more than 12 months prior to audit quarter. _x000a__x000a_Please enter a date that is less than 12 months" sqref="D14:D313" xr:uid="{CDE6F975-6DB0-489C-B952-D77A45111FBE}">
      <formula1>45292</formula1>
    </dataValidation>
    <dataValidation type="list" allowBlank="1" showInputMessage="1" showErrorMessage="1" sqref="C14:C313 E14:G313" xr:uid="{DAD62F31-0F8D-4850-A6B4-59ACA6FC033E}">
      <formula1>YesNo_List</formula1>
    </dataValidation>
    <dataValidation type="whole" operator="greaterThan" allowBlank="1" showInputMessage="1" showErrorMessage="1" errorTitle="Invalid whole number" error="Please enter a whole number" sqref="G6" xr:uid="{4A6AF178-445F-475D-8079-F3CA0C9F590A}">
      <formula1>0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CD2C843-69F3-4FCF-BB30-1BDA381D7262}">
            <xm:f>NOT(ISERROR(SEARCH('Reference-Qtr1'!$J$5,G7)))</xm:f>
            <xm:f>'Reference-Qtr1'!$J$5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4" operator="containsText" id="{5336022C-3B32-48EF-849F-E5986F089A53}">
            <xm:f>NOT(ISERROR(SEARCH('Reference-Qtr1'!$J$6,G7)))</xm:f>
            <xm:f>'Reference-Qtr1'!$J$6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5" operator="containsText" id="{80F97F3D-E465-4966-8642-857A2B695DD4}">
            <xm:f>NOT(ISERROR(SEARCH('Reference-Qtr1'!$J$7,G7)))</xm:f>
            <xm:f>'Reference-Qtr1'!$J$7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6" operator="containsText" id="{6D8C7A87-552B-49F8-A225-88912AA1FC97}">
            <xm:f>NOT(ISERROR(SEARCH('Reference-Qtr1'!$N$8,G7)))</xm:f>
            <xm:f>'Reference-Qtr1'!$N$8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7" operator="containsText" id="{79E7737C-3127-462C-AF8E-2C8BDD540682}">
            <xm:f>NOT(ISERROR(SEARCH('Reference-Qtr1'!$N$9,G7)))</xm:f>
            <xm:f>'Reference-Qtr1'!$N$9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A198A4BD-BB9E-4F24-91EE-C47CE97CE75E}">
            <xm:f>NOT(ISERROR(SEARCH('Reference-Qtr1'!$N$10,G7)))</xm:f>
            <xm:f>'Reference-Qtr1'!$N$10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EA665B6B-4D4F-4ADB-A7B9-543F4CA1F980}">
            <xm:f>NOT(ISERROR(SEARCH('Reference-Qtr1'!$J$10,G7)))</xm:f>
            <xm:f>'Reference-Qtr1'!$J$10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AAB08D1E-4A46-4F9F-BE2B-8BE845E27837}">
            <xm:f>NOT(ISERROR(SEARCH('Reference-Qtr1'!$J$9,G7)))</xm:f>
            <xm:f>'Reference-Qtr1'!$J$9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1" operator="containsText" id="{F0E07EE6-61F0-4103-A288-E53BE2BAA0BC}">
            <xm:f>NOT(ISERROR(SEARCH('Reference-Qtr1'!$J$8,G7)))</xm:f>
            <xm:f>'Reference-Qtr1'!$J$8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2" operator="containsText" id="{C6AC36B0-1339-40CD-9605-C5B9BB6A9EB2}">
            <xm:f>NOT(ISERROR(SEARCH('Reference-Qtr1'!$N$7,G7)))</xm:f>
            <xm:f>'Reference-Qtr1'!$N$7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3" operator="containsText" id="{1302DE03-9D22-4B6E-AE0E-A3D6349C5385}">
            <xm:f>NOT(ISERROR(SEARCH('Reference-Qtr1'!$N$6,G7)))</xm:f>
            <xm:f>'Reference-Qtr1'!$N$6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4" operator="containsText" id="{0B9CBC7B-6AB2-4172-A967-FF407315DD57}">
            <xm:f>NOT(ISERROR(SEARCH('Reference-Qtr1'!$N$5,G7)))</xm:f>
            <xm:f>'Reference-Qtr1'!$N$5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G7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9E43-CDD4-493F-BCDE-A6E708BA073D}">
  <sheetPr codeName="Sheet7"/>
  <dimension ref="A1:S314"/>
  <sheetViews>
    <sheetView zoomScaleNormal="100" workbookViewId="0">
      <selection activeCell="C14" sqref="C14"/>
    </sheetView>
  </sheetViews>
  <sheetFormatPr defaultColWidth="0" defaultRowHeight="15" customHeight="1" zeroHeight="1" x14ac:dyDescent="0.3"/>
  <cols>
    <col min="1" max="1" width="3.88671875" customWidth="1"/>
    <col min="2" max="2" width="31.5546875" customWidth="1"/>
    <col min="3" max="3" width="32.44140625" customWidth="1"/>
    <col min="4" max="4" width="22.6640625" customWidth="1"/>
    <col min="5" max="5" width="21.5546875" customWidth="1"/>
    <col min="6" max="6" width="39.88671875" customWidth="1"/>
    <col min="7" max="7" width="38.88671875" customWidth="1"/>
    <col min="8" max="8" width="28.6640625" customWidth="1"/>
    <col min="9" max="9" width="2.88671875" customWidth="1"/>
    <col min="10" max="14" width="8.88671875" customWidth="1"/>
    <col min="15" max="17" width="8.88671875" hidden="1" customWidth="1"/>
    <col min="18" max="18" width="16.88671875" hidden="1" customWidth="1"/>
    <col min="19" max="19" width="9.6640625" hidden="1" customWidth="1"/>
    <col min="20" max="16384" width="8.88671875" hidden="1"/>
  </cols>
  <sheetData>
    <row r="1" spans="1:19" ht="7.5" customHeight="1" x14ac:dyDescent="0.3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9" ht="95.1" customHeight="1" x14ac:dyDescent="0.3">
      <c r="A2" s="25"/>
      <c r="B2" s="317" t="s">
        <v>134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163"/>
      <c r="P2" s="163"/>
      <c r="Q2" s="25"/>
    </row>
    <row r="3" spans="1:19" ht="21.9" customHeight="1" x14ac:dyDescent="0.3">
      <c r="A3" s="20"/>
      <c r="B3" s="21" t="s">
        <v>135</v>
      </c>
      <c r="C3" s="22"/>
      <c r="D3" s="22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9" ht="69.75" customHeight="1" x14ac:dyDescent="0.3">
      <c r="A4" s="24"/>
      <c r="B4" s="318" t="s">
        <v>62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3"/>
      <c r="O4" s="23"/>
      <c r="P4" s="23"/>
      <c r="Q4" s="23"/>
    </row>
    <row r="5" spans="1:19" ht="27.75" customHeight="1" thickBot="1" x14ac:dyDescent="0.5">
      <c r="A5" s="15"/>
      <c r="B5" s="18"/>
      <c r="C5" s="19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9" ht="41.25" customHeight="1" thickBot="1" x14ac:dyDescent="0.35">
      <c r="A6" s="15"/>
      <c r="B6" s="160" t="s">
        <v>80</v>
      </c>
      <c r="C6" s="319" t="s">
        <v>128</v>
      </c>
      <c r="D6" s="320"/>
      <c r="E6" s="14"/>
      <c r="F6" s="148" t="s">
        <v>118</v>
      </c>
      <c r="G6" s="159">
        <v>300</v>
      </c>
      <c r="H6" s="67"/>
      <c r="I6" s="67"/>
      <c r="J6" s="67"/>
      <c r="K6" s="14"/>
      <c r="L6" s="14"/>
      <c r="M6" s="14"/>
      <c r="N6" s="14"/>
      <c r="O6" s="14"/>
      <c r="P6" s="14"/>
      <c r="Q6" s="14"/>
    </row>
    <row r="7" spans="1:19" ht="45" customHeight="1" thickBot="1" x14ac:dyDescent="0.35">
      <c r="A7" s="16"/>
      <c r="B7" s="161" t="s">
        <v>70</v>
      </c>
      <c r="C7" s="321" t="s">
        <v>130</v>
      </c>
      <c r="D7" s="322"/>
      <c r="E7" s="14"/>
      <c r="F7" s="148" t="s">
        <v>61</v>
      </c>
      <c r="G7" s="307" t="s">
        <v>132</v>
      </c>
      <c r="H7" s="67"/>
      <c r="I7" s="67"/>
      <c r="J7" s="67"/>
      <c r="K7" s="14"/>
      <c r="L7" s="14"/>
      <c r="M7" s="14"/>
      <c r="N7" s="14"/>
      <c r="O7" s="14"/>
      <c r="P7" s="14"/>
      <c r="Q7" s="14"/>
    </row>
    <row r="8" spans="1:19" ht="52.5" customHeight="1" thickBot="1" x14ac:dyDescent="0.35">
      <c r="A8" s="16"/>
      <c r="B8" s="162" t="s">
        <v>119</v>
      </c>
      <c r="C8" s="323" t="str">
        <f>IF('Data-Qtr1'!C8="&lt;Insert RCH Name here&gt;","Enter RCH name in Data-Qtr1 RCH Name field",'Data-Qtr1'!C8)</f>
        <v>Enter RCH name in Data-Qtr1 RCH Name field</v>
      </c>
      <c r="D8" s="324"/>
      <c r="E8" s="14"/>
      <c r="F8" s="14"/>
      <c r="G8" s="67"/>
      <c r="H8" s="67"/>
      <c r="I8" s="67"/>
      <c r="J8" s="67"/>
      <c r="K8" s="14"/>
      <c r="L8" s="14"/>
      <c r="M8" s="14"/>
      <c r="N8" s="14"/>
      <c r="O8" s="14"/>
      <c r="P8" s="14"/>
      <c r="Q8" s="14"/>
    </row>
    <row r="9" spans="1:19" thickBot="1" x14ac:dyDescent="0.35">
      <c r="A9" s="15"/>
      <c r="B9" s="68"/>
      <c r="C9" s="69"/>
      <c r="D9" s="66"/>
      <c r="E9" s="66"/>
      <c r="F9" s="66"/>
      <c r="G9" s="66"/>
      <c r="H9" s="67"/>
      <c r="I9" s="67"/>
      <c r="J9" s="67"/>
      <c r="K9" s="14"/>
      <c r="L9" s="14"/>
      <c r="M9" s="14"/>
      <c r="N9" s="14"/>
      <c r="O9" s="14"/>
      <c r="P9" s="14"/>
      <c r="Q9" s="14"/>
    </row>
    <row r="10" spans="1:19" ht="21.75" customHeight="1" thickBot="1" x14ac:dyDescent="0.35">
      <c r="A10" s="15"/>
      <c r="B10" s="68"/>
      <c r="C10" s="149" t="s">
        <v>64</v>
      </c>
      <c r="D10" s="70"/>
      <c r="E10" s="70"/>
      <c r="F10" s="70"/>
      <c r="G10" s="70"/>
      <c r="H10" s="71"/>
      <c r="I10" s="67"/>
      <c r="J10" s="67"/>
      <c r="K10" s="14"/>
      <c r="L10" s="14"/>
      <c r="M10" s="14"/>
      <c r="N10" s="14"/>
      <c r="O10" s="14"/>
      <c r="P10" s="14"/>
      <c r="Q10" s="14"/>
    </row>
    <row r="11" spans="1:19" ht="16.2" thickBot="1" x14ac:dyDescent="0.35">
      <c r="A11" s="15"/>
      <c r="B11" s="72" t="s">
        <v>16</v>
      </c>
      <c r="C11" s="73" t="s">
        <v>23</v>
      </c>
      <c r="D11" s="74" t="s">
        <v>21</v>
      </c>
      <c r="E11" s="75">
        <v>2</v>
      </c>
      <c r="F11" s="75">
        <v>3</v>
      </c>
      <c r="G11" s="75">
        <v>4</v>
      </c>
      <c r="H11" s="76" t="s">
        <v>63</v>
      </c>
      <c r="I11" s="67"/>
      <c r="J11" s="67"/>
      <c r="K11" s="14"/>
      <c r="L11" s="14"/>
      <c r="M11" s="14"/>
      <c r="N11" s="14"/>
      <c r="O11" s="14"/>
      <c r="P11" s="14"/>
      <c r="Q11" s="14"/>
    </row>
    <row r="12" spans="1:19" ht="79.5" customHeight="1" x14ac:dyDescent="0.3">
      <c r="A12" s="17"/>
      <c r="B12" s="77" t="s">
        <v>15</v>
      </c>
      <c r="C12" s="78" t="s">
        <v>115</v>
      </c>
      <c r="D12" s="79" t="s">
        <v>33</v>
      </c>
      <c r="E12" s="79" t="s">
        <v>114</v>
      </c>
      <c r="F12" s="79" t="s">
        <v>55</v>
      </c>
      <c r="G12" s="79" t="s">
        <v>60</v>
      </c>
      <c r="H12" s="80"/>
      <c r="I12" s="67"/>
      <c r="J12" s="67"/>
      <c r="K12" s="14"/>
      <c r="L12" s="14"/>
      <c r="M12" s="14"/>
      <c r="N12" s="14"/>
      <c r="O12" s="14"/>
      <c r="P12" s="14"/>
      <c r="Q12" s="14"/>
      <c r="R12" s="153" t="s">
        <v>65</v>
      </c>
      <c r="S12" s="154" t="s">
        <v>71</v>
      </c>
    </row>
    <row r="13" spans="1:19" ht="54" customHeight="1" thickBot="1" x14ac:dyDescent="0.35">
      <c r="A13" s="15"/>
      <c r="B13" s="81" t="s">
        <v>24</v>
      </c>
      <c r="C13" s="82" t="s">
        <v>35</v>
      </c>
      <c r="D13" s="83" t="s">
        <v>34</v>
      </c>
      <c r="E13" s="83" t="s">
        <v>14</v>
      </c>
      <c r="F13" s="83" t="s">
        <v>56</v>
      </c>
      <c r="G13" s="83" t="s">
        <v>57</v>
      </c>
      <c r="H13" s="84" t="s">
        <v>22</v>
      </c>
      <c r="I13" s="67"/>
      <c r="J13" s="67"/>
      <c r="K13" s="14"/>
      <c r="L13" s="14"/>
      <c r="M13" s="14"/>
      <c r="N13" s="14"/>
      <c r="O13" s="14"/>
      <c r="P13" s="14"/>
      <c r="Q13" s="14"/>
      <c r="R13" s="151"/>
      <c r="S13" s="155"/>
    </row>
    <row r="14" spans="1:19" ht="14.4" x14ac:dyDescent="0.3">
      <c r="A14" s="15"/>
      <c r="B14" s="85">
        <v>1</v>
      </c>
      <c r="C14" s="86"/>
      <c r="D14" s="116"/>
      <c r="E14" s="88"/>
      <c r="F14" s="87"/>
      <c r="G14" s="88"/>
      <c r="H14" s="89"/>
      <c r="I14" s="67"/>
      <c r="J14" s="67"/>
      <c r="K14" s="14"/>
      <c r="L14" s="14"/>
      <c r="M14" s="14"/>
      <c r="N14" s="14"/>
      <c r="O14" s="14"/>
      <c r="P14" s="14"/>
      <c r="Q14" s="14"/>
      <c r="R14" s="151" t="b">
        <f t="shared" ref="R14:R45" si="0">$G$6&lt;B14</f>
        <v>0</v>
      </c>
      <c r="S14" s="156">
        <f>IF(C14="Yes",DATE(2024,4,1),DATE(1900,1,1))</f>
        <v>1</v>
      </c>
    </row>
    <row r="15" spans="1:19" ht="14.4" x14ac:dyDescent="0.3">
      <c r="A15" s="15"/>
      <c r="B15" s="90">
        <v>2</v>
      </c>
      <c r="C15" s="91"/>
      <c r="D15" s="92"/>
      <c r="E15" s="93"/>
      <c r="F15" s="92"/>
      <c r="G15" s="93"/>
      <c r="H15" s="94"/>
      <c r="I15" s="67"/>
      <c r="J15" s="67"/>
      <c r="K15" s="14"/>
      <c r="L15" s="14"/>
      <c r="M15" s="14"/>
      <c r="N15" s="14"/>
      <c r="O15" s="14"/>
      <c r="P15" s="14"/>
      <c r="Q15" s="14"/>
      <c r="R15" s="151" t="b">
        <f t="shared" si="0"/>
        <v>0</v>
      </c>
      <c r="S15" s="156">
        <f t="shared" ref="S15:S78" si="1">IF(C15="Yes",DATE(2024,4,1),DATE(1900,1,1))</f>
        <v>1</v>
      </c>
    </row>
    <row r="16" spans="1:19" ht="14.4" x14ac:dyDescent="0.3">
      <c r="A16" s="15"/>
      <c r="B16" s="90">
        <v>3</v>
      </c>
      <c r="C16" s="91"/>
      <c r="D16" s="92"/>
      <c r="E16" s="93"/>
      <c r="F16" s="92"/>
      <c r="G16" s="93"/>
      <c r="H16" s="94"/>
      <c r="I16" s="67"/>
      <c r="J16" s="67"/>
      <c r="K16" s="14"/>
      <c r="L16" s="14"/>
      <c r="M16" s="14"/>
      <c r="N16" s="14"/>
      <c r="O16" s="14"/>
      <c r="P16" s="14"/>
      <c r="Q16" s="14"/>
      <c r="R16" s="151" t="b">
        <f t="shared" si="0"/>
        <v>0</v>
      </c>
      <c r="S16" s="156">
        <f t="shared" si="1"/>
        <v>1</v>
      </c>
    </row>
    <row r="17" spans="1:19" ht="14.4" x14ac:dyDescent="0.3">
      <c r="A17" s="14"/>
      <c r="B17" s="90">
        <v>4</v>
      </c>
      <c r="C17" s="91"/>
      <c r="D17" s="92"/>
      <c r="E17" s="93"/>
      <c r="F17" s="92"/>
      <c r="G17" s="93"/>
      <c r="H17" s="94"/>
      <c r="I17" s="67"/>
      <c r="J17" s="67"/>
      <c r="K17" s="14"/>
      <c r="L17" s="14"/>
      <c r="M17" s="14"/>
      <c r="N17" s="14"/>
      <c r="O17" s="14"/>
      <c r="P17" s="14"/>
      <c r="Q17" s="14"/>
      <c r="R17" s="151" t="b">
        <f t="shared" si="0"/>
        <v>0</v>
      </c>
      <c r="S17" s="156">
        <f t="shared" si="1"/>
        <v>1</v>
      </c>
    </row>
    <row r="18" spans="1:19" ht="14.4" x14ac:dyDescent="0.3">
      <c r="A18" s="14"/>
      <c r="B18" s="90">
        <v>5</v>
      </c>
      <c r="C18" s="91"/>
      <c r="D18" s="92"/>
      <c r="E18" s="93"/>
      <c r="F18" s="92"/>
      <c r="G18" s="93"/>
      <c r="H18" s="94"/>
      <c r="I18" s="67"/>
      <c r="J18" s="67"/>
      <c r="K18" s="14"/>
      <c r="L18" s="14"/>
      <c r="M18" s="14"/>
      <c r="N18" s="14"/>
      <c r="O18" s="14"/>
      <c r="P18" s="14"/>
      <c r="Q18" s="14"/>
      <c r="R18" s="151" t="b">
        <f t="shared" si="0"/>
        <v>0</v>
      </c>
      <c r="S18" s="156">
        <f t="shared" si="1"/>
        <v>1</v>
      </c>
    </row>
    <row r="19" spans="1:19" ht="14.4" x14ac:dyDescent="0.3">
      <c r="A19" s="14"/>
      <c r="B19" s="90">
        <v>6</v>
      </c>
      <c r="C19" s="91"/>
      <c r="D19" s="92"/>
      <c r="E19" s="93"/>
      <c r="F19" s="92"/>
      <c r="G19" s="93"/>
      <c r="H19" s="94"/>
      <c r="I19" s="67"/>
      <c r="J19" s="67"/>
      <c r="K19" s="14"/>
      <c r="L19" s="14"/>
      <c r="M19" s="14"/>
      <c r="N19" s="14"/>
      <c r="O19" s="14"/>
      <c r="P19" s="14"/>
      <c r="Q19" s="14"/>
      <c r="R19" s="151" t="b">
        <f t="shared" si="0"/>
        <v>0</v>
      </c>
      <c r="S19" s="156">
        <f t="shared" si="1"/>
        <v>1</v>
      </c>
    </row>
    <row r="20" spans="1:19" ht="14.4" x14ac:dyDescent="0.3">
      <c r="A20" s="14"/>
      <c r="B20" s="90">
        <v>7</v>
      </c>
      <c r="C20" s="91"/>
      <c r="D20" s="92"/>
      <c r="E20" s="93"/>
      <c r="F20" s="92"/>
      <c r="G20" s="93"/>
      <c r="H20" s="94"/>
      <c r="I20" s="67"/>
      <c r="J20" s="67"/>
      <c r="K20" s="14"/>
      <c r="L20" s="14"/>
      <c r="M20" s="14"/>
      <c r="N20" s="14"/>
      <c r="O20" s="14"/>
      <c r="P20" s="14"/>
      <c r="Q20" s="14"/>
      <c r="R20" s="151" t="b">
        <f t="shared" si="0"/>
        <v>0</v>
      </c>
      <c r="S20" s="156">
        <f t="shared" si="1"/>
        <v>1</v>
      </c>
    </row>
    <row r="21" spans="1:19" ht="14.4" x14ac:dyDescent="0.3">
      <c r="A21" s="14"/>
      <c r="B21" s="90">
        <v>8</v>
      </c>
      <c r="C21" s="91"/>
      <c r="D21" s="92"/>
      <c r="E21" s="93"/>
      <c r="F21" s="92"/>
      <c r="G21" s="93"/>
      <c r="H21" s="94"/>
      <c r="I21" s="67"/>
      <c r="J21" s="67"/>
      <c r="K21" s="14"/>
      <c r="L21" s="14"/>
      <c r="M21" s="14"/>
      <c r="N21" s="14"/>
      <c r="O21" s="14"/>
      <c r="P21" s="14"/>
      <c r="Q21" s="14"/>
      <c r="R21" s="151" t="b">
        <f t="shared" si="0"/>
        <v>0</v>
      </c>
      <c r="S21" s="156">
        <f t="shared" si="1"/>
        <v>1</v>
      </c>
    </row>
    <row r="22" spans="1:19" ht="14.4" x14ac:dyDescent="0.3">
      <c r="A22" s="14"/>
      <c r="B22" s="90">
        <v>9</v>
      </c>
      <c r="C22" s="91"/>
      <c r="D22" s="92"/>
      <c r="E22" s="93"/>
      <c r="F22" s="92"/>
      <c r="G22" s="93"/>
      <c r="H22" s="94"/>
      <c r="I22" s="67"/>
      <c r="J22" s="67"/>
      <c r="K22" s="14"/>
      <c r="L22" s="14"/>
      <c r="M22" s="14"/>
      <c r="N22" s="14"/>
      <c r="O22" s="14"/>
      <c r="P22" s="14"/>
      <c r="Q22" s="14"/>
      <c r="R22" s="151" t="b">
        <f t="shared" si="0"/>
        <v>0</v>
      </c>
      <c r="S22" s="156">
        <f t="shared" si="1"/>
        <v>1</v>
      </c>
    </row>
    <row r="23" spans="1:19" thickBot="1" x14ac:dyDescent="0.35">
      <c r="A23" s="14"/>
      <c r="B23" s="90">
        <v>10</v>
      </c>
      <c r="C23" s="95"/>
      <c r="D23" s="96"/>
      <c r="E23" s="97"/>
      <c r="F23" s="96"/>
      <c r="G23" s="147"/>
      <c r="H23" s="98"/>
      <c r="I23" s="67"/>
      <c r="J23" s="67"/>
      <c r="K23" s="14"/>
      <c r="L23" s="14"/>
      <c r="M23" s="14"/>
      <c r="N23" s="14"/>
      <c r="O23" s="14"/>
      <c r="P23" s="14"/>
      <c r="Q23" s="14"/>
      <c r="R23" s="151" t="b">
        <f t="shared" si="0"/>
        <v>0</v>
      </c>
      <c r="S23" s="156">
        <f t="shared" si="1"/>
        <v>1</v>
      </c>
    </row>
    <row r="24" spans="1:19" ht="14.4" x14ac:dyDescent="0.3">
      <c r="A24" s="14"/>
      <c r="B24" s="85">
        <v>11</v>
      </c>
      <c r="C24" s="99"/>
      <c r="D24" s="100"/>
      <c r="E24" s="101"/>
      <c r="F24" s="100"/>
      <c r="G24" s="101"/>
      <c r="H24" s="102"/>
      <c r="I24" s="67"/>
      <c r="J24" s="67"/>
      <c r="K24" s="14"/>
      <c r="L24" s="14"/>
      <c r="M24" s="14"/>
      <c r="N24" s="14"/>
      <c r="O24" s="14"/>
      <c r="P24" s="14"/>
      <c r="Q24" s="14"/>
      <c r="R24" s="151" t="b">
        <f t="shared" si="0"/>
        <v>0</v>
      </c>
      <c r="S24" s="156">
        <f t="shared" si="1"/>
        <v>1</v>
      </c>
    </row>
    <row r="25" spans="1:19" ht="14.4" x14ac:dyDescent="0.3">
      <c r="A25" s="14"/>
      <c r="B25" s="90">
        <v>12</v>
      </c>
      <c r="C25" s="91"/>
      <c r="D25" s="92"/>
      <c r="E25" s="93"/>
      <c r="F25" s="92"/>
      <c r="G25" s="93"/>
      <c r="H25" s="94"/>
      <c r="I25" s="67"/>
      <c r="J25" s="67"/>
      <c r="K25" s="14"/>
      <c r="L25" s="14"/>
      <c r="M25" s="14"/>
      <c r="N25" s="14"/>
      <c r="O25" s="14"/>
      <c r="P25" s="14"/>
      <c r="Q25" s="14"/>
      <c r="R25" s="151" t="b">
        <f t="shared" si="0"/>
        <v>0</v>
      </c>
      <c r="S25" s="156">
        <f t="shared" si="1"/>
        <v>1</v>
      </c>
    </row>
    <row r="26" spans="1:19" ht="14.4" x14ac:dyDescent="0.3">
      <c r="A26" s="14"/>
      <c r="B26" s="90">
        <v>13</v>
      </c>
      <c r="C26" s="91"/>
      <c r="D26" s="92"/>
      <c r="E26" s="93"/>
      <c r="F26" s="92"/>
      <c r="G26" s="93"/>
      <c r="H26" s="94"/>
      <c r="I26" s="67"/>
      <c r="J26" s="67"/>
      <c r="K26" s="14"/>
      <c r="L26" s="14"/>
      <c r="M26" s="14"/>
      <c r="N26" s="14"/>
      <c r="O26" s="14"/>
      <c r="P26" s="14"/>
      <c r="Q26" s="14"/>
      <c r="R26" s="151" t="b">
        <f t="shared" si="0"/>
        <v>0</v>
      </c>
      <c r="S26" s="156">
        <f t="shared" si="1"/>
        <v>1</v>
      </c>
    </row>
    <row r="27" spans="1:19" ht="14.4" x14ac:dyDescent="0.3">
      <c r="A27" s="14"/>
      <c r="B27" s="90">
        <v>14</v>
      </c>
      <c r="C27" s="91"/>
      <c r="D27" s="92"/>
      <c r="E27" s="93"/>
      <c r="F27" s="92"/>
      <c r="G27" s="93"/>
      <c r="H27" s="94"/>
      <c r="I27" s="67"/>
      <c r="J27" s="67"/>
      <c r="K27" s="14"/>
      <c r="L27" s="14"/>
      <c r="M27" s="14"/>
      <c r="N27" s="14"/>
      <c r="O27" s="14"/>
      <c r="P27" s="14"/>
      <c r="Q27" s="14"/>
      <c r="R27" s="151" t="b">
        <f t="shared" si="0"/>
        <v>0</v>
      </c>
      <c r="S27" s="156">
        <f t="shared" si="1"/>
        <v>1</v>
      </c>
    </row>
    <row r="28" spans="1:19" ht="14.4" x14ac:dyDescent="0.3">
      <c r="A28" s="14"/>
      <c r="B28" s="90">
        <v>15</v>
      </c>
      <c r="C28" s="91"/>
      <c r="D28" s="92"/>
      <c r="E28" s="93"/>
      <c r="F28" s="92"/>
      <c r="G28" s="93"/>
      <c r="H28" s="94"/>
      <c r="I28" s="67"/>
      <c r="J28" s="67"/>
      <c r="K28" s="14"/>
      <c r="L28" s="14"/>
      <c r="M28" s="14"/>
      <c r="N28" s="14"/>
      <c r="O28" s="14"/>
      <c r="P28" s="14"/>
      <c r="Q28" s="14"/>
      <c r="R28" s="151" t="b">
        <f t="shared" si="0"/>
        <v>0</v>
      </c>
      <c r="S28" s="156">
        <f t="shared" si="1"/>
        <v>1</v>
      </c>
    </row>
    <row r="29" spans="1:19" ht="14.4" x14ac:dyDescent="0.3">
      <c r="A29" s="14"/>
      <c r="B29" s="90">
        <v>16</v>
      </c>
      <c r="C29" s="91"/>
      <c r="D29" s="92"/>
      <c r="E29" s="93"/>
      <c r="F29" s="92"/>
      <c r="G29" s="93"/>
      <c r="H29" s="94"/>
      <c r="I29" s="67"/>
      <c r="J29" s="67"/>
      <c r="K29" s="14"/>
      <c r="L29" s="14"/>
      <c r="M29" s="14"/>
      <c r="N29" s="14"/>
      <c r="O29" s="14"/>
      <c r="P29" s="14"/>
      <c r="Q29" s="14"/>
      <c r="R29" s="151" t="b">
        <f t="shared" si="0"/>
        <v>0</v>
      </c>
      <c r="S29" s="156">
        <f t="shared" si="1"/>
        <v>1</v>
      </c>
    </row>
    <row r="30" spans="1:19" ht="14.4" x14ac:dyDescent="0.3">
      <c r="A30" s="14"/>
      <c r="B30" s="90">
        <v>17</v>
      </c>
      <c r="C30" s="91"/>
      <c r="D30" s="92"/>
      <c r="E30" s="93"/>
      <c r="F30" s="92"/>
      <c r="G30" s="93"/>
      <c r="H30" s="94"/>
      <c r="I30" s="67"/>
      <c r="J30" s="67"/>
      <c r="K30" s="14"/>
      <c r="L30" s="14"/>
      <c r="M30" s="14"/>
      <c r="N30" s="14"/>
      <c r="O30" s="14"/>
      <c r="P30" s="14"/>
      <c r="Q30" s="14"/>
      <c r="R30" s="151" t="b">
        <f t="shared" si="0"/>
        <v>0</v>
      </c>
      <c r="S30" s="156">
        <f t="shared" si="1"/>
        <v>1</v>
      </c>
    </row>
    <row r="31" spans="1:19" ht="14.4" x14ac:dyDescent="0.3">
      <c r="A31" s="14"/>
      <c r="B31" s="90">
        <v>18</v>
      </c>
      <c r="C31" s="91"/>
      <c r="D31" s="92"/>
      <c r="E31" s="93"/>
      <c r="F31" s="92"/>
      <c r="G31" s="93"/>
      <c r="H31" s="94"/>
      <c r="I31" s="67"/>
      <c r="J31" s="67"/>
      <c r="K31" s="14"/>
      <c r="L31" s="14"/>
      <c r="M31" s="14"/>
      <c r="N31" s="14"/>
      <c r="O31" s="14"/>
      <c r="P31" s="14"/>
      <c r="Q31" s="14"/>
      <c r="R31" s="151" t="b">
        <f t="shared" si="0"/>
        <v>0</v>
      </c>
      <c r="S31" s="156">
        <f t="shared" si="1"/>
        <v>1</v>
      </c>
    </row>
    <row r="32" spans="1:19" ht="14.4" x14ac:dyDescent="0.3">
      <c r="A32" s="14"/>
      <c r="B32" s="90">
        <v>19</v>
      </c>
      <c r="C32" s="91"/>
      <c r="D32" s="92"/>
      <c r="E32" s="93"/>
      <c r="F32" s="92"/>
      <c r="G32" s="93"/>
      <c r="H32" s="94"/>
      <c r="I32" s="67"/>
      <c r="J32" s="67"/>
      <c r="K32" s="14"/>
      <c r="L32" s="14"/>
      <c r="M32" s="14"/>
      <c r="N32" s="14"/>
      <c r="O32" s="14"/>
      <c r="P32" s="14"/>
      <c r="Q32" s="14"/>
      <c r="R32" s="151" t="b">
        <f t="shared" si="0"/>
        <v>0</v>
      </c>
      <c r="S32" s="156">
        <f t="shared" si="1"/>
        <v>1</v>
      </c>
    </row>
    <row r="33" spans="1:19" thickBot="1" x14ac:dyDescent="0.35">
      <c r="A33" s="14"/>
      <c r="B33" s="90">
        <v>20</v>
      </c>
      <c r="C33" s="95"/>
      <c r="D33" s="96"/>
      <c r="E33" s="97"/>
      <c r="F33" s="96"/>
      <c r="G33" s="97"/>
      <c r="H33" s="98"/>
      <c r="I33" s="67"/>
      <c r="J33" s="67"/>
      <c r="K33" s="14"/>
      <c r="L33" s="14"/>
      <c r="M33" s="14"/>
      <c r="N33" s="14"/>
      <c r="O33" s="14"/>
      <c r="P33" s="14"/>
      <c r="Q33" s="14"/>
      <c r="R33" s="151" t="b">
        <f t="shared" si="0"/>
        <v>0</v>
      </c>
      <c r="S33" s="156">
        <f t="shared" si="1"/>
        <v>1</v>
      </c>
    </row>
    <row r="34" spans="1:19" ht="14.4" x14ac:dyDescent="0.3">
      <c r="A34" s="14"/>
      <c r="B34" s="85">
        <v>21</v>
      </c>
      <c r="C34" s="99"/>
      <c r="D34" s="100"/>
      <c r="E34" s="101"/>
      <c r="F34" s="100"/>
      <c r="G34" s="101"/>
      <c r="H34" s="102"/>
      <c r="I34" s="67"/>
      <c r="J34" s="67"/>
      <c r="K34" s="14"/>
      <c r="L34" s="14"/>
      <c r="M34" s="14"/>
      <c r="N34" s="14"/>
      <c r="O34" s="14"/>
      <c r="P34" s="14"/>
      <c r="Q34" s="14"/>
      <c r="R34" s="151" t="b">
        <f t="shared" si="0"/>
        <v>0</v>
      </c>
      <c r="S34" s="156">
        <f t="shared" si="1"/>
        <v>1</v>
      </c>
    </row>
    <row r="35" spans="1:19" ht="14.4" x14ac:dyDescent="0.3">
      <c r="A35" s="14"/>
      <c r="B35" s="90">
        <v>22</v>
      </c>
      <c r="C35" s="91"/>
      <c r="D35" s="92"/>
      <c r="E35" s="93"/>
      <c r="F35" s="92"/>
      <c r="G35" s="93"/>
      <c r="H35" s="94"/>
      <c r="I35" s="67"/>
      <c r="J35" s="67"/>
      <c r="K35" s="14"/>
      <c r="L35" s="14"/>
      <c r="M35" s="14"/>
      <c r="N35" s="14"/>
      <c r="O35" s="14"/>
      <c r="P35" s="14"/>
      <c r="Q35" s="14"/>
      <c r="R35" s="151" t="b">
        <f t="shared" si="0"/>
        <v>0</v>
      </c>
      <c r="S35" s="156">
        <f t="shared" si="1"/>
        <v>1</v>
      </c>
    </row>
    <row r="36" spans="1:19" ht="14.4" x14ac:dyDescent="0.3">
      <c r="A36" s="14"/>
      <c r="B36" s="90">
        <v>23</v>
      </c>
      <c r="C36" s="91"/>
      <c r="D36" s="92"/>
      <c r="E36" s="93"/>
      <c r="F36" s="92"/>
      <c r="G36" s="93"/>
      <c r="H36" s="94"/>
      <c r="I36" s="67"/>
      <c r="J36" s="67"/>
      <c r="K36" s="14"/>
      <c r="L36" s="14"/>
      <c r="M36" s="14"/>
      <c r="N36" s="14"/>
      <c r="R36" s="151" t="b">
        <f t="shared" si="0"/>
        <v>0</v>
      </c>
      <c r="S36" s="156">
        <f t="shared" si="1"/>
        <v>1</v>
      </c>
    </row>
    <row r="37" spans="1:19" ht="14.4" x14ac:dyDescent="0.3">
      <c r="A37" s="14"/>
      <c r="B37" s="90">
        <v>24</v>
      </c>
      <c r="C37" s="91"/>
      <c r="D37" s="92"/>
      <c r="E37" s="93"/>
      <c r="F37" s="92"/>
      <c r="G37" s="93"/>
      <c r="H37" s="94"/>
      <c r="I37" s="67"/>
      <c r="J37" s="67"/>
      <c r="K37" s="14"/>
      <c r="L37" s="14"/>
      <c r="M37" s="14"/>
      <c r="N37" s="14"/>
      <c r="R37" s="151" t="b">
        <f t="shared" si="0"/>
        <v>0</v>
      </c>
      <c r="S37" s="156">
        <f t="shared" si="1"/>
        <v>1</v>
      </c>
    </row>
    <row r="38" spans="1:19" ht="14.4" x14ac:dyDescent="0.3">
      <c r="A38" s="14"/>
      <c r="B38" s="90">
        <v>25</v>
      </c>
      <c r="C38" s="91"/>
      <c r="D38" s="92"/>
      <c r="E38" s="93"/>
      <c r="F38" s="92"/>
      <c r="G38" s="93"/>
      <c r="H38" s="94"/>
      <c r="I38" s="67"/>
      <c r="J38" s="67"/>
      <c r="K38" s="14"/>
      <c r="L38" s="14"/>
      <c r="M38" s="14"/>
      <c r="N38" s="14"/>
      <c r="R38" s="151" t="b">
        <f t="shared" si="0"/>
        <v>0</v>
      </c>
      <c r="S38" s="156">
        <f t="shared" si="1"/>
        <v>1</v>
      </c>
    </row>
    <row r="39" spans="1:19" ht="14.4" x14ac:dyDescent="0.3">
      <c r="A39" s="14"/>
      <c r="B39" s="90">
        <v>26</v>
      </c>
      <c r="C39" s="91"/>
      <c r="D39" s="92"/>
      <c r="E39" s="93"/>
      <c r="F39" s="92"/>
      <c r="G39" s="93"/>
      <c r="H39" s="94"/>
      <c r="I39" s="67"/>
      <c r="J39" s="67"/>
      <c r="K39" s="14"/>
      <c r="L39" s="14"/>
      <c r="M39" s="14"/>
      <c r="N39" s="14"/>
      <c r="R39" s="151" t="b">
        <f t="shared" si="0"/>
        <v>0</v>
      </c>
      <c r="S39" s="156">
        <f t="shared" si="1"/>
        <v>1</v>
      </c>
    </row>
    <row r="40" spans="1:19" ht="14.4" x14ac:dyDescent="0.3">
      <c r="A40" s="14"/>
      <c r="B40" s="90">
        <v>27</v>
      </c>
      <c r="C40" s="91"/>
      <c r="D40" s="92"/>
      <c r="E40" s="93"/>
      <c r="F40" s="92"/>
      <c r="G40" s="93"/>
      <c r="H40" s="94"/>
      <c r="I40" s="67"/>
      <c r="J40" s="67"/>
      <c r="K40" s="14"/>
      <c r="L40" s="14"/>
      <c r="M40" s="14"/>
      <c r="N40" s="14"/>
      <c r="R40" s="151" t="b">
        <f t="shared" si="0"/>
        <v>0</v>
      </c>
      <c r="S40" s="156">
        <f t="shared" si="1"/>
        <v>1</v>
      </c>
    </row>
    <row r="41" spans="1:19" ht="14.4" x14ac:dyDescent="0.3">
      <c r="A41" s="14"/>
      <c r="B41" s="90">
        <v>28</v>
      </c>
      <c r="C41" s="91"/>
      <c r="D41" s="92"/>
      <c r="E41" s="93"/>
      <c r="F41" s="92"/>
      <c r="G41" s="93"/>
      <c r="H41" s="94"/>
      <c r="I41" s="67"/>
      <c r="J41" s="67"/>
      <c r="K41" s="14"/>
      <c r="L41" s="14"/>
      <c r="M41" s="14"/>
      <c r="N41" s="14"/>
      <c r="R41" s="151" t="b">
        <f t="shared" si="0"/>
        <v>0</v>
      </c>
      <c r="S41" s="156">
        <f t="shared" si="1"/>
        <v>1</v>
      </c>
    </row>
    <row r="42" spans="1:19" ht="14.4" x14ac:dyDescent="0.3">
      <c r="A42" s="14"/>
      <c r="B42" s="90">
        <v>29</v>
      </c>
      <c r="C42" s="91"/>
      <c r="D42" s="92"/>
      <c r="E42" s="93"/>
      <c r="F42" s="92"/>
      <c r="G42" s="93"/>
      <c r="H42" s="94"/>
      <c r="I42" s="67"/>
      <c r="J42" s="67"/>
      <c r="K42" s="14"/>
      <c r="L42" s="14"/>
      <c r="M42" s="14"/>
      <c r="N42" s="14"/>
      <c r="R42" s="151" t="b">
        <f t="shared" si="0"/>
        <v>0</v>
      </c>
      <c r="S42" s="156">
        <f t="shared" si="1"/>
        <v>1</v>
      </c>
    </row>
    <row r="43" spans="1:19" thickBot="1" x14ac:dyDescent="0.35">
      <c r="A43" s="14"/>
      <c r="B43" s="90">
        <v>30</v>
      </c>
      <c r="C43" s="95"/>
      <c r="D43" s="96"/>
      <c r="E43" s="97"/>
      <c r="F43" s="96"/>
      <c r="G43" s="97"/>
      <c r="H43" s="98"/>
      <c r="I43" s="67"/>
      <c r="J43" s="67"/>
      <c r="K43" s="14"/>
      <c r="L43" s="14"/>
      <c r="M43" s="14"/>
      <c r="N43" s="14"/>
      <c r="R43" s="151" t="b">
        <f t="shared" si="0"/>
        <v>0</v>
      </c>
      <c r="S43" s="156">
        <f t="shared" si="1"/>
        <v>1</v>
      </c>
    </row>
    <row r="44" spans="1:19" ht="14.4" x14ac:dyDescent="0.3">
      <c r="A44" s="14"/>
      <c r="B44" s="85">
        <v>31</v>
      </c>
      <c r="C44" s="99"/>
      <c r="D44" s="100"/>
      <c r="E44" s="101"/>
      <c r="F44" s="100"/>
      <c r="G44" s="101"/>
      <c r="H44" s="102"/>
      <c r="I44" s="67"/>
      <c r="J44" s="67"/>
      <c r="K44" s="14"/>
      <c r="L44" s="14"/>
      <c r="M44" s="14"/>
      <c r="N44" s="14"/>
      <c r="R44" s="151" t="b">
        <f t="shared" si="0"/>
        <v>0</v>
      </c>
      <c r="S44" s="156">
        <f t="shared" si="1"/>
        <v>1</v>
      </c>
    </row>
    <row r="45" spans="1:19" ht="14.4" x14ac:dyDescent="0.3">
      <c r="A45" s="14"/>
      <c r="B45" s="90">
        <v>32</v>
      </c>
      <c r="C45" s="91"/>
      <c r="D45" s="92"/>
      <c r="E45" s="93"/>
      <c r="F45" s="92"/>
      <c r="G45" s="93"/>
      <c r="H45" s="94"/>
      <c r="I45" s="67"/>
      <c r="J45" s="67"/>
      <c r="K45" s="14"/>
      <c r="L45" s="14"/>
      <c r="M45" s="14"/>
      <c r="N45" s="14"/>
      <c r="R45" s="151" t="b">
        <f t="shared" si="0"/>
        <v>0</v>
      </c>
      <c r="S45" s="156">
        <f t="shared" si="1"/>
        <v>1</v>
      </c>
    </row>
    <row r="46" spans="1:19" ht="14.4" x14ac:dyDescent="0.3">
      <c r="A46" s="14"/>
      <c r="B46" s="90">
        <v>33</v>
      </c>
      <c r="C46" s="91"/>
      <c r="D46" s="92"/>
      <c r="E46" s="93"/>
      <c r="F46" s="92"/>
      <c r="G46" s="93"/>
      <c r="H46" s="94"/>
      <c r="I46" s="67"/>
      <c r="J46" s="67"/>
      <c r="K46" s="14"/>
      <c r="L46" s="14"/>
      <c r="M46" s="14"/>
      <c r="N46" s="14"/>
      <c r="R46" s="151" t="b">
        <f t="shared" ref="R46:R77" si="2">$G$6&lt;B46</f>
        <v>0</v>
      </c>
      <c r="S46" s="156">
        <f t="shared" si="1"/>
        <v>1</v>
      </c>
    </row>
    <row r="47" spans="1:19" ht="14.4" x14ac:dyDescent="0.3">
      <c r="A47" s="14"/>
      <c r="B47" s="90">
        <v>34</v>
      </c>
      <c r="C47" s="91"/>
      <c r="D47" s="92"/>
      <c r="E47" s="93"/>
      <c r="F47" s="92"/>
      <c r="G47" s="93"/>
      <c r="H47" s="94"/>
      <c r="I47" s="67"/>
      <c r="J47" s="67"/>
      <c r="K47" s="14"/>
      <c r="L47" s="14"/>
      <c r="M47" s="14"/>
      <c r="N47" s="14"/>
      <c r="R47" s="151" t="b">
        <f t="shared" si="2"/>
        <v>0</v>
      </c>
      <c r="S47" s="156">
        <f t="shared" si="1"/>
        <v>1</v>
      </c>
    </row>
    <row r="48" spans="1:19" ht="14.4" x14ac:dyDescent="0.3">
      <c r="A48" s="14"/>
      <c r="B48" s="90">
        <v>35</v>
      </c>
      <c r="C48" s="91"/>
      <c r="D48" s="92"/>
      <c r="E48" s="93"/>
      <c r="F48" s="92"/>
      <c r="G48" s="93"/>
      <c r="H48" s="94"/>
      <c r="I48" s="67"/>
      <c r="J48" s="67"/>
      <c r="K48" s="14"/>
      <c r="L48" s="14"/>
      <c r="M48" s="14"/>
      <c r="N48" s="14"/>
      <c r="R48" s="151" t="b">
        <f t="shared" si="2"/>
        <v>0</v>
      </c>
      <c r="S48" s="156">
        <f t="shared" si="1"/>
        <v>1</v>
      </c>
    </row>
    <row r="49" spans="1:19" ht="14.4" x14ac:dyDescent="0.3">
      <c r="A49" s="14"/>
      <c r="B49" s="90">
        <v>36</v>
      </c>
      <c r="C49" s="91"/>
      <c r="D49" s="92"/>
      <c r="E49" s="93"/>
      <c r="F49" s="92"/>
      <c r="G49" s="93"/>
      <c r="H49" s="94"/>
      <c r="I49" s="67"/>
      <c r="J49" s="67"/>
      <c r="K49" s="14"/>
      <c r="L49" s="14"/>
      <c r="M49" s="14"/>
      <c r="N49" s="14"/>
      <c r="R49" s="151" t="b">
        <f t="shared" si="2"/>
        <v>0</v>
      </c>
      <c r="S49" s="156">
        <f t="shared" si="1"/>
        <v>1</v>
      </c>
    </row>
    <row r="50" spans="1:19" ht="14.4" x14ac:dyDescent="0.3">
      <c r="A50" s="14"/>
      <c r="B50" s="90">
        <v>37</v>
      </c>
      <c r="C50" s="91"/>
      <c r="D50" s="92"/>
      <c r="E50" s="93"/>
      <c r="F50" s="92"/>
      <c r="G50" s="93"/>
      <c r="H50" s="94"/>
      <c r="I50" s="67"/>
      <c r="J50" s="67"/>
      <c r="K50" s="14"/>
      <c r="L50" s="14"/>
      <c r="M50" s="14"/>
      <c r="N50" s="14"/>
      <c r="R50" s="151" t="b">
        <f t="shared" si="2"/>
        <v>0</v>
      </c>
      <c r="S50" s="156">
        <f t="shared" si="1"/>
        <v>1</v>
      </c>
    </row>
    <row r="51" spans="1:19" ht="14.4" x14ac:dyDescent="0.3">
      <c r="A51" s="14"/>
      <c r="B51" s="90">
        <v>38</v>
      </c>
      <c r="C51" s="91"/>
      <c r="D51" s="92"/>
      <c r="E51" s="93"/>
      <c r="F51" s="92"/>
      <c r="G51" s="93"/>
      <c r="H51" s="94"/>
      <c r="I51" s="67"/>
      <c r="J51" s="67"/>
      <c r="K51" s="14"/>
      <c r="L51" s="14"/>
      <c r="M51" s="14"/>
      <c r="N51" s="14"/>
      <c r="R51" s="151" t="b">
        <f t="shared" si="2"/>
        <v>0</v>
      </c>
      <c r="S51" s="156">
        <f t="shared" si="1"/>
        <v>1</v>
      </c>
    </row>
    <row r="52" spans="1:19" ht="14.4" x14ac:dyDescent="0.3">
      <c r="A52" s="14"/>
      <c r="B52" s="90">
        <v>39</v>
      </c>
      <c r="C52" s="91"/>
      <c r="D52" s="92"/>
      <c r="E52" s="93"/>
      <c r="F52" s="92"/>
      <c r="G52" s="93"/>
      <c r="H52" s="94"/>
      <c r="I52" s="67"/>
      <c r="J52" s="67"/>
      <c r="K52" s="14"/>
      <c r="L52" s="14"/>
      <c r="M52" s="14"/>
      <c r="N52" s="14"/>
      <c r="R52" s="151" t="b">
        <f t="shared" si="2"/>
        <v>0</v>
      </c>
      <c r="S52" s="156">
        <f t="shared" si="1"/>
        <v>1</v>
      </c>
    </row>
    <row r="53" spans="1:19" thickBot="1" x14ac:dyDescent="0.35">
      <c r="A53" s="14"/>
      <c r="B53" s="90">
        <v>40</v>
      </c>
      <c r="C53" s="95"/>
      <c r="D53" s="96"/>
      <c r="E53" s="97"/>
      <c r="F53" s="96"/>
      <c r="G53" s="97"/>
      <c r="H53" s="98"/>
      <c r="I53" s="67"/>
      <c r="J53" s="67"/>
      <c r="K53" s="14"/>
      <c r="L53" s="14"/>
      <c r="M53" s="14"/>
      <c r="N53" s="14"/>
      <c r="R53" s="151" t="b">
        <f t="shared" si="2"/>
        <v>0</v>
      </c>
      <c r="S53" s="156">
        <f t="shared" si="1"/>
        <v>1</v>
      </c>
    </row>
    <row r="54" spans="1:19" ht="14.4" x14ac:dyDescent="0.3">
      <c r="A54" s="14"/>
      <c r="B54" s="85">
        <v>41</v>
      </c>
      <c r="C54" s="99"/>
      <c r="D54" s="100"/>
      <c r="E54" s="101"/>
      <c r="F54" s="100"/>
      <c r="G54" s="101"/>
      <c r="H54" s="102"/>
      <c r="I54" s="67"/>
      <c r="J54" s="67"/>
      <c r="K54" s="14"/>
      <c r="L54" s="14"/>
      <c r="M54" s="14"/>
      <c r="N54" s="14"/>
      <c r="R54" s="151" t="b">
        <f t="shared" si="2"/>
        <v>0</v>
      </c>
      <c r="S54" s="156">
        <f t="shared" si="1"/>
        <v>1</v>
      </c>
    </row>
    <row r="55" spans="1:19" ht="14.4" x14ac:dyDescent="0.3">
      <c r="A55" s="14"/>
      <c r="B55" s="90">
        <v>42</v>
      </c>
      <c r="C55" s="91"/>
      <c r="D55" s="92"/>
      <c r="E55" s="93"/>
      <c r="F55" s="92"/>
      <c r="G55" s="93"/>
      <c r="H55" s="94"/>
      <c r="I55" s="67"/>
      <c r="J55" s="67"/>
      <c r="K55" s="14"/>
      <c r="L55" s="14"/>
      <c r="M55" s="14"/>
      <c r="N55" s="14"/>
      <c r="R55" s="151" t="b">
        <f t="shared" si="2"/>
        <v>0</v>
      </c>
      <c r="S55" s="156">
        <f t="shared" si="1"/>
        <v>1</v>
      </c>
    </row>
    <row r="56" spans="1:19" ht="14.4" x14ac:dyDescent="0.3">
      <c r="A56" s="14"/>
      <c r="B56" s="90">
        <v>43</v>
      </c>
      <c r="C56" s="91"/>
      <c r="D56" s="92"/>
      <c r="E56" s="93"/>
      <c r="F56" s="92"/>
      <c r="G56" s="93"/>
      <c r="H56" s="94"/>
      <c r="I56" s="67"/>
      <c r="J56" s="67"/>
      <c r="K56" s="14"/>
      <c r="L56" s="14"/>
      <c r="M56" s="14"/>
      <c r="N56" s="14"/>
      <c r="R56" s="151" t="b">
        <f t="shared" si="2"/>
        <v>0</v>
      </c>
      <c r="S56" s="156">
        <f t="shared" si="1"/>
        <v>1</v>
      </c>
    </row>
    <row r="57" spans="1:19" ht="14.4" x14ac:dyDescent="0.3">
      <c r="A57" s="14"/>
      <c r="B57" s="90">
        <v>44</v>
      </c>
      <c r="C57" s="91"/>
      <c r="D57" s="92"/>
      <c r="E57" s="93"/>
      <c r="F57" s="92"/>
      <c r="G57" s="93"/>
      <c r="H57" s="94"/>
      <c r="I57" s="67"/>
      <c r="J57" s="67"/>
      <c r="K57" s="14"/>
      <c r="L57" s="14"/>
      <c r="M57" s="14"/>
      <c r="N57" s="14"/>
      <c r="R57" s="151" t="b">
        <f t="shared" si="2"/>
        <v>0</v>
      </c>
      <c r="S57" s="156">
        <f t="shared" si="1"/>
        <v>1</v>
      </c>
    </row>
    <row r="58" spans="1:19" ht="14.4" x14ac:dyDescent="0.3">
      <c r="A58" s="14"/>
      <c r="B58" s="90">
        <v>45</v>
      </c>
      <c r="C58" s="91"/>
      <c r="D58" s="92"/>
      <c r="E58" s="93"/>
      <c r="F58" s="92"/>
      <c r="G58" s="93"/>
      <c r="H58" s="94"/>
      <c r="I58" s="67"/>
      <c r="J58" s="67"/>
      <c r="K58" s="14"/>
      <c r="L58" s="14"/>
      <c r="M58" s="14"/>
      <c r="N58" s="14"/>
      <c r="R58" s="151" t="b">
        <f t="shared" si="2"/>
        <v>0</v>
      </c>
      <c r="S58" s="156">
        <f t="shared" si="1"/>
        <v>1</v>
      </c>
    </row>
    <row r="59" spans="1:19" ht="14.4" x14ac:dyDescent="0.3">
      <c r="A59" s="14"/>
      <c r="B59" s="90">
        <v>46</v>
      </c>
      <c r="C59" s="91"/>
      <c r="D59" s="92"/>
      <c r="E59" s="93"/>
      <c r="F59" s="92"/>
      <c r="G59" s="93"/>
      <c r="H59" s="94"/>
      <c r="I59" s="67"/>
      <c r="J59" s="67"/>
      <c r="K59" s="14"/>
      <c r="L59" s="14"/>
      <c r="M59" s="14"/>
      <c r="N59" s="14"/>
      <c r="R59" s="151" t="b">
        <f t="shared" si="2"/>
        <v>0</v>
      </c>
      <c r="S59" s="156">
        <f t="shared" si="1"/>
        <v>1</v>
      </c>
    </row>
    <row r="60" spans="1:19" ht="14.4" x14ac:dyDescent="0.3">
      <c r="A60" s="14"/>
      <c r="B60" s="90">
        <v>47</v>
      </c>
      <c r="C60" s="91"/>
      <c r="D60" s="92"/>
      <c r="E60" s="93"/>
      <c r="F60" s="92"/>
      <c r="G60" s="93"/>
      <c r="H60" s="94"/>
      <c r="I60" s="67"/>
      <c r="J60" s="67"/>
      <c r="K60" s="14"/>
      <c r="L60" s="14"/>
      <c r="M60" s="14"/>
      <c r="N60" s="14"/>
      <c r="R60" s="151" t="b">
        <f t="shared" si="2"/>
        <v>0</v>
      </c>
      <c r="S60" s="156">
        <f t="shared" si="1"/>
        <v>1</v>
      </c>
    </row>
    <row r="61" spans="1:19" ht="14.4" x14ac:dyDescent="0.3">
      <c r="A61" s="14"/>
      <c r="B61" s="90">
        <v>48</v>
      </c>
      <c r="C61" s="91"/>
      <c r="D61" s="92"/>
      <c r="E61" s="93"/>
      <c r="F61" s="92"/>
      <c r="G61" s="93"/>
      <c r="H61" s="94"/>
      <c r="I61" s="67"/>
      <c r="J61" s="67"/>
      <c r="K61" s="14"/>
      <c r="L61" s="14"/>
      <c r="M61" s="14"/>
      <c r="N61" s="14"/>
      <c r="R61" s="151" t="b">
        <f t="shared" si="2"/>
        <v>0</v>
      </c>
      <c r="S61" s="156">
        <f t="shared" si="1"/>
        <v>1</v>
      </c>
    </row>
    <row r="62" spans="1:19" ht="14.4" x14ac:dyDescent="0.3">
      <c r="A62" s="14"/>
      <c r="B62" s="90">
        <v>49</v>
      </c>
      <c r="C62" s="91"/>
      <c r="D62" s="92"/>
      <c r="E62" s="93"/>
      <c r="F62" s="92"/>
      <c r="G62" s="93"/>
      <c r="H62" s="94"/>
      <c r="I62" s="67"/>
      <c r="J62" s="67"/>
      <c r="K62" s="14"/>
      <c r="L62" s="14"/>
      <c r="M62" s="14"/>
      <c r="N62" s="14"/>
      <c r="R62" s="151" t="b">
        <f t="shared" si="2"/>
        <v>0</v>
      </c>
      <c r="S62" s="156">
        <f t="shared" si="1"/>
        <v>1</v>
      </c>
    </row>
    <row r="63" spans="1:19" thickBot="1" x14ac:dyDescent="0.35">
      <c r="A63" s="14"/>
      <c r="B63" s="90">
        <v>50</v>
      </c>
      <c r="C63" s="95"/>
      <c r="D63" s="96"/>
      <c r="E63" s="97"/>
      <c r="F63" s="96"/>
      <c r="G63" s="97"/>
      <c r="H63" s="98"/>
      <c r="I63" s="67"/>
      <c r="J63" s="67"/>
      <c r="K63" s="14"/>
      <c r="L63" s="14"/>
      <c r="M63" s="14"/>
      <c r="N63" s="14"/>
      <c r="R63" s="151" t="b">
        <f t="shared" si="2"/>
        <v>0</v>
      </c>
      <c r="S63" s="156">
        <f t="shared" si="1"/>
        <v>1</v>
      </c>
    </row>
    <row r="64" spans="1:19" ht="14.4" x14ac:dyDescent="0.3">
      <c r="A64" s="14"/>
      <c r="B64" s="85">
        <v>51</v>
      </c>
      <c r="C64" s="99"/>
      <c r="D64" s="100"/>
      <c r="E64" s="101"/>
      <c r="F64" s="100"/>
      <c r="G64" s="101"/>
      <c r="H64" s="102"/>
      <c r="I64" s="67"/>
      <c r="J64" s="67"/>
      <c r="K64" s="14"/>
      <c r="L64" s="14"/>
      <c r="M64" s="14"/>
      <c r="N64" s="14"/>
      <c r="R64" s="151" t="b">
        <f t="shared" si="2"/>
        <v>0</v>
      </c>
      <c r="S64" s="156">
        <f t="shared" si="1"/>
        <v>1</v>
      </c>
    </row>
    <row r="65" spans="1:19" ht="14.4" x14ac:dyDescent="0.3">
      <c r="A65" s="14"/>
      <c r="B65" s="90">
        <v>52</v>
      </c>
      <c r="C65" s="91"/>
      <c r="D65" s="92"/>
      <c r="E65" s="93"/>
      <c r="F65" s="92"/>
      <c r="G65" s="93"/>
      <c r="H65" s="94"/>
      <c r="I65" s="67"/>
      <c r="J65" s="67"/>
      <c r="K65" s="14"/>
      <c r="L65" s="14"/>
      <c r="M65" s="14"/>
      <c r="N65" s="14"/>
      <c r="R65" s="151" t="b">
        <f t="shared" si="2"/>
        <v>0</v>
      </c>
      <c r="S65" s="156">
        <f t="shared" si="1"/>
        <v>1</v>
      </c>
    </row>
    <row r="66" spans="1:19" ht="14.4" x14ac:dyDescent="0.3">
      <c r="A66" s="14"/>
      <c r="B66" s="90">
        <v>53</v>
      </c>
      <c r="C66" s="91"/>
      <c r="D66" s="92"/>
      <c r="E66" s="93"/>
      <c r="F66" s="92"/>
      <c r="G66" s="93"/>
      <c r="H66" s="94"/>
      <c r="I66" s="67"/>
      <c r="J66" s="67"/>
      <c r="K66" s="14"/>
      <c r="L66" s="14"/>
      <c r="M66" s="14"/>
      <c r="N66" s="14"/>
      <c r="R66" s="151" t="b">
        <f t="shared" si="2"/>
        <v>0</v>
      </c>
      <c r="S66" s="156">
        <f t="shared" si="1"/>
        <v>1</v>
      </c>
    </row>
    <row r="67" spans="1:19" ht="14.4" x14ac:dyDescent="0.3">
      <c r="A67" s="14"/>
      <c r="B67" s="90">
        <v>54</v>
      </c>
      <c r="C67" s="91"/>
      <c r="D67" s="92"/>
      <c r="E67" s="93"/>
      <c r="F67" s="92"/>
      <c r="G67" s="93"/>
      <c r="H67" s="94"/>
      <c r="I67" s="67"/>
      <c r="J67" s="67"/>
      <c r="K67" s="14"/>
      <c r="L67" s="14"/>
      <c r="M67" s="14"/>
      <c r="N67" s="14"/>
      <c r="R67" s="151" t="b">
        <f t="shared" si="2"/>
        <v>0</v>
      </c>
      <c r="S67" s="156">
        <f t="shared" si="1"/>
        <v>1</v>
      </c>
    </row>
    <row r="68" spans="1:19" ht="14.4" x14ac:dyDescent="0.3">
      <c r="A68" s="14"/>
      <c r="B68" s="90">
        <v>55</v>
      </c>
      <c r="C68" s="91"/>
      <c r="D68" s="92"/>
      <c r="E68" s="93"/>
      <c r="F68" s="92"/>
      <c r="G68" s="93"/>
      <c r="H68" s="94"/>
      <c r="I68" s="67"/>
      <c r="J68" s="67"/>
      <c r="K68" s="14"/>
      <c r="L68" s="14"/>
      <c r="M68" s="14"/>
      <c r="N68" s="14"/>
      <c r="R68" s="151" t="b">
        <f t="shared" si="2"/>
        <v>0</v>
      </c>
      <c r="S68" s="156">
        <f t="shared" si="1"/>
        <v>1</v>
      </c>
    </row>
    <row r="69" spans="1:19" ht="14.4" x14ac:dyDescent="0.3">
      <c r="A69" s="14"/>
      <c r="B69" s="90">
        <v>56</v>
      </c>
      <c r="C69" s="91"/>
      <c r="D69" s="92"/>
      <c r="E69" s="93"/>
      <c r="F69" s="92"/>
      <c r="G69" s="93"/>
      <c r="H69" s="94"/>
      <c r="I69" s="67"/>
      <c r="J69" s="67"/>
      <c r="K69" s="14"/>
      <c r="L69" s="14"/>
      <c r="M69" s="14"/>
      <c r="N69" s="14"/>
      <c r="R69" s="151" t="b">
        <f t="shared" si="2"/>
        <v>0</v>
      </c>
      <c r="S69" s="156">
        <f t="shared" si="1"/>
        <v>1</v>
      </c>
    </row>
    <row r="70" spans="1:19" ht="14.4" x14ac:dyDescent="0.3">
      <c r="A70" s="14"/>
      <c r="B70" s="90">
        <v>57</v>
      </c>
      <c r="C70" s="91"/>
      <c r="D70" s="92"/>
      <c r="E70" s="93"/>
      <c r="F70" s="92"/>
      <c r="G70" s="93"/>
      <c r="H70" s="94"/>
      <c r="I70" s="67"/>
      <c r="J70" s="67"/>
      <c r="K70" s="14"/>
      <c r="L70" s="14"/>
      <c r="M70" s="14"/>
      <c r="N70" s="14"/>
      <c r="R70" s="151" t="b">
        <f t="shared" si="2"/>
        <v>0</v>
      </c>
      <c r="S70" s="156">
        <f t="shared" si="1"/>
        <v>1</v>
      </c>
    </row>
    <row r="71" spans="1:19" ht="14.4" x14ac:dyDescent="0.3">
      <c r="A71" s="14"/>
      <c r="B71" s="90">
        <v>58</v>
      </c>
      <c r="C71" s="91"/>
      <c r="D71" s="92"/>
      <c r="E71" s="93"/>
      <c r="F71" s="92"/>
      <c r="G71" s="93"/>
      <c r="H71" s="94"/>
      <c r="I71" s="67"/>
      <c r="J71" s="67"/>
      <c r="K71" s="14"/>
      <c r="L71" s="14"/>
      <c r="M71" s="14"/>
      <c r="N71" s="14"/>
      <c r="R71" s="151" t="b">
        <f t="shared" si="2"/>
        <v>0</v>
      </c>
      <c r="S71" s="156">
        <f t="shared" si="1"/>
        <v>1</v>
      </c>
    </row>
    <row r="72" spans="1:19" ht="14.4" x14ac:dyDescent="0.3">
      <c r="A72" s="14"/>
      <c r="B72" s="90">
        <v>59</v>
      </c>
      <c r="C72" s="91"/>
      <c r="D72" s="92"/>
      <c r="E72" s="93"/>
      <c r="F72" s="92"/>
      <c r="G72" s="93"/>
      <c r="H72" s="94"/>
      <c r="I72" s="67"/>
      <c r="J72" s="67"/>
      <c r="K72" s="14"/>
      <c r="L72" s="14"/>
      <c r="M72" s="14"/>
      <c r="N72" s="14"/>
      <c r="R72" s="151" t="b">
        <f t="shared" si="2"/>
        <v>0</v>
      </c>
      <c r="S72" s="156">
        <f t="shared" si="1"/>
        <v>1</v>
      </c>
    </row>
    <row r="73" spans="1:19" thickBot="1" x14ac:dyDescent="0.35">
      <c r="A73" s="14"/>
      <c r="B73" s="90">
        <v>60</v>
      </c>
      <c r="C73" s="95"/>
      <c r="D73" s="96"/>
      <c r="E73" s="97"/>
      <c r="F73" s="96"/>
      <c r="G73" s="97"/>
      <c r="H73" s="98"/>
      <c r="I73" s="67"/>
      <c r="J73" s="67"/>
      <c r="K73" s="14"/>
      <c r="L73" s="14"/>
      <c r="M73" s="14"/>
      <c r="N73" s="14"/>
      <c r="R73" s="151" t="b">
        <f t="shared" si="2"/>
        <v>0</v>
      </c>
      <c r="S73" s="156">
        <f t="shared" si="1"/>
        <v>1</v>
      </c>
    </row>
    <row r="74" spans="1:19" ht="14.4" x14ac:dyDescent="0.3">
      <c r="A74" s="14"/>
      <c r="B74" s="85">
        <v>61</v>
      </c>
      <c r="C74" s="99"/>
      <c r="D74" s="100"/>
      <c r="E74" s="101"/>
      <c r="F74" s="100"/>
      <c r="G74" s="101"/>
      <c r="H74" s="102"/>
      <c r="I74" s="67"/>
      <c r="J74" s="67"/>
      <c r="K74" s="14"/>
      <c r="L74" s="14"/>
      <c r="M74" s="14"/>
      <c r="N74" s="14"/>
      <c r="R74" s="151" t="b">
        <f t="shared" si="2"/>
        <v>0</v>
      </c>
      <c r="S74" s="156">
        <f t="shared" si="1"/>
        <v>1</v>
      </c>
    </row>
    <row r="75" spans="1:19" ht="14.4" x14ac:dyDescent="0.3">
      <c r="A75" s="14"/>
      <c r="B75" s="90">
        <v>62</v>
      </c>
      <c r="C75" s="91"/>
      <c r="D75" s="92"/>
      <c r="E75" s="93"/>
      <c r="F75" s="92"/>
      <c r="G75" s="93"/>
      <c r="H75" s="94"/>
      <c r="I75" s="67"/>
      <c r="J75" s="67"/>
      <c r="K75" s="14"/>
      <c r="L75" s="14"/>
      <c r="M75" s="14"/>
      <c r="N75" s="14"/>
      <c r="R75" s="151" t="b">
        <f t="shared" si="2"/>
        <v>0</v>
      </c>
      <c r="S75" s="156">
        <f t="shared" si="1"/>
        <v>1</v>
      </c>
    </row>
    <row r="76" spans="1:19" ht="14.4" x14ac:dyDescent="0.3">
      <c r="A76" s="14"/>
      <c r="B76" s="90">
        <v>63</v>
      </c>
      <c r="C76" s="91"/>
      <c r="D76" s="92"/>
      <c r="E76" s="93"/>
      <c r="F76" s="92"/>
      <c r="G76" s="93"/>
      <c r="H76" s="94"/>
      <c r="I76" s="67"/>
      <c r="J76" s="67"/>
      <c r="K76" s="14"/>
      <c r="L76" s="14"/>
      <c r="M76" s="14"/>
      <c r="N76" s="14"/>
      <c r="R76" s="151" t="b">
        <f t="shared" si="2"/>
        <v>0</v>
      </c>
      <c r="S76" s="156">
        <f t="shared" si="1"/>
        <v>1</v>
      </c>
    </row>
    <row r="77" spans="1:19" ht="14.4" x14ac:dyDescent="0.3">
      <c r="A77" s="14"/>
      <c r="B77" s="90">
        <v>64</v>
      </c>
      <c r="C77" s="91"/>
      <c r="D77" s="92"/>
      <c r="E77" s="93"/>
      <c r="F77" s="92"/>
      <c r="G77" s="93"/>
      <c r="H77" s="94"/>
      <c r="I77" s="67"/>
      <c r="J77" s="67"/>
      <c r="K77" s="14"/>
      <c r="L77" s="14"/>
      <c r="M77" s="14"/>
      <c r="N77" s="14"/>
      <c r="R77" s="151" t="b">
        <f t="shared" si="2"/>
        <v>0</v>
      </c>
      <c r="S77" s="156">
        <f t="shared" si="1"/>
        <v>1</v>
      </c>
    </row>
    <row r="78" spans="1:19" ht="14.4" x14ac:dyDescent="0.3">
      <c r="A78" s="14"/>
      <c r="B78" s="90">
        <v>65</v>
      </c>
      <c r="C78" s="91"/>
      <c r="D78" s="92"/>
      <c r="E78" s="93"/>
      <c r="F78" s="92"/>
      <c r="G78" s="93"/>
      <c r="H78" s="94"/>
      <c r="I78" s="67"/>
      <c r="J78" s="67"/>
      <c r="K78" s="14"/>
      <c r="L78" s="14"/>
      <c r="M78" s="14"/>
      <c r="N78" s="14"/>
      <c r="R78" s="151" t="b">
        <f t="shared" ref="R78:R113" si="3">$G$6&lt;B78</f>
        <v>0</v>
      </c>
      <c r="S78" s="156">
        <f t="shared" si="1"/>
        <v>1</v>
      </c>
    </row>
    <row r="79" spans="1:19" ht="14.4" x14ac:dyDescent="0.3">
      <c r="A79" s="14"/>
      <c r="B79" s="90">
        <v>66</v>
      </c>
      <c r="C79" s="91"/>
      <c r="D79" s="92"/>
      <c r="E79" s="93"/>
      <c r="F79" s="92"/>
      <c r="G79" s="93"/>
      <c r="H79" s="94"/>
      <c r="I79" s="67"/>
      <c r="J79" s="67"/>
      <c r="K79" s="14"/>
      <c r="L79" s="14"/>
      <c r="M79" s="14"/>
      <c r="N79" s="14"/>
      <c r="R79" s="151" t="b">
        <f t="shared" si="3"/>
        <v>0</v>
      </c>
      <c r="S79" s="156">
        <f t="shared" ref="S79:S113" si="4">IF(C79="Yes",DATE(2024,4,1),DATE(1900,1,1))</f>
        <v>1</v>
      </c>
    </row>
    <row r="80" spans="1:19" ht="14.4" x14ac:dyDescent="0.3">
      <c r="A80" s="14"/>
      <c r="B80" s="90">
        <v>67</v>
      </c>
      <c r="C80" s="91"/>
      <c r="D80" s="92"/>
      <c r="E80" s="93"/>
      <c r="F80" s="92"/>
      <c r="G80" s="93"/>
      <c r="H80" s="94"/>
      <c r="I80" s="67"/>
      <c r="J80" s="67"/>
      <c r="K80" s="14"/>
      <c r="L80" s="14"/>
      <c r="M80" s="14"/>
      <c r="N80" s="14"/>
      <c r="R80" s="151" t="b">
        <f t="shared" si="3"/>
        <v>0</v>
      </c>
      <c r="S80" s="156">
        <f t="shared" si="4"/>
        <v>1</v>
      </c>
    </row>
    <row r="81" spans="1:19" ht="14.4" x14ac:dyDescent="0.3">
      <c r="A81" s="14"/>
      <c r="B81" s="90">
        <v>68</v>
      </c>
      <c r="C81" s="91"/>
      <c r="D81" s="92"/>
      <c r="E81" s="93"/>
      <c r="F81" s="92"/>
      <c r="G81" s="93"/>
      <c r="H81" s="94"/>
      <c r="I81" s="67"/>
      <c r="J81" s="67"/>
      <c r="K81" s="14"/>
      <c r="L81" s="14"/>
      <c r="M81" s="14"/>
      <c r="N81" s="14"/>
      <c r="R81" s="151" t="b">
        <f t="shared" si="3"/>
        <v>0</v>
      </c>
      <c r="S81" s="156">
        <f t="shared" si="4"/>
        <v>1</v>
      </c>
    </row>
    <row r="82" spans="1:19" ht="14.4" x14ac:dyDescent="0.3">
      <c r="A82" s="14"/>
      <c r="B82" s="90">
        <v>69</v>
      </c>
      <c r="C82" s="91"/>
      <c r="D82" s="92"/>
      <c r="E82" s="93"/>
      <c r="F82" s="92"/>
      <c r="G82" s="93"/>
      <c r="H82" s="94"/>
      <c r="I82" s="67"/>
      <c r="J82" s="67"/>
      <c r="K82" s="14"/>
      <c r="L82" s="14"/>
      <c r="M82" s="14"/>
      <c r="N82" s="14"/>
      <c r="R82" s="151" t="b">
        <f t="shared" si="3"/>
        <v>0</v>
      </c>
      <c r="S82" s="156">
        <f t="shared" si="4"/>
        <v>1</v>
      </c>
    </row>
    <row r="83" spans="1:19" thickBot="1" x14ac:dyDescent="0.35">
      <c r="A83" s="14"/>
      <c r="B83" s="90">
        <v>70</v>
      </c>
      <c r="C83" s="95"/>
      <c r="D83" s="96"/>
      <c r="E83" s="97"/>
      <c r="F83" s="96"/>
      <c r="G83" s="97"/>
      <c r="H83" s="98"/>
      <c r="I83" s="67"/>
      <c r="J83" s="67"/>
      <c r="K83" s="14"/>
      <c r="L83" s="14"/>
      <c r="M83" s="14"/>
      <c r="N83" s="14"/>
      <c r="R83" s="151" t="b">
        <f t="shared" si="3"/>
        <v>0</v>
      </c>
      <c r="S83" s="156">
        <f t="shared" si="4"/>
        <v>1</v>
      </c>
    </row>
    <row r="84" spans="1:19" ht="14.4" x14ac:dyDescent="0.3">
      <c r="A84" s="14"/>
      <c r="B84" s="85">
        <v>71</v>
      </c>
      <c r="C84" s="99"/>
      <c r="D84" s="100"/>
      <c r="E84" s="101"/>
      <c r="F84" s="100"/>
      <c r="G84" s="101"/>
      <c r="H84" s="102"/>
      <c r="I84" s="67"/>
      <c r="J84" s="67"/>
      <c r="K84" s="14"/>
      <c r="L84" s="14"/>
      <c r="M84" s="14"/>
      <c r="N84" s="14"/>
      <c r="R84" s="151" t="b">
        <f t="shared" si="3"/>
        <v>0</v>
      </c>
      <c r="S84" s="156">
        <f t="shared" si="4"/>
        <v>1</v>
      </c>
    </row>
    <row r="85" spans="1:19" ht="14.4" x14ac:dyDescent="0.3">
      <c r="A85" s="14"/>
      <c r="B85" s="90">
        <v>72</v>
      </c>
      <c r="C85" s="91"/>
      <c r="D85" s="92"/>
      <c r="E85" s="93"/>
      <c r="F85" s="92"/>
      <c r="G85" s="93"/>
      <c r="H85" s="94"/>
      <c r="I85" s="67"/>
      <c r="J85" s="67"/>
      <c r="K85" s="14"/>
      <c r="L85" s="14"/>
      <c r="M85" s="14"/>
      <c r="N85" s="14"/>
      <c r="R85" s="151" t="b">
        <f t="shared" si="3"/>
        <v>0</v>
      </c>
      <c r="S85" s="156">
        <f t="shared" si="4"/>
        <v>1</v>
      </c>
    </row>
    <row r="86" spans="1:19" ht="14.4" x14ac:dyDescent="0.3">
      <c r="A86" s="14"/>
      <c r="B86" s="90">
        <v>73</v>
      </c>
      <c r="C86" s="91"/>
      <c r="D86" s="92"/>
      <c r="E86" s="93"/>
      <c r="F86" s="92"/>
      <c r="G86" s="93"/>
      <c r="H86" s="94"/>
      <c r="I86" s="67"/>
      <c r="J86" s="67"/>
      <c r="K86" s="14"/>
      <c r="L86" s="14"/>
      <c r="M86" s="14"/>
      <c r="N86" s="14"/>
      <c r="R86" s="151" t="b">
        <f t="shared" si="3"/>
        <v>0</v>
      </c>
      <c r="S86" s="156">
        <f t="shared" si="4"/>
        <v>1</v>
      </c>
    </row>
    <row r="87" spans="1:19" ht="14.4" x14ac:dyDescent="0.3">
      <c r="A87" s="14"/>
      <c r="B87" s="90">
        <v>74</v>
      </c>
      <c r="C87" s="91"/>
      <c r="D87" s="92"/>
      <c r="E87" s="93"/>
      <c r="F87" s="92"/>
      <c r="G87" s="93"/>
      <c r="H87" s="94"/>
      <c r="I87" s="67"/>
      <c r="J87" s="67"/>
      <c r="K87" s="14"/>
      <c r="L87" s="14"/>
      <c r="M87" s="14"/>
      <c r="N87" s="14"/>
      <c r="R87" s="151" t="b">
        <f t="shared" si="3"/>
        <v>0</v>
      </c>
      <c r="S87" s="156">
        <f t="shared" si="4"/>
        <v>1</v>
      </c>
    </row>
    <row r="88" spans="1:19" ht="14.4" x14ac:dyDescent="0.3">
      <c r="A88" s="14"/>
      <c r="B88" s="90">
        <v>75</v>
      </c>
      <c r="C88" s="91"/>
      <c r="D88" s="92"/>
      <c r="E88" s="93"/>
      <c r="F88" s="92"/>
      <c r="G88" s="93"/>
      <c r="H88" s="94"/>
      <c r="I88" s="67"/>
      <c r="J88" s="67"/>
      <c r="K88" s="14"/>
      <c r="L88" s="14"/>
      <c r="M88" s="14"/>
      <c r="N88" s="14"/>
      <c r="R88" s="151" t="b">
        <f t="shared" si="3"/>
        <v>0</v>
      </c>
      <c r="S88" s="156">
        <f t="shared" si="4"/>
        <v>1</v>
      </c>
    </row>
    <row r="89" spans="1:19" ht="14.4" x14ac:dyDescent="0.3">
      <c r="A89" s="14"/>
      <c r="B89" s="90">
        <v>76</v>
      </c>
      <c r="C89" s="91"/>
      <c r="D89" s="92"/>
      <c r="E89" s="93"/>
      <c r="F89" s="92"/>
      <c r="G89" s="93"/>
      <c r="H89" s="94"/>
      <c r="I89" s="67"/>
      <c r="J89" s="67"/>
      <c r="K89" s="14"/>
      <c r="L89" s="14"/>
      <c r="M89" s="14"/>
      <c r="N89" s="14"/>
      <c r="R89" s="151" t="b">
        <f t="shared" si="3"/>
        <v>0</v>
      </c>
      <c r="S89" s="156">
        <f t="shared" si="4"/>
        <v>1</v>
      </c>
    </row>
    <row r="90" spans="1:19" ht="14.4" x14ac:dyDescent="0.3">
      <c r="A90" s="14"/>
      <c r="B90" s="90">
        <v>77</v>
      </c>
      <c r="C90" s="91"/>
      <c r="D90" s="92"/>
      <c r="E90" s="93"/>
      <c r="F90" s="92"/>
      <c r="G90" s="93"/>
      <c r="H90" s="94"/>
      <c r="I90" s="67"/>
      <c r="J90" s="67"/>
      <c r="K90" s="14"/>
      <c r="L90" s="14"/>
      <c r="M90" s="14"/>
      <c r="N90" s="14"/>
      <c r="R90" s="151" t="b">
        <f t="shared" si="3"/>
        <v>0</v>
      </c>
      <c r="S90" s="156">
        <f t="shared" si="4"/>
        <v>1</v>
      </c>
    </row>
    <row r="91" spans="1:19" ht="14.4" x14ac:dyDescent="0.3">
      <c r="A91" s="14"/>
      <c r="B91" s="90">
        <v>78</v>
      </c>
      <c r="C91" s="91"/>
      <c r="D91" s="92"/>
      <c r="E91" s="93"/>
      <c r="F91" s="92"/>
      <c r="G91" s="93"/>
      <c r="H91" s="94"/>
      <c r="I91" s="67"/>
      <c r="J91" s="67"/>
      <c r="K91" s="14"/>
      <c r="L91" s="14"/>
      <c r="M91" s="14"/>
      <c r="N91" s="14"/>
      <c r="R91" s="151" t="b">
        <f t="shared" si="3"/>
        <v>0</v>
      </c>
      <c r="S91" s="156">
        <f t="shared" si="4"/>
        <v>1</v>
      </c>
    </row>
    <row r="92" spans="1:19" ht="14.4" x14ac:dyDescent="0.3">
      <c r="A92" s="14"/>
      <c r="B92" s="90">
        <v>79</v>
      </c>
      <c r="C92" s="91"/>
      <c r="D92" s="92"/>
      <c r="E92" s="93"/>
      <c r="F92" s="92"/>
      <c r="G92" s="93"/>
      <c r="H92" s="94"/>
      <c r="I92" s="67"/>
      <c r="J92" s="67"/>
      <c r="K92" s="14"/>
      <c r="L92" s="14"/>
      <c r="M92" s="14"/>
      <c r="N92" s="14"/>
      <c r="R92" s="151" t="b">
        <f t="shared" si="3"/>
        <v>0</v>
      </c>
      <c r="S92" s="156">
        <f t="shared" si="4"/>
        <v>1</v>
      </c>
    </row>
    <row r="93" spans="1:19" thickBot="1" x14ac:dyDescent="0.35">
      <c r="A93" s="14"/>
      <c r="B93" s="90">
        <v>80</v>
      </c>
      <c r="C93" s="95"/>
      <c r="D93" s="96"/>
      <c r="E93" s="97"/>
      <c r="F93" s="96"/>
      <c r="G93" s="97"/>
      <c r="H93" s="98"/>
      <c r="I93" s="67"/>
      <c r="J93" s="67"/>
      <c r="K93" s="14"/>
      <c r="L93" s="14"/>
      <c r="M93" s="14"/>
      <c r="N93" s="14"/>
      <c r="R93" s="151" t="b">
        <f t="shared" si="3"/>
        <v>0</v>
      </c>
      <c r="S93" s="156">
        <f t="shared" si="4"/>
        <v>1</v>
      </c>
    </row>
    <row r="94" spans="1:19" ht="14.4" x14ac:dyDescent="0.3">
      <c r="A94" s="14"/>
      <c r="B94" s="85">
        <v>81</v>
      </c>
      <c r="C94" s="99"/>
      <c r="D94" s="100"/>
      <c r="E94" s="101"/>
      <c r="F94" s="100"/>
      <c r="G94" s="101"/>
      <c r="H94" s="102"/>
      <c r="I94" s="67"/>
      <c r="J94" s="67"/>
      <c r="K94" s="14"/>
      <c r="L94" s="14"/>
      <c r="M94" s="14"/>
      <c r="N94" s="14"/>
      <c r="R94" s="151" t="b">
        <f t="shared" si="3"/>
        <v>0</v>
      </c>
      <c r="S94" s="156">
        <f t="shared" si="4"/>
        <v>1</v>
      </c>
    </row>
    <row r="95" spans="1:19" ht="14.4" x14ac:dyDescent="0.3">
      <c r="A95" s="14"/>
      <c r="B95" s="90">
        <v>82</v>
      </c>
      <c r="C95" s="91"/>
      <c r="D95" s="92"/>
      <c r="E95" s="93"/>
      <c r="F95" s="92"/>
      <c r="G95" s="93"/>
      <c r="H95" s="94"/>
      <c r="I95" s="67"/>
      <c r="J95" s="67"/>
      <c r="K95" s="14"/>
      <c r="L95" s="14"/>
      <c r="M95" s="14"/>
      <c r="N95" s="14"/>
      <c r="R95" s="151" t="b">
        <f t="shared" si="3"/>
        <v>0</v>
      </c>
      <c r="S95" s="156">
        <f t="shared" si="4"/>
        <v>1</v>
      </c>
    </row>
    <row r="96" spans="1:19" ht="14.4" x14ac:dyDescent="0.3">
      <c r="A96" s="14"/>
      <c r="B96" s="90">
        <v>83</v>
      </c>
      <c r="C96" s="91"/>
      <c r="D96" s="92"/>
      <c r="E96" s="93"/>
      <c r="F96" s="92"/>
      <c r="G96" s="93"/>
      <c r="H96" s="94"/>
      <c r="I96" s="67"/>
      <c r="J96" s="67"/>
      <c r="K96" s="14"/>
      <c r="L96" s="14"/>
      <c r="M96" s="14"/>
      <c r="N96" s="14"/>
      <c r="R96" s="151" t="b">
        <f t="shared" si="3"/>
        <v>0</v>
      </c>
      <c r="S96" s="156">
        <f t="shared" si="4"/>
        <v>1</v>
      </c>
    </row>
    <row r="97" spans="1:19" ht="14.4" x14ac:dyDescent="0.3">
      <c r="A97" s="14"/>
      <c r="B97" s="90">
        <v>84</v>
      </c>
      <c r="C97" s="91"/>
      <c r="D97" s="92"/>
      <c r="E97" s="93"/>
      <c r="F97" s="92"/>
      <c r="G97" s="93"/>
      <c r="H97" s="94"/>
      <c r="I97" s="67"/>
      <c r="J97" s="67"/>
      <c r="K97" s="14"/>
      <c r="L97" s="14"/>
      <c r="M97" s="14"/>
      <c r="N97" s="14"/>
      <c r="R97" s="151" t="b">
        <f t="shared" si="3"/>
        <v>0</v>
      </c>
      <c r="S97" s="156">
        <f t="shared" si="4"/>
        <v>1</v>
      </c>
    </row>
    <row r="98" spans="1:19" ht="14.4" x14ac:dyDescent="0.3">
      <c r="A98" s="14"/>
      <c r="B98" s="90">
        <v>85</v>
      </c>
      <c r="C98" s="91"/>
      <c r="D98" s="92"/>
      <c r="E98" s="93"/>
      <c r="F98" s="92"/>
      <c r="G98" s="93"/>
      <c r="H98" s="94"/>
      <c r="I98" s="67"/>
      <c r="J98" s="67"/>
      <c r="K98" s="14"/>
      <c r="L98" s="14"/>
      <c r="M98" s="14"/>
      <c r="N98" s="14"/>
      <c r="R98" s="151" t="b">
        <f t="shared" si="3"/>
        <v>0</v>
      </c>
      <c r="S98" s="156">
        <f t="shared" si="4"/>
        <v>1</v>
      </c>
    </row>
    <row r="99" spans="1:19" ht="14.4" x14ac:dyDescent="0.3">
      <c r="A99" s="14"/>
      <c r="B99" s="90">
        <v>86</v>
      </c>
      <c r="C99" s="91"/>
      <c r="D99" s="92"/>
      <c r="E99" s="93"/>
      <c r="F99" s="92"/>
      <c r="G99" s="93"/>
      <c r="H99" s="94"/>
      <c r="I99" s="67"/>
      <c r="J99" s="67"/>
      <c r="K99" s="14"/>
      <c r="L99" s="14"/>
      <c r="M99" s="14"/>
      <c r="N99" s="14"/>
      <c r="R99" s="151" t="b">
        <f t="shared" si="3"/>
        <v>0</v>
      </c>
      <c r="S99" s="156">
        <f t="shared" si="4"/>
        <v>1</v>
      </c>
    </row>
    <row r="100" spans="1:19" ht="14.4" x14ac:dyDescent="0.3">
      <c r="A100" s="14"/>
      <c r="B100" s="90">
        <v>87</v>
      </c>
      <c r="C100" s="91"/>
      <c r="D100" s="92"/>
      <c r="E100" s="93"/>
      <c r="F100" s="92"/>
      <c r="G100" s="93"/>
      <c r="H100" s="94"/>
      <c r="I100" s="67"/>
      <c r="J100" s="67"/>
      <c r="K100" s="14"/>
      <c r="L100" s="14"/>
      <c r="M100" s="14"/>
      <c r="N100" s="14"/>
      <c r="R100" s="151" t="b">
        <f t="shared" si="3"/>
        <v>0</v>
      </c>
      <c r="S100" s="156">
        <f t="shared" si="4"/>
        <v>1</v>
      </c>
    </row>
    <row r="101" spans="1:19" ht="14.4" x14ac:dyDescent="0.3">
      <c r="A101" s="14"/>
      <c r="B101" s="90">
        <v>88</v>
      </c>
      <c r="C101" s="91"/>
      <c r="D101" s="92"/>
      <c r="E101" s="93"/>
      <c r="F101" s="92"/>
      <c r="G101" s="93"/>
      <c r="H101" s="94"/>
      <c r="I101" s="67"/>
      <c r="J101" s="67"/>
      <c r="K101" s="14"/>
      <c r="L101" s="14"/>
      <c r="M101" s="14"/>
      <c r="N101" s="14"/>
      <c r="R101" s="151" t="b">
        <f t="shared" si="3"/>
        <v>0</v>
      </c>
      <c r="S101" s="156">
        <f t="shared" si="4"/>
        <v>1</v>
      </c>
    </row>
    <row r="102" spans="1:19" ht="14.4" x14ac:dyDescent="0.3">
      <c r="A102" s="14"/>
      <c r="B102" s="90">
        <v>89</v>
      </c>
      <c r="C102" s="91"/>
      <c r="D102" s="92"/>
      <c r="E102" s="93"/>
      <c r="F102" s="92"/>
      <c r="G102" s="93"/>
      <c r="H102" s="94"/>
      <c r="I102" s="67"/>
      <c r="J102" s="67"/>
      <c r="K102" s="14"/>
      <c r="L102" s="14"/>
      <c r="M102" s="14"/>
      <c r="N102" s="14"/>
      <c r="R102" s="151" t="b">
        <f t="shared" si="3"/>
        <v>0</v>
      </c>
      <c r="S102" s="156">
        <f t="shared" si="4"/>
        <v>1</v>
      </c>
    </row>
    <row r="103" spans="1:19" thickBot="1" x14ac:dyDescent="0.35">
      <c r="A103" s="14"/>
      <c r="B103" s="90">
        <v>90</v>
      </c>
      <c r="C103" s="95"/>
      <c r="D103" s="96"/>
      <c r="E103" s="97"/>
      <c r="F103" s="96"/>
      <c r="G103" s="97"/>
      <c r="H103" s="98"/>
      <c r="I103" s="67"/>
      <c r="J103" s="67"/>
      <c r="K103" s="14"/>
      <c r="L103" s="14"/>
      <c r="M103" s="14"/>
      <c r="N103" s="14"/>
      <c r="R103" s="151" t="b">
        <f t="shared" si="3"/>
        <v>0</v>
      </c>
      <c r="S103" s="156">
        <f t="shared" si="4"/>
        <v>1</v>
      </c>
    </row>
    <row r="104" spans="1:19" ht="14.4" x14ac:dyDescent="0.3">
      <c r="A104" s="14"/>
      <c r="B104" s="85">
        <v>91</v>
      </c>
      <c r="C104" s="99"/>
      <c r="D104" s="100"/>
      <c r="E104" s="101"/>
      <c r="F104" s="100"/>
      <c r="G104" s="101"/>
      <c r="H104" s="102"/>
      <c r="I104" s="67"/>
      <c r="J104" s="67"/>
      <c r="K104" s="14"/>
      <c r="L104" s="14"/>
      <c r="M104" s="14"/>
      <c r="N104" s="14"/>
      <c r="R104" s="151" t="b">
        <f t="shared" si="3"/>
        <v>0</v>
      </c>
      <c r="S104" s="156">
        <f t="shared" si="4"/>
        <v>1</v>
      </c>
    </row>
    <row r="105" spans="1:19" ht="14.4" x14ac:dyDescent="0.3">
      <c r="A105" s="14"/>
      <c r="B105" s="90">
        <v>92</v>
      </c>
      <c r="C105" s="91"/>
      <c r="D105" s="92"/>
      <c r="E105" s="93"/>
      <c r="F105" s="92"/>
      <c r="G105" s="93"/>
      <c r="H105" s="94"/>
      <c r="I105" s="67"/>
      <c r="J105" s="67"/>
      <c r="K105" s="14"/>
      <c r="L105" s="14"/>
      <c r="M105" s="14"/>
      <c r="N105" s="14"/>
      <c r="R105" s="151" t="b">
        <f t="shared" si="3"/>
        <v>0</v>
      </c>
      <c r="S105" s="156">
        <f t="shared" si="4"/>
        <v>1</v>
      </c>
    </row>
    <row r="106" spans="1:19" ht="14.4" x14ac:dyDescent="0.3">
      <c r="A106" s="14"/>
      <c r="B106" s="90">
        <v>93</v>
      </c>
      <c r="C106" s="91"/>
      <c r="D106" s="92"/>
      <c r="E106" s="93"/>
      <c r="F106" s="92"/>
      <c r="G106" s="93"/>
      <c r="H106" s="94"/>
      <c r="I106" s="67"/>
      <c r="J106" s="67"/>
      <c r="K106" s="14"/>
      <c r="L106" s="14"/>
      <c r="M106" s="14"/>
      <c r="N106" s="14"/>
      <c r="R106" s="151" t="b">
        <f t="shared" si="3"/>
        <v>0</v>
      </c>
      <c r="S106" s="156">
        <f t="shared" si="4"/>
        <v>1</v>
      </c>
    </row>
    <row r="107" spans="1:19" ht="14.4" x14ac:dyDescent="0.3">
      <c r="A107" s="14"/>
      <c r="B107" s="90">
        <v>94</v>
      </c>
      <c r="C107" s="91"/>
      <c r="D107" s="92"/>
      <c r="E107" s="93"/>
      <c r="F107" s="92"/>
      <c r="G107" s="93"/>
      <c r="H107" s="94"/>
      <c r="I107" s="67"/>
      <c r="J107" s="67"/>
      <c r="K107" s="14"/>
      <c r="L107" s="14"/>
      <c r="M107" s="14"/>
      <c r="N107" s="14"/>
      <c r="R107" s="151" t="b">
        <f t="shared" si="3"/>
        <v>0</v>
      </c>
      <c r="S107" s="156">
        <f t="shared" si="4"/>
        <v>1</v>
      </c>
    </row>
    <row r="108" spans="1:19" ht="14.4" x14ac:dyDescent="0.3">
      <c r="A108" s="14"/>
      <c r="B108" s="90">
        <v>95</v>
      </c>
      <c r="C108" s="91"/>
      <c r="D108" s="92"/>
      <c r="E108" s="93"/>
      <c r="F108" s="92"/>
      <c r="G108" s="93"/>
      <c r="H108" s="94"/>
      <c r="I108" s="67"/>
      <c r="J108" s="67"/>
      <c r="K108" s="14"/>
      <c r="L108" s="14"/>
      <c r="M108" s="14"/>
      <c r="N108" s="14"/>
      <c r="R108" s="151" t="b">
        <f t="shared" si="3"/>
        <v>0</v>
      </c>
      <c r="S108" s="156">
        <f t="shared" si="4"/>
        <v>1</v>
      </c>
    </row>
    <row r="109" spans="1:19" ht="14.4" x14ac:dyDescent="0.3">
      <c r="A109" s="14"/>
      <c r="B109" s="90">
        <v>96</v>
      </c>
      <c r="C109" s="91"/>
      <c r="D109" s="92"/>
      <c r="E109" s="93"/>
      <c r="F109" s="92"/>
      <c r="G109" s="93"/>
      <c r="H109" s="94"/>
      <c r="I109" s="67"/>
      <c r="J109" s="67"/>
      <c r="K109" s="14"/>
      <c r="L109" s="14"/>
      <c r="M109" s="14"/>
      <c r="N109" s="14"/>
      <c r="R109" s="151" t="b">
        <f t="shared" si="3"/>
        <v>0</v>
      </c>
      <c r="S109" s="156">
        <f t="shared" si="4"/>
        <v>1</v>
      </c>
    </row>
    <row r="110" spans="1:19" ht="14.4" x14ac:dyDescent="0.3">
      <c r="A110" s="14"/>
      <c r="B110" s="90">
        <v>97</v>
      </c>
      <c r="C110" s="91"/>
      <c r="D110" s="92"/>
      <c r="E110" s="93"/>
      <c r="F110" s="92"/>
      <c r="G110" s="93"/>
      <c r="H110" s="94"/>
      <c r="I110" s="67"/>
      <c r="J110" s="67"/>
      <c r="K110" s="14"/>
      <c r="L110" s="14"/>
      <c r="M110" s="14"/>
      <c r="N110" s="14"/>
      <c r="R110" s="151" t="b">
        <f t="shared" si="3"/>
        <v>0</v>
      </c>
      <c r="S110" s="156">
        <f t="shared" si="4"/>
        <v>1</v>
      </c>
    </row>
    <row r="111" spans="1:19" ht="14.4" x14ac:dyDescent="0.3">
      <c r="A111" s="14"/>
      <c r="B111" s="90">
        <v>98</v>
      </c>
      <c r="C111" s="91"/>
      <c r="D111" s="92"/>
      <c r="E111" s="93"/>
      <c r="F111" s="92"/>
      <c r="G111" s="93"/>
      <c r="H111" s="94"/>
      <c r="I111" s="67"/>
      <c r="J111" s="67"/>
      <c r="K111" s="14"/>
      <c r="L111" s="14"/>
      <c r="M111" s="14"/>
      <c r="N111" s="14"/>
      <c r="R111" s="151" t="b">
        <f t="shared" si="3"/>
        <v>0</v>
      </c>
      <c r="S111" s="156">
        <f t="shared" si="4"/>
        <v>1</v>
      </c>
    </row>
    <row r="112" spans="1:19" ht="14.4" x14ac:dyDescent="0.3">
      <c r="A112" s="14"/>
      <c r="B112" s="90">
        <v>99</v>
      </c>
      <c r="C112" s="91"/>
      <c r="D112" s="92"/>
      <c r="E112" s="93"/>
      <c r="F112" s="92"/>
      <c r="G112" s="93"/>
      <c r="H112" s="94"/>
      <c r="I112" s="67"/>
      <c r="J112" s="67"/>
      <c r="K112" s="14"/>
      <c r="L112" s="14"/>
      <c r="M112" s="14"/>
      <c r="N112" s="14"/>
      <c r="R112" s="151" t="b">
        <f t="shared" si="3"/>
        <v>0</v>
      </c>
      <c r="S112" s="156">
        <f t="shared" si="4"/>
        <v>1</v>
      </c>
    </row>
    <row r="113" spans="1:19" thickBot="1" x14ac:dyDescent="0.35">
      <c r="A113" s="14"/>
      <c r="B113" s="103">
        <v>100</v>
      </c>
      <c r="C113" s="104"/>
      <c r="D113" s="106"/>
      <c r="E113" s="105"/>
      <c r="F113" s="106"/>
      <c r="G113" s="105"/>
      <c r="H113" s="107"/>
      <c r="I113" s="67"/>
      <c r="J113" s="67"/>
      <c r="K113" s="14"/>
      <c r="L113" s="14"/>
      <c r="M113" s="14"/>
      <c r="N113" s="14"/>
      <c r="R113" s="151" t="b">
        <f t="shared" si="3"/>
        <v>0</v>
      </c>
      <c r="S113" s="156">
        <f t="shared" si="4"/>
        <v>1</v>
      </c>
    </row>
    <row r="114" spans="1:19" s="14" customFormat="1" ht="14.4" x14ac:dyDescent="0.3">
      <c r="B114" s="85">
        <v>101</v>
      </c>
      <c r="C114" s="99"/>
      <c r="D114" s="100"/>
      <c r="E114" s="101"/>
      <c r="F114" s="100"/>
      <c r="G114" s="101"/>
      <c r="H114" s="102"/>
      <c r="R114" s="151" t="b">
        <f t="shared" ref="R114:R177" si="5">$G$6&lt;B114</f>
        <v>0</v>
      </c>
      <c r="S114" s="156">
        <f t="shared" ref="S114:S177" si="6">IF(C114="Yes",DATE(2024,4,1),DATE(1900,1,1))</f>
        <v>1</v>
      </c>
    </row>
    <row r="115" spans="1:19" s="14" customFormat="1" ht="14.4" x14ac:dyDescent="0.3">
      <c r="B115" s="90">
        <v>102</v>
      </c>
      <c r="C115" s="91"/>
      <c r="D115" s="92"/>
      <c r="E115" s="93"/>
      <c r="F115" s="92"/>
      <c r="G115" s="93"/>
      <c r="H115" s="94"/>
      <c r="R115" s="151" t="b">
        <f t="shared" si="5"/>
        <v>0</v>
      </c>
      <c r="S115" s="156">
        <f t="shared" si="6"/>
        <v>1</v>
      </c>
    </row>
    <row r="116" spans="1:19" s="14" customFormat="1" ht="14.4" x14ac:dyDescent="0.3">
      <c r="B116" s="90">
        <v>103</v>
      </c>
      <c r="C116" s="91"/>
      <c r="D116" s="92"/>
      <c r="E116" s="93"/>
      <c r="F116" s="92"/>
      <c r="G116" s="93"/>
      <c r="H116" s="94"/>
      <c r="R116" s="151" t="b">
        <f t="shared" si="5"/>
        <v>0</v>
      </c>
      <c r="S116" s="156">
        <f t="shared" si="6"/>
        <v>1</v>
      </c>
    </row>
    <row r="117" spans="1:19" s="14" customFormat="1" ht="14.4" x14ac:dyDescent="0.3">
      <c r="B117" s="90">
        <v>104</v>
      </c>
      <c r="C117" s="91"/>
      <c r="D117" s="92"/>
      <c r="E117" s="93"/>
      <c r="F117" s="92"/>
      <c r="G117" s="93"/>
      <c r="H117" s="94"/>
      <c r="R117" s="151" t="b">
        <f t="shared" si="5"/>
        <v>0</v>
      </c>
      <c r="S117" s="156">
        <f t="shared" si="6"/>
        <v>1</v>
      </c>
    </row>
    <row r="118" spans="1:19" s="14" customFormat="1" ht="14.4" x14ac:dyDescent="0.3">
      <c r="B118" s="90">
        <v>105</v>
      </c>
      <c r="C118" s="91"/>
      <c r="D118" s="92"/>
      <c r="E118" s="93"/>
      <c r="F118" s="92"/>
      <c r="G118" s="93"/>
      <c r="H118" s="94"/>
      <c r="R118" s="151" t="b">
        <f t="shared" si="5"/>
        <v>0</v>
      </c>
      <c r="S118" s="156">
        <f t="shared" si="6"/>
        <v>1</v>
      </c>
    </row>
    <row r="119" spans="1:19" ht="14.4" x14ac:dyDescent="0.3">
      <c r="A119" s="14"/>
      <c r="B119" s="90">
        <v>106</v>
      </c>
      <c r="C119" s="91"/>
      <c r="D119" s="92"/>
      <c r="E119" s="93"/>
      <c r="F119" s="92"/>
      <c r="G119" s="93"/>
      <c r="H119" s="94"/>
      <c r="I119" s="14"/>
      <c r="J119" s="14"/>
      <c r="K119" s="14"/>
      <c r="L119" s="14"/>
      <c r="M119" s="14"/>
      <c r="N119" s="14"/>
      <c r="R119" s="151" t="b">
        <f t="shared" si="5"/>
        <v>0</v>
      </c>
      <c r="S119" s="156">
        <f t="shared" si="6"/>
        <v>1</v>
      </c>
    </row>
    <row r="120" spans="1:19" ht="14.4" x14ac:dyDescent="0.3">
      <c r="A120" s="14"/>
      <c r="B120" s="90">
        <v>107</v>
      </c>
      <c r="C120" s="91"/>
      <c r="D120" s="92"/>
      <c r="E120" s="93"/>
      <c r="F120" s="92"/>
      <c r="G120" s="93"/>
      <c r="H120" s="94"/>
      <c r="I120" s="14"/>
      <c r="J120" s="14"/>
      <c r="K120" s="14"/>
      <c r="L120" s="14"/>
      <c r="M120" s="14"/>
      <c r="N120" s="14"/>
      <c r="R120" s="151" t="b">
        <f t="shared" si="5"/>
        <v>0</v>
      </c>
      <c r="S120" s="156">
        <f t="shared" si="6"/>
        <v>1</v>
      </c>
    </row>
    <row r="121" spans="1:19" ht="14.4" x14ac:dyDescent="0.3">
      <c r="A121" s="14"/>
      <c r="B121" s="90">
        <v>108</v>
      </c>
      <c r="C121" s="91"/>
      <c r="D121" s="92"/>
      <c r="E121" s="93"/>
      <c r="F121" s="92"/>
      <c r="G121" s="93"/>
      <c r="H121" s="94"/>
      <c r="I121" s="14"/>
      <c r="J121" s="14"/>
      <c r="K121" s="14"/>
      <c r="L121" s="14"/>
      <c r="M121" s="14"/>
      <c r="N121" s="14"/>
      <c r="R121" s="151" t="b">
        <f t="shared" si="5"/>
        <v>0</v>
      </c>
      <c r="S121" s="156">
        <f t="shared" si="6"/>
        <v>1</v>
      </c>
    </row>
    <row r="122" spans="1:19" ht="14.4" x14ac:dyDescent="0.3">
      <c r="A122" s="14"/>
      <c r="B122" s="90">
        <v>109</v>
      </c>
      <c r="C122" s="91"/>
      <c r="D122" s="92"/>
      <c r="E122" s="93"/>
      <c r="F122" s="92"/>
      <c r="G122" s="93"/>
      <c r="H122" s="94"/>
      <c r="I122" s="14"/>
      <c r="J122" s="14"/>
      <c r="K122" s="14"/>
      <c r="L122" s="14"/>
      <c r="M122" s="14"/>
      <c r="N122" s="14"/>
      <c r="R122" s="151" t="b">
        <f t="shared" si="5"/>
        <v>0</v>
      </c>
      <c r="S122" s="156">
        <f t="shared" si="6"/>
        <v>1</v>
      </c>
    </row>
    <row r="123" spans="1:19" thickBot="1" x14ac:dyDescent="0.35">
      <c r="A123" s="14"/>
      <c r="B123" s="90">
        <v>110</v>
      </c>
      <c r="C123" s="95"/>
      <c r="D123" s="96"/>
      <c r="E123" s="97"/>
      <c r="F123" s="96"/>
      <c r="G123" s="97"/>
      <c r="H123" s="98"/>
      <c r="I123" s="14"/>
      <c r="J123" s="14"/>
      <c r="K123" s="14"/>
      <c r="L123" s="14"/>
      <c r="M123" s="14"/>
      <c r="N123" s="14"/>
      <c r="R123" s="151" t="b">
        <f t="shared" si="5"/>
        <v>0</v>
      </c>
      <c r="S123" s="156">
        <f t="shared" si="6"/>
        <v>1</v>
      </c>
    </row>
    <row r="124" spans="1:19" ht="14.4" x14ac:dyDescent="0.3">
      <c r="A124" s="14"/>
      <c r="B124" s="85">
        <v>111</v>
      </c>
      <c r="C124" s="99"/>
      <c r="D124" s="100"/>
      <c r="E124" s="101"/>
      <c r="F124" s="100"/>
      <c r="G124" s="101"/>
      <c r="H124" s="102"/>
      <c r="I124" s="14"/>
      <c r="J124" s="14"/>
      <c r="K124" s="14"/>
      <c r="L124" s="14"/>
      <c r="M124" s="14"/>
      <c r="N124" s="14"/>
      <c r="R124" s="151" t="b">
        <f t="shared" si="5"/>
        <v>0</v>
      </c>
      <c r="S124" s="156">
        <f t="shared" si="6"/>
        <v>1</v>
      </c>
    </row>
    <row r="125" spans="1:19" ht="14.4" x14ac:dyDescent="0.3">
      <c r="A125" s="14"/>
      <c r="B125" s="90">
        <v>112</v>
      </c>
      <c r="C125" s="91"/>
      <c r="D125" s="92"/>
      <c r="E125" s="93"/>
      <c r="F125" s="92"/>
      <c r="G125" s="93"/>
      <c r="H125" s="94"/>
      <c r="I125" s="14"/>
      <c r="J125" s="14"/>
      <c r="K125" s="14"/>
      <c r="L125" s="14"/>
      <c r="M125" s="14"/>
      <c r="N125" s="14"/>
      <c r="R125" s="151" t="b">
        <f t="shared" si="5"/>
        <v>0</v>
      </c>
      <c r="S125" s="156">
        <f t="shared" si="6"/>
        <v>1</v>
      </c>
    </row>
    <row r="126" spans="1:19" ht="14.4" x14ac:dyDescent="0.3">
      <c r="A126" s="14"/>
      <c r="B126" s="90">
        <v>113</v>
      </c>
      <c r="C126" s="91"/>
      <c r="D126" s="92"/>
      <c r="E126" s="93"/>
      <c r="F126" s="92"/>
      <c r="G126" s="93"/>
      <c r="H126" s="94"/>
      <c r="I126" s="14"/>
      <c r="J126" s="14"/>
      <c r="K126" s="14"/>
      <c r="L126" s="14"/>
      <c r="M126" s="14"/>
      <c r="N126" s="14"/>
      <c r="R126" s="151" t="b">
        <f t="shared" si="5"/>
        <v>0</v>
      </c>
      <c r="S126" s="156">
        <f t="shared" si="6"/>
        <v>1</v>
      </c>
    </row>
    <row r="127" spans="1:19" ht="14.4" x14ac:dyDescent="0.3">
      <c r="A127" s="14"/>
      <c r="B127" s="90">
        <v>114</v>
      </c>
      <c r="C127" s="91"/>
      <c r="D127" s="92"/>
      <c r="E127" s="93"/>
      <c r="F127" s="92"/>
      <c r="G127" s="93"/>
      <c r="H127" s="94"/>
      <c r="I127" s="14"/>
      <c r="J127" s="14"/>
      <c r="K127" s="14"/>
      <c r="L127" s="14"/>
      <c r="M127" s="14"/>
      <c r="N127" s="14"/>
      <c r="R127" s="151" t="b">
        <f t="shared" si="5"/>
        <v>0</v>
      </c>
      <c r="S127" s="156">
        <f t="shared" si="6"/>
        <v>1</v>
      </c>
    </row>
    <row r="128" spans="1:19" ht="14.4" x14ac:dyDescent="0.3">
      <c r="A128" s="14"/>
      <c r="B128" s="90">
        <v>115</v>
      </c>
      <c r="C128" s="91"/>
      <c r="D128" s="92"/>
      <c r="E128" s="93"/>
      <c r="F128" s="92"/>
      <c r="G128" s="93"/>
      <c r="H128" s="94"/>
      <c r="I128" s="14"/>
      <c r="J128" s="14"/>
      <c r="K128" s="14"/>
      <c r="L128" s="14"/>
      <c r="M128" s="14"/>
      <c r="N128" s="14"/>
      <c r="R128" s="151" t="b">
        <f t="shared" si="5"/>
        <v>0</v>
      </c>
      <c r="S128" s="156">
        <f t="shared" si="6"/>
        <v>1</v>
      </c>
    </row>
    <row r="129" spans="1:19" ht="14.4" x14ac:dyDescent="0.3">
      <c r="A129" s="14"/>
      <c r="B129" s="90">
        <v>116</v>
      </c>
      <c r="C129" s="91"/>
      <c r="D129" s="92"/>
      <c r="E129" s="93"/>
      <c r="F129" s="92"/>
      <c r="G129" s="93"/>
      <c r="H129" s="94"/>
      <c r="I129" s="14"/>
      <c r="J129" s="14"/>
      <c r="K129" s="14"/>
      <c r="L129" s="14"/>
      <c r="M129" s="14"/>
      <c r="N129" s="14"/>
      <c r="R129" s="151" t="b">
        <f t="shared" si="5"/>
        <v>0</v>
      </c>
      <c r="S129" s="156">
        <f t="shared" si="6"/>
        <v>1</v>
      </c>
    </row>
    <row r="130" spans="1:19" ht="14.4" x14ac:dyDescent="0.3">
      <c r="A130" s="14"/>
      <c r="B130" s="90">
        <v>117</v>
      </c>
      <c r="C130" s="91"/>
      <c r="D130" s="92"/>
      <c r="E130" s="93"/>
      <c r="F130" s="92"/>
      <c r="G130" s="93"/>
      <c r="H130" s="94"/>
      <c r="I130" s="14"/>
      <c r="J130" s="14"/>
      <c r="K130" s="14"/>
      <c r="L130" s="14"/>
      <c r="M130" s="14"/>
      <c r="N130" s="14"/>
      <c r="R130" s="151" t="b">
        <f t="shared" si="5"/>
        <v>0</v>
      </c>
      <c r="S130" s="156">
        <f t="shared" si="6"/>
        <v>1</v>
      </c>
    </row>
    <row r="131" spans="1:19" ht="14.4" x14ac:dyDescent="0.3">
      <c r="A131" s="14"/>
      <c r="B131" s="90">
        <v>118</v>
      </c>
      <c r="C131" s="91"/>
      <c r="D131" s="92"/>
      <c r="E131" s="93"/>
      <c r="F131" s="92"/>
      <c r="G131" s="93"/>
      <c r="H131" s="94"/>
      <c r="I131" s="14"/>
      <c r="J131" s="14"/>
      <c r="K131" s="14"/>
      <c r="L131" s="14"/>
      <c r="M131" s="14"/>
      <c r="N131" s="14"/>
      <c r="R131" s="151" t="b">
        <f t="shared" si="5"/>
        <v>0</v>
      </c>
      <c r="S131" s="156">
        <f t="shared" si="6"/>
        <v>1</v>
      </c>
    </row>
    <row r="132" spans="1:19" ht="14.4" x14ac:dyDescent="0.3">
      <c r="A132" s="14"/>
      <c r="B132" s="90">
        <v>119</v>
      </c>
      <c r="C132" s="91"/>
      <c r="D132" s="92"/>
      <c r="E132" s="93"/>
      <c r="F132" s="92"/>
      <c r="G132" s="93"/>
      <c r="H132" s="94"/>
      <c r="I132" s="14"/>
      <c r="J132" s="14"/>
      <c r="K132" s="14"/>
      <c r="L132" s="14"/>
      <c r="M132" s="14"/>
      <c r="N132" s="14"/>
      <c r="R132" s="151" t="b">
        <f t="shared" si="5"/>
        <v>0</v>
      </c>
      <c r="S132" s="156">
        <f t="shared" si="6"/>
        <v>1</v>
      </c>
    </row>
    <row r="133" spans="1:19" thickBot="1" x14ac:dyDescent="0.35">
      <c r="A133" s="14"/>
      <c r="B133" s="103">
        <v>120</v>
      </c>
      <c r="C133" s="104"/>
      <c r="D133" s="106"/>
      <c r="E133" s="105"/>
      <c r="F133" s="106"/>
      <c r="G133" s="105"/>
      <c r="H133" s="107"/>
      <c r="I133" s="14"/>
      <c r="J133" s="14"/>
      <c r="K133" s="14"/>
      <c r="L133" s="14"/>
      <c r="M133" s="14"/>
      <c r="N133" s="14"/>
      <c r="R133" s="151" t="b">
        <f t="shared" si="5"/>
        <v>0</v>
      </c>
      <c r="S133" s="156">
        <f t="shared" si="6"/>
        <v>1</v>
      </c>
    </row>
    <row r="134" spans="1:19" ht="14.4" x14ac:dyDescent="0.3">
      <c r="A134" s="14"/>
      <c r="B134" s="85">
        <v>121</v>
      </c>
      <c r="C134" s="99"/>
      <c r="D134" s="100"/>
      <c r="E134" s="101"/>
      <c r="F134" s="100"/>
      <c r="G134" s="101"/>
      <c r="H134" s="102"/>
      <c r="I134" s="14"/>
      <c r="J134" s="14"/>
      <c r="K134" s="14"/>
      <c r="L134" s="14"/>
      <c r="M134" s="14"/>
      <c r="N134" s="14"/>
      <c r="R134" s="151" t="b">
        <f t="shared" si="5"/>
        <v>0</v>
      </c>
      <c r="S134" s="156">
        <f t="shared" si="6"/>
        <v>1</v>
      </c>
    </row>
    <row r="135" spans="1:19" ht="14.4" x14ac:dyDescent="0.3">
      <c r="A135" s="14"/>
      <c r="B135" s="90">
        <v>122</v>
      </c>
      <c r="C135" s="91"/>
      <c r="D135" s="92"/>
      <c r="E135" s="93"/>
      <c r="F135" s="92"/>
      <c r="G135" s="93"/>
      <c r="H135" s="94"/>
      <c r="I135" s="14"/>
      <c r="J135" s="14"/>
      <c r="K135" s="14"/>
      <c r="L135" s="14"/>
      <c r="M135" s="14"/>
      <c r="N135" s="14"/>
      <c r="R135" s="151" t="b">
        <f t="shared" si="5"/>
        <v>0</v>
      </c>
      <c r="S135" s="156">
        <f t="shared" si="6"/>
        <v>1</v>
      </c>
    </row>
    <row r="136" spans="1:19" ht="14.4" x14ac:dyDescent="0.3">
      <c r="A136" s="14"/>
      <c r="B136" s="90">
        <v>123</v>
      </c>
      <c r="C136" s="91"/>
      <c r="D136" s="92"/>
      <c r="E136" s="93"/>
      <c r="F136" s="92"/>
      <c r="G136" s="93"/>
      <c r="H136" s="94"/>
      <c r="I136" s="14"/>
      <c r="J136" s="14"/>
      <c r="K136" s="14"/>
      <c r="L136" s="14"/>
      <c r="M136" s="14"/>
      <c r="N136" s="14"/>
      <c r="R136" s="151" t="b">
        <f t="shared" si="5"/>
        <v>0</v>
      </c>
      <c r="S136" s="156">
        <f t="shared" si="6"/>
        <v>1</v>
      </c>
    </row>
    <row r="137" spans="1:19" ht="14.4" x14ac:dyDescent="0.3">
      <c r="A137" s="14"/>
      <c r="B137" s="90">
        <v>124</v>
      </c>
      <c r="C137" s="91"/>
      <c r="D137" s="92"/>
      <c r="E137" s="93"/>
      <c r="F137" s="92"/>
      <c r="G137" s="93"/>
      <c r="H137" s="94"/>
      <c r="I137" s="14"/>
      <c r="J137" s="14"/>
      <c r="K137" s="14"/>
      <c r="L137" s="14"/>
      <c r="M137" s="14"/>
      <c r="N137" s="14"/>
      <c r="R137" s="151" t="b">
        <f t="shared" si="5"/>
        <v>0</v>
      </c>
      <c r="S137" s="156">
        <f t="shared" si="6"/>
        <v>1</v>
      </c>
    </row>
    <row r="138" spans="1:19" ht="14.4" x14ac:dyDescent="0.3">
      <c r="A138" s="14"/>
      <c r="B138" s="90">
        <v>125</v>
      </c>
      <c r="C138" s="91"/>
      <c r="D138" s="92"/>
      <c r="E138" s="93"/>
      <c r="F138" s="92"/>
      <c r="G138" s="93"/>
      <c r="H138" s="94"/>
      <c r="I138" s="14"/>
      <c r="J138" s="14"/>
      <c r="K138" s="14"/>
      <c r="L138" s="14"/>
      <c r="M138" s="14"/>
      <c r="N138" s="14"/>
      <c r="R138" s="151" t="b">
        <f t="shared" si="5"/>
        <v>0</v>
      </c>
      <c r="S138" s="156">
        <f t="shared" si="6"/>
        <v>1</v>
      </c>
    </row>
    <row r="139" spans="1:19" ht="14.4" x14ac:dyDescent="0.3">
      <c r="A139" s="14"/>
      <c r="B139" s="90">
        <v>126</v>
      </c>
      <c r="C139" s="91"/>
      <c r="D139" s="92"/>
      <c r="E139" s="93"/>
      <c r="F139" s="92"/>
      <c r="G139" s="93"/>
      <c r="H139" s="94"/>
      <c r="I139" s="14"/>
      <c r="J139" s="14"/>
      <c r="K139" s="14"/>
      <c r="L139" s="14"/>
      <c r="M139" s="14"/>
      <c r="N139" s="14"/>
      <c r="R139" s="151" t="b">
        <f t="shared" si="5"/>
        <v>0</v>
      </c>
      <c r="S139" s="156">
        <f t="shared" si="6"/>
        <v>1</v>
      </c>
    </row>
    <row r="140" spans="1:19" ht="14.4" x14ac:dyDescent="0.3">
      <c r="A140" s="14"/>
      <c r="B140" s="90">
        <v>127</v>
      </c>
      <c r="C140" s="91"/>
      <c r="D140" s="92"/>
      <c r="E140" s="93"/>
      <c r="F140" s="92"/>
      <c r="G140" s="93"/>
      <c r="H140" s="94"/>
      <c r="I140" s="14"/>
      <c r="J140" s="14"/>
      <c r="K140" s="14"/>
      <c r="L140" s="14"/>
      <c r="M140" s="14"/>
      <c r="N140" s="14"/>
      <c r="R140" s="151" t="b">
        <f t="shared" si="5"/>
        <v>0</v>
      </c>
      <c r="S140" s="156">
        <f t="shared" si="6"/>
        <v>1</v>
      </c>
    </row>
    <row r="141" spans="1:19" ht="14.4" x14ac:dyDescent="0.3">
      <c r="A141" s="14"/>
      <c r="B141" s="90">
        <v>128</v>
      </c>
      <c r="C141" s="91"/>
      <c r="D141" s="92"/>
      <c r="E141" s="93"/>
      <c r="F141" s="92"/>
      <c r="G141" s="93"/>
      <c r="H141" s="94"/>
      <c r="I141" s="14"/>
      <c r="J141" s="14"/>
      <c r="K141" s="14"/>
      <c r="L141" s="14"/>
      <c r="M141" s="14"/>
      <c r="N141" s="14"/>
      <c r="R141" s="151" t="b">
        <f t="shared" si="5"/>
        <v>0</v>
      </c>
      <c r="S141" s="156">
        <f t="shared" si="6"/>
        <v>1</v>
      </c>
    </row>
    <row r="142" spans="1:19" ht="14.4" x14ac:dyDescent="0.3">
      <c r="A142" s="14"/>
      <c r="B142" s="90">
        <v>129</v>
      </c>
      <c r="C142" s="91"/>
      <c r="D142" s="92"/>
      <c r="E142" s="93"/>
      <c r="F142" s="92"/>
      <c r="G142" s="93"/>
      <c r="H142" s="94"/>
      <c r="I142" s="14"/>
      <c r="J142" s="14"/>
      <c r="K142" s="14"/>
      <c r="L142" s="14"/>
      <c r="M142" s="14"/>
      <c r="N142" s="14"/>
      <c r="R142" s="151" t="b">
        <f t="shared" si="5"/>
        <v>0</v>
      </c>
      <c r="S142" s="156">
        <f t="shared" si="6"/>
        <v>1</v>
      </c>
    </row>
    <row r="143" spans="1:19" thickBot="1" x14ac:dyDescent="0.35">
      <c r="A143" s="14"/>
      <c r="B143" s="90">
        <v>130</v>
      </c>
      <c r="C143" s="95"/>
      <c r="D143" s="96"/>
      <c r="E143" s="97"/>
      <c r="F143" s="96"/>
      <c r="G143" s="97"/>
      <c r="H143" s="98"/>
      <c r="I143" s="14"/>
      <c r="J143" s="14"/>
      <c r="K143" s="14"/>
      <c r="L143" s="14"/>
      <c r="M143" s="14"/>
      <c r="N143" s="14"/>
      <c r="R143" s="151" t="b">
        <f t="shared" si="5"/>
        <v>0</v>
      </c>
      <c r="S143" s="156">
        <f t="shared" si="6"/>
        <v>1</v>
      </c>
    </row>
    <row r="144" spans="1:19" ht="14.4" x14ac:dyDescent="0.3">
      <c r="A144" s="14"/>
      <c r="B144" s="85">
        <v>131</v>
      </c>
      <c r="C144" s="99"/>
      <c r="D144" s="100"/>
      <c r="E144" s="101"/>
      <c r="F144" s="100"/>
      <c r="G144" s="101"/>
      <c r="H144" s="102"/>
      <c r="I144" s="14"/>
      <c r="J144" s="14"/>
      <c r="K144" s="14"/>
      <c r="L144" s="14"/>
      <c r="M144" s="14"/>
      <c r="N144" s="14"/>
      <c r="R144" s="151" t="b">
        <f t="shared" si="5"/>
        <v>0</v>
      </c>
      <c r="S144" s="156">
        <f t="shared" si="6"/>
        <v>1</v>
      </c>
    </row>
    <row r="145" spans="1:19" ht="14.4" x14ac:dyDescent="0.3">
      <c r="A145" s="14"/>
      <c r="B145" s="90">
        <v>132</v>
      </c>
      <c r="C145" s="91"/>
      <c r="D145" s="92"/>
      <c r="E145" s="93"/>
      <c r="F145" s="92"/>
      <c r="G145" s="93"/>
      <c r="H145" s="94"/>
      <c r="I145" s="14"/>
      <c r="J145" s="14"/>
      <c r="K145" s="14"/>
      <c r="L145" s="14"/>
      <c r="M145" s="14"/>
      <c r="N145" s="14"/>
      <c r="R145" s="151" t="b">
        <f t="shared" si="5"/>
        <v>0</v>
      </c>
      <c r="S145" s="156">
        <f t="shared" si="6"/>
        <v>1</v>
      </c>
    </row>
    <row r="146" spans="1:19" ht="14.4" x14ac:dyDescent="0.3">
      <c r="A146" s="14"/>
      <c r="B146" s="90">
        <v>133</v>
      </c>
      <c r="C146" s="91"/>
      <c r="D146" s="92"/>
      <c r="E146" s="93"/>
      <c r="F146" s="92"/>
      <c r="G146" s="93"/>
      <c r="H146" s="94"/>
      <c r="I146" s="14"/>
      <c r="J146" s="14"/>
      <c r="K146" s="14"/>
      <c r="L146" s="14"/>
      <c r="M146" s="14"/>
      <c r="N146" s="14"/>
      <c r="R146" s="151" t="b">
        <f t="shared" si="5"/>
        <v>0</v>
      </c>
      <c r="S146" s="156">
        <f t="shared" si="6"/>
        <v>1</v>
      </c>
    </row>
    <row r="147" spans="1:19" ht="14.4" x14ac:dyDescent="0.3">
      <c r="A147" s="14"/>
      <c r="B147" s="90">
        <v>134</v>
      </c>
      <c r="C147" s="91"/>
      <c r="D147" s="92"/>
      <c r="E147" s="93"/>
      <c r="F147" s="92"/>
      <c r="G147" s="93"/>
      <c r="H147" s="94"/>
      <c r="I147" s="14"/>
      <c r="J147" s="14"/>
      <c r="K147" s="14"/>
      <c r="L147" s="14"/>
      <c r="M147" s="14"/>
      <c r="N147" s="14"/>
      <c r="R147" s="151" t="b">
        <f t="shared" si="5"/>
        <v>0</v>
      </c>
      <c r="S147" s="156">
        <f t="shared" si="6"/>
        <v>1</v>
      </c>
    </row>
    <row r="148" spans="1:19" ht="14.4" x14ac:dyDescent="0.3">
      <c r="A148" s="14"/>
      <c r="B148" s="90">
        <v>135</v>
      </c>
      <c r="C148" s="91"/>
      <c r="D148" s="92"/>
      <c r="E148" s="93"/>
      <c r="F148" s="92"/>
      <c r="G148" s="93"/>
      <c r="H148" s="94"/>
      <c r="I148" s="14"/>
      <c r="J148" s="14"/>
      <c r="K148" s="14"/>
      <c r="L148" s="14"/>
      <c r="M148" s="14"/>
      <c r="N148" s="14"/>
      <c r="R148" s="151" t="b">
        <f t="shared" si="5"/>
        <v>0</v>
      </c>
      <c r="S148" s="156">
        <f t="shared" si="6"/>
        <v>1</v>
      </c>
    </row>
    <row r="149" spans="1:19" ht="14.4" x14ac:dyDescent="0.3">
      <c r="A149" s="14"/>
      <c r="B149" s="90">
        <v>136</v>
      </c>
      <c r="C149" s="91"/>
      <c r="D149" s="92"/>
      <c r="E149" s="93"/>
      <c r="F149" s="92"/>
      <c r="G149" s="93"/>
      <c r="H149" s="94"/>
      <c r="I149" s="14"/>
      <c r="J149" s="14"/>
      <c r="K149" s="14"/>
      <c r="L149" s="14"/>
      <c r="M149" s="14"/>
      <c r="N149" s="14"/>
      <c r="R149" s="151" t="b">
        <f t="shared" si="5"/>
        <v>0</v>
      </c>
      <c r="S149" s="156">
        <f t="shared" si="6"/>
        <v>1</v>
      </c>
    </row>
    <row r="150" spans="1:19" ht="14.4" x14ac:dyDescent="0.3">
      <c r="A150" s="14"/>
      <c r="B150" s="90">
        <v>137</v>
      </c>
      <c r="C150" s="91"/>
      <c r="D150" s="92"/>
      <c r="E150" s="93"/>
      <c r="F150" s="92"/>
      <c r="G150" s="93"/>
      <c r="H150" s="94"/>
      <c r="I150" s="14"/>
      <c r="J150" s="14"/>
      <c r="K150" s="14"/>
      <c r="L150" s="14"/>
      <c r="M150" s="14"/>
      <c r="N150" s="14"/>
      <c r="R150" s="151" t="b">
        <f t="shared" si="5"/>
        <v>0</v>
      </c>
      <c r="S150" s="156">
        <f t="shared" si="6"/>
        <v>1</v>
      </c>
    </row>
    <row r="151" spans="1:19" ht="14.4" x14ac:dyDescent="0.3">
      <c r="A151" s="14"/>
      <c r="B151" s="90">
        <v>138</v>
      </c>
      <c r="C151" s="91"/>
      <c r="D151" s="92"/>
      <c r="E151" s="93"/>
      <c r="F151" s="92"/>
      <c r="G151" s="93"/>
      <c r="H151" s="94"/>
      <c r="I151" s="14"/>
      <c r="J151" s="14"/>
      <c r="K151" s="14"/>
      <c r="L151" s="14"/>
      <c r="M151" s="14"/>
      <c r="N151" s="14"/>
      <c r="R151" s="151" t="b">
        <f t="shared" si="5"/>
        <v>0</v>
      </c>
      <c r="S151" s="156">
        <f t="shared" si="6"/>
        <v>1</v>
      </c>
    </row>
    <row r="152" spans="1:19" ht="14.4" x14ac:dyDescent="0.3">
      <c r="A152" s="14"/>
      <c r="B152" s="90">
        <v>139</v>
      </c>
      <c r="C152" s="91"/>
      <c r="D152" s="92"/>
      <c r="E152" s="93"/>
      <c r="F152" s="92"/>
      <c r="G152" s="93"/>
      <c r="H152" s="94"/>
      <c r="I152" s="14"/>
      <c r="J152" s="14"/>
      <c r="K152" s="14"/>
      <c r="L152" s="14"/>
      <c r="M152" s="14"/>
      <c r="N152" s="14"/>
      <c r="R152" s="151" t="b">
        <f t="shared" si="5"/>
        <v>0</v>
      </c>
      <c r="S152" s="156">
        <f t="shared" si="6"/>
        <v>1</v>
      </c>
    </row>
    <row r="153" spans="1:19" thickBot="1" x14ac:dyDescent="0.35">
      <c r="A153" s="14"/>
      <c r="B153" s="103">
        <v>140</v>
      </c>
      <c r="C153" s="104"/>
      <c r="D153" s="106"/>
      <c r="E153" s="105"/>
      <c r="F153" s="106"/>
      <c r="G153" s="105"/>
      <c r="H153" s="107"/>
      <c r="I153" s="14"/>
      <c r="J153" s="14"/>
      <c r="K153" s="14"/>
      <c r="L153" s="14"/>
      <c r="M153" s="14"/>
      <c r="N153" s="14"/>
      <c r="R153" s="151" t="b">
        <f t="shared" si="5"/>
        <v>0</v>
      </c>
      <c r="S153" s="156">
        <f t="shared" si="6"/>
        <v>1</v>
      </c>
    </row>
    <row r="154" spans="1:19" ht="14.4" x14ac:dyDescent="0.3">
      <c r="A154" s="14"/>
      <c r="B154" s="85">
        <v>141</v>
      </c>
      <c r="C154" s="99"/>
      <c r="D154" s="100"/>
      <c r="E154" s="101"/>
      <c r="F154" s="100"/>
      <c r="G154" s="101"/>
      <c r="H154" s="102"/>
      <c r="I154" s="14"/>
      <c r="J154" s="14"/>
      <c r="K154" s="14"/>
      <c r="L154" s="14"/>
      <c r="M154" s="14"/>
      <c r="N154" s="14"/>
      <c r="R154" s="151" t="b">
        <f t="shared" si="5"/>
        <v>0</v>
      </c>
      <c r="S154" s="156">
        <f t="shared" si="6"/>
        <v>1</v>
      </c>
    </row>
    <row r="155" spans="1:19" ht="14.4" x14ac:dyDescent="0.3">
      <c r="A155" s="14"/>
      <c r="B155" s="90">
        <v>142</v>
      </c>
      <c r="C155" s="91"/>
      <c r="D155" s="92"/>
      <c r="E155" s="93"/>
      <c r="F155" s="92"/>
      <c r="G155" s="93"/>
      <c r="H155" s="94"/>
      <c r="I155" s="14"/>
      <c r="J155" s="14"/>
      <c r="K155" s="14"/>
      <c r="L155" s="14"/>
      <c r="M155" s="14"/>
      <c r="N155" s="14"/>
      <c r="R155" s="151" t="b">
        <f t="shared" si="5"/>
        <v>0</v>
      </c>
      <c r="S155" s="156">
        <f t="shared" si="6"/>
        <v>1</v>
      </c>
    </row>
    <row r="156" spans="1:19" ht="14.4" x14ac:dyDescent="0.3">
      <c r="A156" s="14"/>
      <c r="B156" s="90">
        <v>143</v>
      </c>
      <c r="C156" s="91"/>
      <c r="D156" s="92"/>
      <c r="E156" s="93"/>
      <c r="F156" s="92"/>
      <c r="G156" s="93"/>
      <c r="H156" s="94"/>
      <c r="I156" s="14"/>
      <c r="J156" s="14"/>
      <c r="K156" s="14"/>
      <c r="L156" s="14"/>
      <c r="M156" s="14"/>
      <c r="N156" s="14"/>
      <c r="R156" s="151" t="b">
        <f t="shared" si="5"/>
        <v>0</v>
      </c>
      <c r="S156" s="156">
        <f t="shared" si="6"/>
        <v>1</v>
      </c>
    </row>
    <row r="157" spans="1:19" ht="14.4" x14ac:dyDescent="0.3">
      <c r="A157" s="14"/>
      <c r="B157" s="90">
        <v>144</v>
      </c>
      <c r="C157" s="91"/>
      <c r="D157" s="92"/>
      <c r="E157" s="93"/>
      <c r="F157" s="92"/>
      <c r="G157" s="93"/>
      <c r="H157" s="94"/>
      <c r="I157" s="14"/>
      <c r="J157" s="14"/>
      <c r="K157" s="14"/>
      <c r="L157" s="14"/>
      <c r="M157" s="14"/>
      <c r="N157" s="14"/>
      <c r="R157" s="151" t="b">
        <f t="shared" si="5"/>
        <v>0</v>
      </c>
      <c r="S157" s="156">
        <f t="shared" si="6"/>
        <v>1</v>
      </c>
    </row>
    <row r="158" spans="1:19" ht="14.4" x14ac:dyDescent="0.3">
      <c r="A158" s="14"/>
      <c r="B158" s="90">
        <v>145</v>
      </c>
      <c r="C158" s="91"/>
      <c r="D158" s="92"/>
      <c r="E158" s="93"/>
      <c r="F158" s="92"/>
      <c r="G158" s="93"/>
      <c r="H158" s="94"/>
      <c r="I158" s="14"/>
      <c r="J158" s="14"/>
      <c r="K158" s="14"/>
      <c r="L158" s="14"/>
      <c r="M158" s="14"/>
      <c r="N158" s="14"/>
      <c r="R158" s="151" t="b">
        <f t="shared" si="5"/>
        <v>0</v>
      </c>
      <c r="S158" s="156">
        <f t="shared" si="6"/>
        <v>1</v>
      </c>
    </row>
    <row r="159" spans="1:19" ht="14.4" x14ac:dyDescent="0.3">
      <c r="A159" s="14"/>
      <c r="B159" s="90">
        <v>146</v>
      </c>
      <c r="C159" s="91"/>
      <c r="D159" s="92"/>
      <c r="E159" s="93"/>
      <c r="F159" s="92"/>
      <c r="G159" s="93"/>
      <c r="H159" s="94"/>
      <c r="I159" s="14"/>
      <c r="J159" s="14"/>
      <c r="K159" s="14"/>
      <c r="L159" s="14"/>
      <c r="M159" s="14"/>
      <c r="N159" s="14"/>
      <c r="R159" s="151" t="b">
        <f t="shared" si="5"/>
        <v>0</v>
      </c>
      <c r="S159" s="156">
        <f t="shared" si="6"/>
        <v>1</v>
      </c>
    </row>
    <row r="160" spans="1:19" ht="14.4" x14ac:dyDescent="0.3">
      <c r="A160" s="14"/>
      <c r="B160" s="90">
        <v>147</v>
      </c>
      <c r="C160" s="91"/>
      <c r="D160" s="92"/>
      <c r="E160" s="93"/>
      <c r="F160" s="92"/>
      <c r="G160" s="93"/>
      <c r="H160" s="94"/>
      <c r="I160" s="14"/>
      <c r="J160" s="14"/>
      <c r="K160" s="14"/>
      <c r="L160" s="14"/>
      <c r="M160" s="14"/>
      <c r="N160" s="14"/>
      <c r="R160" s="151" t="b">
        <f t="shared" si="5"/>
        <v>0</v>
      </c>
      <c r="S160" s="156">
        <f t="shared" si="6"/>
        <v>1</v>
      </c>
    </row>
    <row r="161" spans="1:19" ht="14.4" x14ac:dyDescent="0.3">
      <c r="A161" s="14"/>
      <c r="B161" s="90">
        <v>148</v>
      </c>
      <c r="C161" s="91"/>
      <c r="D161" s="92"/>
      <c r="E161" s="93"/>
      <c r="F161" s="92"/>
      <c r="G161" s="93"/>
      <c r="H161" s="94"/>
      <c r="I161" s="14"/>
      <c r="J161" s="14"/>
      <c r="K161" s="14"/>
      <c r="L161" s="14"/>
      <c r="M161" s="14"/>
      <c r="N161" s="14"/>
      <c r="R161" s="151" t="b">
        <f t="shared" si="5"/>
        <v>0</v>
      </c>
      <c r="S161" s="156">
        <f t="shared" si="6"/>
        <v>1</v>
      </c>
    </row>
    <row r="162" spans="1:19" ht="14.4" x14ac:dyDescent="0.3">
      <c r="A162" s="14"/>
      <c r="B162" s="90">
        <v>149</v>
      </c>
      <c r="C162" s="91"/>
      <c r="D162" s="92"/>
      <c r="E162" s="93"/>
      <c r="F162" s="92"/>
      <c r="G162" s="93"/>
      <c r="H162" s="94"/>
      <c r="I162" s="14"/>
      <c r="J162" s="14"/>
      <c r="K162" s="14"/>
      <c r="L162" s="14"/>
      <c r="M162" s="14"/>
      <c r="N162" s="14"/>
      <c r="R162" s="151" t="b">
        <f t="shared" si="5"/>
        <v>0</v>
      </c>
      <c r="S162" s="156">
        <f t="shared" si="6"/>
        <v>1</v>
      </c>
    </row>
    <row r="163" spans="1:19" thickBot="1" x14ac:dyDescent="0.35">
      <c r="A163" s="14"/>
      <c r="B163" s="90">
        <v>150</v>
      </c>
      <c r="C163" s="95"/>
      <c r="D163" s="96"/>
      <c r="E163" s="97"/>
      <c r="F163" s="96"/>
      <c r="G163" s="97"/>
      <c r="H163" s="98"/>
      <c r="I163" s="14"/>
      <c r="J163" s="14"/>
      <c r="K163" s="14"/>
      <c r="L163" s="14"/>
      <c r="M163" s="14"/>
      <c r="N163" s="14"/>
      <c r="R163" s="151" t="b">
        <f t="shared" si="5"/>
        <v>0</v>
      </c>
      <c r="S163" s="156">
        <f t="shared" si="6"/>
        <v>1</v>
      </c>
    </row>
    <row r="164" spans="1:19" ht="14.4" x14ac:dyDescent="0.3">
      <c r="A164" s="14"/>
      <c r="B164" s="85">
        <v>151</v>
      </c>
      <c r="C164" s="99"/>
      <c r="D164" s="100"/>
      <c r="E164" s="101"/>
      <c r="F164" s="100"/>
      <c r="G164" s="101"/>
      <c r="H164" s="102"/>
      <c r="I164" s="14"/>
      <c r="J164" s="14"/>
      <c r="K164" s="14"/>
      <c r="L164" s="14"/>
      <c r="M164" s="14"/>
      <c r="N164" s="14"/>
      <c r="R164" s="151" t="b">
        <f t="shared" si="5"/>
        <v>0</v>
      </c>
      <c r="S164" s="156">
        <f t="shared" si="6"/>
        <v>1</v>
      </c>
    </row>
    <row r="165" spans="1:19" ht="14.4" x14ac:dyDescent="0.3">
      <c r="A165" s="14"/>
      <c r="B165" s="90">
        <v>152</v>
      </c>
      <c r="C165" s="91"/>
      <c r="D165" s="92"/>
      <c r="E165" s="93"/>
      <c r="F165" s="92"/>
      <c r="G165" s="93"/>
      <c r="H165" s="94"/>
      <c r="I165" s="14"/>
      <c r="J165" s="14"/>
      <c r="K165" s="14"/>
      <c r="L165" s="14"/>
      <c r="M165" s="14"/>
      <c r="N165" s="14"/>
      <c r="R165" s="151" t="b">
        <f t="shared" si="5"/>
        <v>0</v>
      </c>
      <c r="S165" s="156">
        <f t="shared" si="6"/>
        <v>1</v>
      </c>
    </row>
    <row r="166" spans="1:19" ht="14.4" x14ac:dyDescent="0.3">
      <c r="A166" s="14"/>
      <c r="B166" s="90">
        <v>153</v>
      </c>
      <c r="C166" s="91"/>
      <c r="D166" s="92"/>
      <c r="E166" s="93"/>
      <c r="F166" s="92"/>
      <c r="G166" s="93"/>
      <c r="H166" s="94"/>
      <c r="I166" s="14"/>
      <c r="J166" s="14"/>
      <c r="K166" s="14"/>
      <c r="L166" s="14"/>
      <c r="M166" s="14"/>
      <c r="N166" s="14"/>
      <c r="R166" s="151" t="b">
        <f t="shared" si="5"/>
        <v>0</v>
      </c>
      <c r="S166" s="156">
        <f t="shared" si="6"/>
        <v>1</v>
      </c>
    </row>
    <row r="167" spans="1:19" ht="14.4" x14ac:dyDescent="0.3">
      <c r="A167" s="14"/>
      <c r="B167" s="90">
        <v>154</v>
      </c>
      <c r="C167" s="91"/>
      <c r="D167" s="92"/>
      <c r="E167" s="93"/>
      <c r="F167" s="92"/>
      <c r="G167" s="93"/>
      <c r="H167" s="94"/>
      <c r="I167" s="14"/>
      <c r="J167" s="14"/>
      <c r="K167" s="14"/>
      <c r="L167" s="14"/>
      <c r="M167" s="14"/>
      <c r="N167" s="14"/>
      <c r="R167" s="151" t="b">
        <f t="shared" si="5"/>
        <v>0</v>
      </c>
      <c r="S167" s="156">
        <f t="shared" si="6"/>
        <v>1</v>
      </c>
    </row>
    <row r="168" spans="1:19" ht="14.4" x14ac:dyDescent="0.3">
      <c r="A168" s="14"/>
      <c r="B168" s="90">
        <v>155</v>
      </c>
      <c r="C168" s="91"/>
      <c r="D168" s="92"/>
      <c r="E168" s="93"/>
      <c r="F168" s="92"/>
      <c r="G168" s="93"/>
      <c r="H168" s="94"/>
      <c r="I168" s="14"/>
      <c r="J168" s="14"/>
      <c r="K168" s="14"/>
      <c r="L168" s="14"/>
      <c r="M168" s="14"/>
      <c r="N168" s="14"/>
      <c r="R168" s="151" t="b">
        <f t="shared" si="5"/>
        <v>0</v>
      </c>
      <c r="S168" s="156">
        <f t="shared" si="6"/>
        <v>1</v>
      </c>
    </row>
    <row r="169" spans="1:19" ht="14.4" x14ac:dyDescent="0.3">
      <c r="A169" s="14"/>
      <c r="B169" s="90">
        <v>156</v>
      </c>
      <c r="C169" s="91"/>
      <c r="D169" s="92"/>
      <c r="E169" s="93"/>
      <c r="F169" s="92"/>
      <c r="G169" s="93"/>
      <c r="H169" s="94"/>
      <c r="I169" s="14"/>
      <c r="J169" s="14"/>
      <c r="K169" s="14"/>
      <c r="L169" s="14"/>
      <c r="M169" s="14"/>
      <c r="N169" s="14"/>
      <c r="R169" s="151" t="b">
        <f t="shared" si="5"/>
        <v>0</v>
      </c>
      <c r="S169" s="156">
        <f t="shared" si="6"/>
        <v>1</v>
      </c>
    </row>
    <row r="170" spans="1:19" ht="14.4" x14ac:dyDescent="0.3">
      <c r="A170" s="14"/>
      <c r="B170" s="90">
        <v>157</v>
      </c>
      <c r="C170" s="91"/>
      <c r="D170" s="92"/>
      <c r="E170" s="93"/>
      <c r="F170" s="92"/>
      <c r="G170" s="93"/>
      <c r="H170" s="94"/>
      <c r="I170" s="14"/>
      <c r="J170" s="14"/>
      <c r="K170" s="14"/>
      <c r="L170" s="14"/>
      <c r="M170" s="14"/>
      <c r="N170" s="14"/>
      <c r="R170" s="151" t="b">
        <f t="shared" si="5"/>
        <v>0</v>
      </c>
      <c r="S170" s="156">
        <f t="shared" si="6"/>
        <v>1</v>
      </c>
    </row>
    <row r="171" spans="1:19" ht="14.4" x14ac:dyDescent="0.3">
      <c r="A171" s="14"/>
      <c r="B171" s="90">
        <v>158</v>
      </c>
      <c r="C171" s="91"/>
      <c r="D171" s="92"/>
      <c r="E171" s="93"/>
      <c r="F171" s="92"/>
      <c r="G171" s="93"/>
      <c r="H171" s="94"/>
      <c r="I171" s="14"/>
      <c r="J171" s="14"/>
      <c r="K171" s="14"/>
      <c r="L171" s="14"/>
      <c r="M171" s="14"/>
      <c r="N171" s="14"/>
      <c r="R171" s="151" t="b">
        <f t="shared" si="5"/>
        <v>0</v>
      </c>
      <c r="S171" s="156">
        <f t="shared" si="6"/>
        <v>1</v>
      </c>
    </row>
    <row r="172" spans="1:19" ht="14.4" x14ac:dyDescent="0.3">
      <c r="A172" s="14"/>
      <c r="B172" s="90">
        <v>159</v>
      </c>
      <c r="C172" s="91"/>
      <c r="D172" s="92"/>
      <c r="E172" s="93"/>
      <c r="F172" s="92"/>
      <c r="G172" s="93"/>
      <c r="H172" s="94"/>
      <c r="I172" s="14"/>
      <c r="J172" s="14"/>
      <c r="K172" s="14"/>
      <c r="L172" s="14"/>
      <c r="M172" s="14"/>
      <c r="N172" s="14"/>
      <c r="R172" s="151" t="b">
        <f t="shared" si="5"/>
        <v>0</v>
      </c>
      <c r="S172" s="156">
        <f t="shared" si="6"/>
        <v>1</v>
      </c>
    </row>
    <row r="173" spans="1:19" thickBot="1" x14ac:dyDescent="0.35">
      <c r="A173" s="14"/>
      <c r="B173" s="103">
        <v>160</v>
      </c>
      <c r="C173" s="104"/>
      <c r="D173" s="106"/>
      <c r="E173" s="105"/>
      <c r="F173" s="106"/>
      <c r="G173" s="105"/>
      <c r="H173" s="107"/>
      <c r="I173" s="14"/>
      <c r="J173" s="14"/>
      <c r="K173" s="14"/>
      <c r="L173" s="14"/>
      <c r="M173" s="14"/>
      <c r="N173" s="14"/>
      <c r="R173" s="151" t="b">
        <f t="shared" si="5"/>
        <v>0</v>
      </c>
      <c r="S173" s="156">
        <f t="shared" si="6"/>
        <v>1</v>
      </c>
    </row>
    <row r="174" spans="1:19" ht="14.4" x14ac:dyDescent="0.3">
      <c r="A174" s="14"/>
      <c r="B174" s="85">
        <v>161</v>
      </c>
      <c r="C174" s="99"/>
      <c r="D174" s="100"/>
      <c r="E174" s="101"/>
      <c r="F174" s="100"/>
      <c r="G174" s="101"/>
      <c r="H174" s="102"/>
      <c r="I174" s="14"/>
      <c r="J174" s="14"/>
      <c r="K174" s="14"/>
      <c r="L174" s="14"/>
      <c r="M174" s="14"/>
      <c r="N174" s="14"/>
      <c r="R174" s="151" t="b">
        <f t="shared" si="5"/>
        <v>0</v>
      </c>
      <c r="S174" s="156">
        <f t="shared" si="6"/>
        <v>1</v>
      </c>
    </row>
    <row r="175" spans="1:19" ht="14.4" x14ac:dyDescent="0.3">
      <c r="A175" s="14"/>
      <c r="B175" s="90">
        <v>162</v>
      </c>
      <c r="C175" s="91"/>
      <c r="D175" s="92"/>
      <c r="E175" s="93"/>
      <c r="F175" s="92"/>
      <c r="G175" s="93"/>
      <c r="H175" s="94"/>
      <c r="I175" s="14"/>
      <c r="J175" s="14"/>
      <c r="K175" s="14"/>
      <c r="L175" s="14"/>
      <c r="M175" s="14"/>
      <c r="N175" s="14"/>
      <c r="R175" s="151" t="b">
        <f t="shared" si="5"/>
        <v>0</v>
      </c>
      <c r="S175" s="156">
        <f t="shared" si="6"/>
        <v>1</v>
      </c>
    </row>
    <row r="176" spans="1:19" ht="14.4" x14ac:dyDescent="0.3">
      <c r="A176" s="14"/>
      <c r="B176" s="90">
        <v>163</v>
      </c>
      <c r="C176" s="91"/>
      <c r="D176" s="92"/>
      <c r="E176" s="93"/>
      <c r="F176" s="92"/>
      <c r="G176" s="93"/>
      <c r="H176" s="94"/>
      <c r="I176" s="14"/>
      <c r="J176" s="14"/>
      <c r="K176" s="14"/>
      <c r="L176" s="14"/>
      <c r="M176" s="14"/>
      <c r="N176" s="14"/>
      <c r="R176" s="151" t="b">
        <f t="shared" si="5"/>
        <v>0</v>
      </c>
      <c r="S176" s="156">
        <f t="shared" si="6"/>
        <v>1</v>
      </c>
    </row>
    <row r="177" spans="1:19" ht="14.4" x14ac:dyDescent="0.3">
      <c r="A177" s="14"/>
      <c r="B177" s="90">
        <v>164</v>
      </c>
      <c r="C177" s="91"/>
      <c r="D177" s="92"/>
      <c r="E177" s="93"/>
      <c r="F177" s="92"/>
      <c r="G177" s="93"/>
      <c r="H177" s="94"/>
      <c r="I177" s="14"/>
      <c r="J177" s="14"/>
      <c r="K177" s="14"/>
      <c r="L177" s="14"/>
      <c r="M177" s="14"/>
      <c r="N177" s="14"/>
      <c r="R177" s="151" t="b">
        <f t="shared" si="5"/>
        <v>0</v>
      </c>
      <c r="S177" s="156">
        <f t="shared" si="6"/>
        <v>1</v>
      </c>
    </row>
    <row r="178" spans="1:19" ht="14.4" x14ac:dyDescent="0.3">
      <c r="A178" s="14"/>
      <c r="B178" s="90">
        <v>165</v>
      </c>
      <c r="C178" s="91"/>
      <c r="D178" s="92"/>
      <c r="E178" s="93"/>
      <c r="F178" s="92"/>
      <c r="G178" s="93"/>
      <c r="H178" s="94"/>
      <c r="I178" s="14"/>
      <c r="J178" s="14"/>
      <c r="K178" s="14"/>
      <c r="L178" s="14"/>
      <c r="M178" s="14"/>
      <c r="N178" s="14"/>
      <c r="R178" s="151" t="b">
        <f t="shared" ref="R178:R213" si="7">$G$6&lt;B178</f>
        <v>0</v>
      </c>
      <c r="S178" s="156">
        <f t="shared" ref="S178:S213" si="8">IF(C178="Yes",DATE(2024,4,1),DATE(1900,1,1))</f>
        <v>1</v>
      </c>
    </row>
    <row r="179" spans="1:19" ht="14.4" x14ac:dyDescent="0.3">
      <c r="A179" s="14"/>
      <c r="B179" s="90">
        <v>166</v>
      </c>
      <c r="C179" s="91"/>
      <c r="D179" s="92"/>
      <c r="E179" s="93"/>
      <c r="F179" s="92"/>
      <c r="G179" s="93"/>
      <c r="H179" s="94"/>
      <c r="I179" s="14"/>
      <c r="J179" s="14"/>
      <c r="K179" s="14"/>
      <c r="L179" s="14"/>
      <c r="M179" s="14"/>
      <c r="N179" s="14"/>
      <c r="R179" s="151" t="b">
        <f t="shared" si="7"/>
        <v>0</v>
      </c>
      <c r="S179" s="156">
        <f t="shared" si="8"/>
        <v>1</v>
      </c>
    </row>
    <row r="180" spans="1:19" ht="14.4" x14ac:dyDescent="0.3">
      <c r="A180" s="14"/>
      <c r="B180" s="90">
        <v>167</v>
      </c>
      <c r="C180" s="91"/>
      <c r="D180" s="92"/>
      <c r="E180" s="93"/>
      <c r="F180" s="92"/>
      <c r="G180" s="93"/>
      <c r="H180" s="94"/>
      <c r="I180" s="14"/>
      <c r="J180" s="14"/>
      <c r="K180" s="14"/>
      <c r="L180" s="14"/>
      <c r="M180" s="14"/>
      <c r="N180" s="14"/>
      <c r="R180" s="151" t="b">
        <f t="shared" si="7"/>
        <v>0</v>
      </c>
      <c r="S180" s="156">
        <f t="shared" si="8"/>
        <v>1</v>
      </c>
    </row>
    <row r="181" spans="1:19" ht="14.4" x14ac:dyDescent="0.3">
      <c r="A181" s="14"/>
      <c r="B181" s="90">
        <v>168</v>
      </c>
      <c r="C181" s="91"/>
      <c r="D181" s="92"/>
      <c r="E181" s="93"/>
      <c r="F181" s="92"/>
      <c r="G181" s="93"/>
      <c r="H181" s="94"/>
      <c r="I181" s="14"/>
      <c r="J181" s="14"/>
      <c r="K181" s="14"/>
      <c r="L181" s="14"/>
      <c r="M181" s="14"/>
      <c r="N181" s="14"/>
      <c r="R181" s="151" t="b">
        <f t="shared" si="7"/>
        <v>0</v>
      </c>
      <c r="S181" s="156">
        <f t="shared" si="8"/>
        <v>1</v>
      </c>
    </row>
    <row r="182" spans="1:19" ht="14.4" x14ac:dyDescent="0.3">
      <c r="A182" s="14"/>
      <c r="B182" s="90">
        <v>169</v>
      </c>
      <c r="C182" s="91"/>
      <c r="D182" s="92"/>
      <c r="E182" s="93"/>
      <c r="F182" s="92"/>
      <c r="G182" s="93"/>
      <c r="H182" s="94"/>
      <c r="I182" s="14"/>
      <c r="J182" s="14"/>
      <c r="K182" s="14"/>
      <c r="L182" s="14"/>
      <c r="M182" s="14"/>
      <c r="N182" s="14"/>
      <c r="R182" s="151" t="b">
        <f t="shared" si="7"/>
        <v>0</v>
      </c>
      <c r="S182" s="156">
        <f t="shared" si="8"/>
        <v>1</v>
      </c>
    </row>
    <row r="183" spans="1:19" thickBot="1" x14ac:dyDescent="0.35">
      <c r="A183" s="14"/>
      <c r="B183" s="90">
        <v>170</v>
      </c>
      <c r="C183" s="95"/>
      <c r="D183" s="96"/>
      <c r="E183" s="97"/>
      <c r="F183" s="96"/>
      <c r="G183" s="97"/>
      <c r="H183" s="98"/>
      <c r="I183" s="14"/>
      <c r="J183" s="14"/>
      <c r="K183" s="14"/>
      <c r="L183" s="14"/>
      <c r="M183" s="14"/>
      <c r="N183" s="14"/>
      <c r="R183" s="151" t="b">
        <f t="shared" si="7"/>
        <v>0</v>
      </c>
      <c r="S183" s="156">
        <f t="shared" si="8"/>
        <v>1</v>
      </c>
    </row>
    <row r="184" spans="1:19" ht="14.4" x14ac:dyDescent="0.3">
      <c r="A184" s="14"/>
      <c r="B184" s="85">
        <v>171</v>
      </c>
      <c r="C184" s="99"/>
      <c r="D184" s="100"/>
      <c r="E184" s="101"/>
      <c r="F184" s="100"/>
      <c r="G184" s="101"/>
      <c r="H184" s="102"/>
      <c r="I184" s="14"/>
      <c r="J184" s="14"/>
      <c r="K184" s="14"/>
      <c r="L184" s="14"/>
      <c r="M184" s="14"/>
      <c r="N184" s="14"/>
      <c r="R184" s="151" t="b">
        <f t="shared" si="7"/>
        <v>0</v>
      </c>
      <c r="S184" s="156">
        <f t="shared" si="8"/>
        <v>1</v>
      </c>
    </row>
    <row r="185" spans="1:19" ht="14.4" x14ac:dyDescent="0.3">
      <c r="A185" s="14"/>
      <c r="B185" s="90">
        <v>172</v>
      </c>
      <c r="C185" s="91"/>
      <c r="D185" s="92"/>
      <c r="E185" s="93"/>
      <c r="F185" s="92"/>
      <c r="G185" s="93"/>
      <c r="H185" s="94"/>
      <c r="I185" s="14"/>
      <c r="J185" s="14"/>
      <c r="K185" s="14"/>
      <c r="L185" s="14"/>
      <c r="M185" s="14"/>
      <c r="N185" s="14"/>
      <c r="R185" s="151" t="b">
        <f t="shared" si="7"/>
        <v>0</v>
      </c>
      <c r="S185" s="156">
        <f t="shared" si="8"/>
        <v>1</v>
      </c>
    </row>
    <row r="186" spans="1:19" ht="14.4" x14ac:dyDescent="0.3">
      <c r="A186" s="14"/>
      <c r="B186" s="90">
        <v>173</v>
      </c>
      <c r="C186" s="91"/>
      <c r="D186" s="92"/>
      <c r="E186" s="93"/>
      <c r="F186" s="92"/>
      <c r="G186" s="93"/>
      <c r="H186" s="94"/>
      <c r="I186" s="14"/>
      <c r="J186" s="14"/>
      <c r="K186" s="14"/>
      <c r="L186" s="14"/>
      <c r="M186" s="14"/>
      <c r="N186" s="14"/>
      <c r="R186" s="151" t="b">
        <f t="shared" si="7"/>
        <v>0</v>
      </c>
      <c r="S186" s="156">
        <f t="shared" si="8"/>
        <v>1</v>
      </c>
    </row>
    <row r="187" spans="1:19" ht="14.4" x14ac:dyDescent="0.3">
      <c r="A187" s="14"/>
      <c r="B187" s="90">
        <v>174</v>
      </c>
      <c r="C187" s="91"/>
      <c r="D187" s="92"/>
      <c r="E187" s="93"/>
      <c r="F187" s="92"/>
      <c r="G187" s="93"/>
      <c r="H187" s="94"/>
      <c r="I187" s="14"/>
      <c r="J187" s="14"/>
      <c r="K187" s="14"/>
      <c r="L187" s="14"/>
      <c r="M187" s="14"/>
      <c r="N187" s="14"/>
      <c r="R187" s="151" t="b">
        <f t="shared" si="7"/>
        <v>0</v>
      </c>
      <c r="S187" s="156">
        <f t="shared" si="8"/>
        <v>1</v>
      </c>
    </row>
    <row r="188" spans="1:19" ht="14.4" x14ac:dyDescent="0.3">
      <c r="A188" s="14"/>
      <c r="B188" s="90">
        <v>175</v>
      </c>
      <c r="C188" s="91"/>
      <c r="D188" s="92"/>
      <c r="E188" s="93"/>
      <c r="F188" s="92"/>
      <c r="G188" s="93"/>
      <c r="H188" s="94"/>
      <c r="I188" s="14"/>
      <c r="J188" s="14"/>
      <c r="K188" s="14"/>
      <c r="L188" s="14"/>
      <c r="M188" s="14"/>
      <c r="N188" s="14"/>
      <c r="R188" s="151" t="b">
        <f t="shared" si="7"/>
        <v>0</v>
      </c>
      <c r="S188" s="156">
        <f t="shared" si="8"/>
        <v>1</v>
      </c>
    </row>
    <row r="189" spans="1:19" ht="14.4" x14ac:dyDescent="0.3">
      <c r="A189" s="14"/>
      <c r="B189" s="90">
        <v>176</v>
      </c>
      <c r="C189" s="91"/>
      <c r="D189" s="92"/>
      <c r="E189" s="93"/>
      <c r="F189" s="92"/>
      <c r="G189" s="93"/>
      <c r="H189" s="94"/>
      <c r="I189" s="14"/>
      <c r="J189" s="14"/>
      <c r="K189" s="14"/>
      <c r="L189" s="14"/>
      <c r="M189" s="14"/>
      <c r="N189" s="14"/>
      <c r="R189" s="151" t="b">
        <f t="shared" si="7"/>
        <v>0</v>
      </c>
      <c r="S189" s="156">
        <f t="shared" si="8"/>
        <v>1</v>
      </c>
    </row>
    <row r="190" spans="1:19" ht="14.4" x14ac:dyDescent="0.3">
      <c r="A190" s="14"/>
      <c r="B190" s="90">
        <v>177</v>
      </c>
      <c r="C190" s="91"/>
      <c r="D190" s="92"/>
      <c r="E190" s="93"/>
      <c r="F190" s="92"/>
      <c r="G190" s="93"/>
      <c r="H190" s="94"/>
      <c r="I190" s="14"/>
      <c r="J190" s="14"/>
      <c r="K190" s="14"/>
      <c r="L190" s="14"/>
      <c r="M190" s="14"/>
      <c r="N190" s="14"/>
      <c r="R190" s="151" t="b">
        <f t="shared" si="7"/>
        <v>0</v>
      </c>
      <c r="S190" s="156">
        <f t="shared" si="8"/>
        <v>1</v>
      </c>
    </row>
    <row r="191" spans="1:19" ht="14.4" x14ac:dyDescent="0.3">
      <c r="A191" s="14"/>
      <c r="B191" s="90">
        <v>178</v>
      </c>
      <c r="C191" s="91"/>
      <c r="D191" s="92"/>
      <c r="E191" s="93"/>
      <c r="F191" s="92"/>
      <c r="G191" s="93"/>
      <c r="H191" s="94"/>
      <c r="I191" s="14"/>
      <c r="J191" s="14"/>
      <c r="K191" s="14"/>
      <c r="L191" s="14"/>
      <c r="M191" s="14"/>
      <c r="N191" s="14"/>
      <c r="R191" s="151" t="b">
        <f t="shared" si="7"/>
        <v>0</v>
      </c>
      <c r="S191" s="156">
        <f t="shared" si="8"/>
        <v>1</v>
      </c>
    </row>
    <row r="192" spans="1:19" ht="14.4" x14ac:dyDescent="0.3">
      <c r="A192" s="14"/>
      <c r="B192" s="90">
        <v>179</v>
      </c>
      <c r="C192" s="91"/>
      <c r="D192" s="92"/>
      <c r="E192" s="93"/>
      <c r="F192" s="92"/>
      <c r="G192" s="93"/>
      <c r="H192" s="94"/>
      <c r="I192" s="14"/>
      <c r="J192" s="14"/>
      <c r="K192" s="14"/>
      <c r="L192" s="14"/>
      <c r="M192" s="14"/>
      <c r="N192" s="14"/>
      <c r="R192" s="151" t="b">
        <f t="shared" si="7"/>
        <v>0</v>
      </c>
      <c r="S192" s="156">
        <f t="shared" si="8"/>
        <v>1</v>
      </c>
    </row>
    <row r="193" spans="1:19" thickBot="1" x14ac:dyDescent="0.35">
      <c r="A193" s="14"/>
      <c r="B193" s="103">
        <v>180</v>
      </c>
      <c r="C193" s="104"/>
      <c r="D193" s="106"/>
      <c r="E193" s="105"/>
      <c r="F193" s="106"/>
      <c r="G193" s="105"/>
      <c r="H193" s="107"/>
      <c r="I193" s="14"/>
      <c r="J193" s="14"/>
      <c r="K193" s="14"/>
      <c r="L193" s="14"/>
      <c r="M193" s="14"/>
      <c r="N193" s="14"/>
      <c r="R193" s="151" t="b">
        <f t="shared" si="7"/>
        <v>0</v>
      </c>
      <c r="S193" s="156">
        <f t="shared" si="8"/>
        <v>1</v>
      </c>
    </row>
    <row r="194" spans="1:19" ht="14.4" x14ac:dyDescent="0.3">
      <c r="A194" s="14"/>
      <c r="B194" s="85">
        <v>181</v>
      </c>
      <c r="C194" s="99"/>
      <c r="D194" s="100"/>
      <c r="E194" s="101"/>
      <c r="F194" s="100"/>
      <c r="G194" s="101"/>
      <c r="H194" s="102"/>
      <c r="I194" s="14"/>
      <c r="J194" s="14"/>
      <c r="K194" s="14"/>
      <c r="L194" s="14"/>
      <c r="M194" s="14"/>
      <c r="N194" s="14"/>
      <c r="R194" s="151" t="b">
        <f t="shared" si="7"/>
        <v>0</v>
      </c>
      <c r="S194" s="156">
        <f t="shared" si="8"/>
        <v>1</v>
      </c>
    </row>
    <row r="195" spans="1:19" ht="14.4" x14ac:dyDescent="0.3">
      <c r="A195" s="14"/>
      <c r="B195" s="90">
        <v>182</v>
      </c>
      <c r="C195" s="91"/>
      <c r="D195" s="92"/>
      <c r="E195" s="93"/>
      <c r="F195" s="92"/>
      <c r="G195" s="93"/>
      <c r="H195" s="94"/>
      <c r="I195" s="14"/>
      <c r="J195" s="14"/>
      <c r="K195" s="14"/>
      <c r="L195" s="14"/>
      <c r="M195" s="14"/>
      <c r="N195" s="14"/>
      <c r="R195" s="151" t="b">
        <f t="shared" si="7"/>
        <v>0</v>
      </c>
      <c r="S195" s="156">
        <f t="shared" si="8"/>
        <v>1</v>
      </c>
    </row>
    <row r="196" spans="1:19" ht="14.4" x14ac:dyDescent="0.3">
      <c r="A196" s="14"/>
      <c r="B196" s="90">
        <v>183</v>
      </c>
      <c r="C196" s="91"/>
      <c r="D196" s="92"/>
      <c r="E196" s="93"/>
      <c r="F196" s="92"/>
      <c r="G196" s="93"/>
      <c r="H196" s="94"/>
      <c r="I196" s="14"/>
      <c r="J196" s="14"/>
      <c r="K196" s="14"/>
      <c r="L196" s="14"/>
      <c r="M196" s="14"/>
      <c r="N196" s="14"/>
      <c r="R196" s="151" t="b">
        <f t="shared" si="7"/>
        <v>0</v>
      </c>
      <c r="S196" s="156">
        <f t="shared" si="8"/>
        <v>1</v>
      </c>
    </row>
    <row r="197" spans="1:19" ht="14.4" x14ac:dyDescent="0.3">
      <c r="A197" s="14"/>
      <c r="B197" s="90">
        <v>184</v>
      </c>
      <c r="C197" s="91"/>
      <c r="D197" s="92"/>
      <c r="E197" s="93"/>
      <c r="F197" s="92"/>
      <c r="G197" s="93"/>
      <c r="H197" s="94"/>
      <c r="I197" s="14"/>
      <c r="J197" s="14"/>
      <c r="K197" s="14"/>
      <c r="L197" s="14"/>
      <c r="M197" s="14"/>
      <c r="N197" s="14"/>
      <c r="R197" s="151" t="b">
        <f t="shared" si="7"/>
        <v>0</v>
      </c>
      <c r="S197" s="156">
        <f t="shared" si="8"/>
        <v>1</v>
      </c>
    </row>
    <row r="198" spans="1:19" ht="14.4" x14ac:dyDescent="0.3">
      <c r="A198" s="14"/>
      <c r="B198" s="90">
        <v>185</v>
      </c>
      <c r="C198" s="91"/>
      <c r="D198" s="92"/>
      <c r="E198" s="93"/>
      <c r="F198" s="92"/>
      <c r="G198" s="93"/>
      <c r="H198" s="94"/>
      <c r="I198" s="14"/>
      <c r="J198" s="14"/>
      <c r="K198" s="14"/>
      <c r="L198" s="14"/>
      <c r="M198" s="14"/>
      <c r="N198" s="14"/>
      <c r="R198" s="151" t="b">
        <f t="shared" si="7"/>
        <v>0</v>
      </c>
      <c r="S198" s="156">
        <f t="shared" si="8"/>
        <v>1</v>
      </c>
    </row>
    <row r="199" spans="1:19" ht="14.4" x14ac:dyDescent="0.3">
      <c r="A199" s="14"/>
      <c r="B199" s="90">
        <v>186</v>
      </c>
      <c r="C199" s="91"/>
      <c r="D199" s="92"/>
      <c r="E199" s="93"/>
      <c r="F199" s="92"/>
      <c r="G199" s="93"/>
      <c r="H199" s="94"/>
      <c r="I199" s="14"/>
      <c r="J199" s="14"/>
      <c r="K199" s="14"/>
      <c r="L199" s="14"/>
      <c r="M199" s="14"/>
      <c r="N199" s="14"/>
      <c r="R199" s="151" t="b">
        <f t="shared" si="7"/>
        <v>0</v>
      </c>
      <c r="S199" s="156">
        <f t="shared" si="8"/>
        <v>1</v>
      </c>
    </row>
    <row r="200" spans="1:19" ht="14.4" x14ac:dyDescent="0.3">
      <c r="A200" s="14"/>
      <c r="B200" s="90">
        <v>187</v>
      </c>
      <c r="C200" s="91"/>
      <c r="D200" s="92"/>
      <c r="E200" s="93"/>
      <c r="F200" s="92"/>
      <c r="G200" s="93"/>
      <c r="H200" s="94"/>
      <c r="I200" s="14"/>
      <c r="J200" s="14"/>
      <c r="K200" s="14"/>
      <c r="L200" s="14"/>
      <c r="M200" s="14"/>
      <c r="N200" s="14"/>
      <c r="R200" s="151" t="b">
        <f t="shared" si="7"/>
        <v>0</v>
      </c>
      <c r="S200" s="156">
        <f t="shared" si="8"/>
        <v>1</v>
      </c>
    </row>
    <row r="201" spans="1:19" ht="14.4" x14ac:dyDescent="0.3">
      <c r="A201" s="14"/>
      <c r="B201" s="90">
        <v>188</v>
      </c>
      <c r="C201" s="91"/>
      <c r="D201" s="92"/>
      <c r="E201" s="93"/>
      <c r="F201" s="92"/>
      <c r="G201" s="93"/>
      <c r="H201" s="94"/>
      <c r="I201" s="14"/>
      <c r="J201" s="14"/>
      <c r="K201" s="14"/>
      <c r="L201" s="14"/>
      <c r="M201" s="14"/>
      <c r="N201" s="14"/>
      <c r="R201" s="151" t="b">
        <f t="shared" si="7"/>
        <v>0</v>
      </c>
      <c r="S201" s="156">
        <f t="shared" si="8"/>
        <v>1</v>
      </c>
    </row>
    <row r="202" spans="1:19" ht="14.4" x14ac:dyDescent="0.3">
      <c r="A202" s="14"/>
      <c r="B202" s="90">
        <v>189</v>
      </c>
      <c r="C202" s="91"/>
      <c r="D202" s="92"/>
      <c r="E202" s="93"/>
      <c r="F202" s="92"/>
      <c r="G202" s="93"/>
      <c r="H202" s="94"/>
      <c r="I202" s="14"/>
      <c r="J202" s="14"/>
      <c r="K202" s="14"/>
      <c r="L202" s="14"/>
      <c r="M202" s="14"/>
      <c r="N202" s="14"/>
      <c r="R202" s="151" t="b">
        <f t="shared" si="7"/>
        <v>0</v>
      </c>
      <c r="S202" s="156">
        <f t="shared" si="8"/>
        <v>1</v>
      </c>
    </row>
    <row r="203" spans="1:19" thickBot="1" x14ac:dyDescent="0.35">
      <c r="A203" s="14"/>
      <c r="B203" s="90">
        <v>190</v>
      </c>
      <c r="C203" s="95"/>
      <c r="D203" s="96"/>
      <c r="E203" s="97"/>
      <c r="F203" s="96"/>
      <c r="G203" s="97"/>
      <c r="H203" s="98"/>
      <c r="I203" s="14"/>
      <c r="J203" s="14"/>
      <c r="K203" s="14"/>
      <c r="L203" s="14"/>
      <c r="M203" s="14"/>
      <c r="N203" s="14"/>
      <c r="R203" s="151" t="b">
        <f t="shared" si="7"/>
        <v>0</v>
      </c>
      <c r="S203" s="156">
        <f t="shared" si="8"/>
        <v>1</v>
      </c>
    </row>
    <row r="204" spans="1:19" ht="14.4" x14ac:dyDescent="0.3">
      <c r="A204" s="14"/>
      <c r="B204" s="85">
        <v>191</v>
      </c>
      <c r="C204" s="99"/>
      <c r="D204" s="100"/>
      <c r="E204" s="101"/>
      <c r="F204" s="100"/>
      <c r="G204" s="101"/>
      <c r="H204" s="102"/>
      <c r="I204" s="14"/>
      <c r="J204" s="14"/>
      <c r="K204" s="14"/>
      <c r="L204" s="14"/>
      <c r="M204" s="14"/>
      <c r="N204" s="14"/>
      <c r="R204" s="151" t="b">
        <f t="shared" si="7"/>
        <v>0</v>
      </c>
      <c r="S204" s="156">
        <f t="shared" si="8"/>
        <v>1</v>
      </c>
    </row>
    <row r="205" spans="1:19" ht="14.4" x14ac:dyDescent="0.3">
      <c r="A205" s="14"/>
      <c r="B205" s="90">
        <v>192</v>
      </c>
      <c r="C205" s="91"/>
      <c r="D205" s="92"/>
      <c r="E205" s="93"/>
      <c r="F205" s="92"/>
      <c r="G205" s="93"/>
      <c r="H205" s="94"/>
      <c r="I205" s="14"/>
      <c r="J205" s="14"/>
      <c r="K205" s="14"/>
      <c r="L205" s="14"/>
      <c r="M205" s="14"/>
      <c r="N205" s="14"/>
      <c r="R205" s="151" t="b">
        <f t="shared" si="7"/>
        <v>0</v>
      </c>
      <c r="S205" s="156">
        <f t="shared" si="8"/>
        <v>1</v>
      </c>
    </row>
    <row r="206" spans="1:19" ht="14.4" x14ac:dyDescent="0.3">
      <c r="A206" s="14"/>
      <c r="B206" s="90">
        <v>193</v>
      </c>
      <c r="C206" s="91"/>
      <c r="D206" s="92"/>
      <c r="E206" s="93"/>
      <c r="F206" s="92"/>
      <c r="G206" s="93"/>
      <c r="H206" s="94"/>
      <c r="I206" s="14"/>
      <c r="J206" s="14"/>
      <c r="K206" s="14"/>
      <c r="L206" s="14"/>
      <c r="M206" s="14"/>
      <c r="N206" s="14"/>
      <c r="R206" s="151" t="b">
        <f t="shared" si="7"/>
        <v>0</v>
      </c>
      <c r="S206" s="156">
        <f t="shared" si="8"/>
        <v>1</v>
      </c>
    </row>
    <row r="207" spans="1:19" ht="14.4" x14ac:dyDescent="0.3">
      <c r="A207" s="14"/>
      <c r="B207" s="90">
        <v>194</v>
      </c>
      <c r="C207" s="91"/>
      <c r="D207" s="92"/>
      <c r="E207" s="93"/>
      <c r="F207" s="92"/>
      <c r="G207" s="93"/>
      <c r="H207" s="94"/>
      <c r="I207" s="14"/>
      <c r="J207" s="14"/>
      <c r="K207" s="14"/>
      <c r="L207" s="14"/>
      <c r="M207" s="14"/>
      <c r="N207" s="14"/>
      <c r="R207" s="151" t="b">
        <f t="shared" si="7"/>
        <v>0</v>
      </c>
      <c r="S207" s="156">
        <f t="shared" si="8"/>
        <v>1</v>
      </c>
    </row>
    <row r="208" spans="1:19" ht="14.4" x14ac:dyDescent="0.3">
      <c r="A208" s="14"/>
      <c r="B208" s="90">
        <v>195</v>
      </c>
      <c r="C208" s="91"/>
      <c r="D208" s="92"/>
      <c r="E208" s="93"/>
      <c r="F208" s="92"/>
      <c r="G208" s="93"/>
      <c r="H208" s="94"/>
      <c r="I208" s="14"/>
      <c r="J208" s="14"/>
      <c r="K208" s="14"/>
      <c r="L208" s="14"/>
      <c r="M208" s="14"/>
      <c r="N208" s="14"/>
      <c r="R208" s="151" t="b">
        <f t="shared" si="7"/>
        <v>0</v>
      </c>
      <c r="S208" s="156">
        <f t="shared" si="8"/>
        <v>1</v>
      </c>
    </row>
    <row r="209" spans="1:19" ht="14.4" x14ac:dyDescent="0.3">
      <c r="A209" s="14"/>
      <c r="B209" s="90">
        <v>196</v>
      </c>
      <c r="C209" s="91"/>
      <c r="D209" s="92"/>
      <c r="E209" s="93"/>
      <c r="F209" s="92"/>
      <c r="G209" s="93"/>
      <c r="H209" s="94"/>
      <c r="I209" s="14"/>
      <c r="J209" s="14"/>
      <c r="K209" s="14"/>
      <c r="L209" s="14"/>
      <c r="M209" s="14"/>
      <c r="N209" s="14"/>
      <c r="R209" s="151" t="b">
        <f t="shared" si="7"/>
        <v>0</v>
      </c>
      <c r="S209" s="156">
        <f t="shared" si="8"/>
        <v>1</v>
      </c>
    </row>
    <row r="210" spans="1:19" ht="14.4" x14ac:dyDescent="0.3">
      <c r="A210" s="14"/>
      <c r="B210" s="90">
        <v>197</v>
      </c>
      <c r="C210" s="91"/>
      <c r="D210" s="92"/>
      <c r="E210" s="93"/>
      <c r="F210" s="92"/>
      <c r="G210" s="93"/>
      <c r="H210" s="94"/>
      <c r="I210" s="14"/>
      <c r="J210" s="14"/>
      <c r="K210" s="14"/>
      <c r="L210" s="14"/>
      <c r="M210" s="14"/>
      <c r="N210" s="14"/>
      <c r="R210" s="151" t="b">
        <f t="shared" si="7"/>
        <v>0</v>
      </c>
      <c r="S210" s="156">
        <f t="shared" si="8"/>
        <v>1</v>
      </c>
    </row>
    <row r="211" spans="1:19" ht="14.4" x14ac:dyDescent="0.3">
      <c r="A211" s="14"/>
      <c r="B211" s="90">
        <v>198</v>
      </c>
      <c r="C211" s="91"/>
      <c r="D211" s="92"/>
      <c r="E211" s="93"/>
      <c r="F211" s="92"/>
      <c r="G211" s="93"/>
      <c r="H211" s="94"/>
      <c r="I211" s="14"/>
      <c r="J211" s="14"/>
      <c r="K211" s="14"/>
      <c r="L211" s="14"/>
      <c r="M211" s="14"/>
      <c r="N211" s="14"/>
      <c r="R211" s="151" t="b">
        <f t="shared" si="7"/>
        <v>0</v>
      </c>
      <c r="S211" s="156">
        <f t="shared" si="8"/>
        <v>1</v>
      </c>
    </row>
    <row r="212" spans="1:19" ht="14.4" x14ac:dyDescent="0.3">
      <c r="A212" s="14"/>
      <c r="B212" s="90">
        <v>199</v>
      </c>
      <c r="C212" s="91"/>
      <c r="D212" s="92"/>
      <c r="E212" s="93"/>
      <c r="F212" s="92"/>
      <c r="G212" s="93"/>
      <c r="H212" s="94"/>
      <c r="I212" s="14"/>
      <c r="J212" s="14"/>
      <c r="K212" s="14"/>
      <c r="L212" s="14"/>
      <c r="M212" s="14"/>
      <c r="N212" s="14"/>
      <c r="R212" s="151" t="b">
        <f t="shared" si="7"/>
        <v>0</v>
      </c>
      <c r="S212" s="156">
        <f t="shared" si="8"/>
        <v>1</v>
      </c>
    </row>
    <row r="213" spans="1:19" thickBot="1" x14ac:dyDescent="0.35">
      <c r="A213" s="14"/>
      <c r="B213" s="103">
        <v>200</v>
      </c>
      <c r="C213" s="104"/>
      <c r="D213" s="106"/>
      <c r="E213" s="105"/>
      <c r="F213" s="106"/>
      <c r="G213" s="105"/>
      <c r="H213" s="107"/>
      <c r="I213" s="14"/>
      <c r="J213" s="14"/>
      <c r="K213" s="14"/>
      <c r="L213" s="14"/>
      <c r="M213" s="14"/>
      <c r="N213" s="14"/>
      <c r="R213" s="151" t="b">
        <f t="shared" si="7"/>
        <v>0</v>
      </c>
      <c r="S213" s="156">
        <f t="shared" si="8"/>
        <v>1</v>
      </c>
    </row>
    <row r="214" spans="1:19" s="14" customFormat="1" ht="14.4" x14ac:dyDescent="0.3">
      <c r="B214" s="85">
        <v>201</v>
      </c>
      <c r="C214" s="99"/>
      <c r="D214" s="100"/>
      <c r="E214" s="101"/>
      <c r="F214" s="100"/>
      <c r="G214" s="101"/>
      <c r="H214" s="102"/>
      <c r="O214"/>
      <c r="P214"/>
      <c r="Q214"/>
      <c r="R214" s="151" t="b">
        <f t="shared" ref="R214:R277" si="9">$G$6&lt;B214</f>
        <v>0</v>
      </c>
      <c r="S214" s="156">
        <f t="shared" ref="S214:S277" si="10">IF(C214="Yes",DATE(2024,4,1),DATE(1900,1,1))</f>
        <v>1</v>
      </c>
    </row>
    <row r="215" spans="1:19" s="14" customFormat="1" ht="14.4" x14ac:dyDescent="0.3">
      <c r="B215" s="90">
        <v>202</v>
      </c>
      <c r="C215" s="91"/>
      <c r="D215" s="92"/>
      <c r="E215" s="93"/>
      <c r="F215" s="92"/>
      <c r="G215" s="93"/>
      <c r="H215" s="94"/>
      <c r="O215"/>
      <c r="P215"/>
      <c r="Q215"/>
      <c r="R215" s="151" t="b">
        <f t="shared" si="9"/>
        <v>0</v>
      </c>
      <c r="S215" s="156">
        <f t="shared" si="10"/>
        <v>1</v>
      </c>
    </row>
    <row r="216" spans="1:19" ht="14.4" x14ac:dyDescent="0.3">
      <c r="A216" s="14"/>
      <c r="B216" s="90">
        <v>203</v>
      </c>
      <c r="C216" s="91"/>
      <c r="D216" s="92"/>
      <c r="E216" s="93"/>
      <c r="F216" s="92"/>
      <c r="G216" s="93"/>
      <c r="H216" s="94"/>
      <c r="I216" s="14"/>
      <c r="J216" s="14"/>
      <c r="K216" s="14"/>
      <c r="L216" s="14"/>
      <c r="M216" s="14"/>
      <c r="N216" s="14"/>
      <c r="R216" s="151" t="b">
        <f t="shared" si="9"/>
        <v>0</v>
      </c>
      <c r="S216" s="156">
        <f t="shared" si="10"/>
        <v>1</v>
      </c>
    </row>
    <row r="217" spans="1:19" ht="14.4" x14ac:dyDescent="0.3">
      <c r="A217" s="14"/>
      <c r="B217" s="90">
        <v>204</v>
      </c>
      <c r="C217" s="91"/>
      <c r="D217" s="92"/>
      <c r="E217" s="93"/>
      <c r="F217" s="92"/>
      <c r="G217" s="93"/>
      <c r="H217" s="94"/>
      <c r="I217" s="14"/>
      <c r="J217" s="14"/>
      <c r="K217" s="14"/>
      <c r="L217" s="14"/>
      <c r="M217" s="14"/>
      <c r="N217" s="14"/>
      <c r="R217" s="151" t="b">
        <f t="shared" si="9"/>
        <v>0</v>
      </c>
      <c r="S217" s="156">
        <f t="shared" si="10"/>
        <v>1</v>
      </c>
    </row>
    <row r="218" spans="1:19" ht="14.4" x14ac:dyDescent="0.3">
      <c r="A218" s="14"/>
      <c r="B218" s="90">
        <v>205</v>
      </c>
      <c r="C218" s="91"/>
      <c r="D218" s="92"/>
      <c r="E218" s="93"/>
      <c r="F218" s="92"/>
      <c r="G218" s="93"/>
      <c r="H218" s="94"/>
      <c r="I218" s="14"/>
      <c r="J218" s="14"/>
      <c r="K218" s="14"/>
      <c r="L218" s="14"/>
      <c r="M218" s="14"/>
      <c r="N218" s="14"/>
      <c r="R218" s="151" t="b">
        <f t="shared" si="9"/>
        <v>0</v>
      </c>
      <c r="S218" s="156">
        <f t="shared" si="10"/>
        <v>1</v>
      </c>
    </row>
    <row r="219" spans="1:19" ht="15" customHeight="1" x14ac:dyDescent="0.3">
      <c r="A219" s="14"/>
      <c r="B219" s="90">
        <v>206</v>
      </c>
      <c r="C219" s="91"/>
      <c r="D219" s="92"/>
      <c r="E219" s="93"/>
      <c r="F219" s="92"/>
      <c r="G219" s="93"/>
      <c r="H219" s="94"/>
      <c r="I219" s="14"/>
      <c r="J219" s="14"/>
      <c r="K219" s="14"/>
      <c r="L219" s="14"/>
      <c r="M219" s="14"/>
      <c r="N219" s="14"/>
      <c r="R219" s="151" t="b">
        <f t="shared" si="9"/>
        <v>0</v>
      </c>
      <c r="S219" s="156">
        <f t="shared" si="10"/>
        <v>1</v>
      </c>
    </row>
    <row r="220" spans="1:19" ht="15" customHeight="1" x14ac:dyDescent="0.3">
      <c r="A220" s="14"/>
      <c r="B220" s="90">
        <v>207</v>
      </c>
      <c r="C220" s="91"/>
      <c r="D220" s="92"/>
      <c r="E220" s="93"/>
      <c r="F220" s="92"/>
      <c r="G220" s="93"/>
      <c r="H220" s="94"/>
      <c r="I220" s="14"/>
      <c r="J220" s="14"/>
      <c r="K220" s="14"/>
      <c r="L220" s="14"/>
      <c r="M220" s="14"/>
      <c r="N220" s="14"/>
      <c r="R220" s="151" t="b">
        <f t="shared" si="9"/>
        <v>0</v>
      </c>
      <c r="S220" s="156">
        <f t="shared" si="10"/>
        <v>1</v>
      </c>
    </row>
    <row r="221" spans="1:19" ht="15" customHeight="1" x14ac:dyDescent="0.3">
      <c r="A221" s="14"/>
      <c r="B221" s="90">
        <v>208</v>
      </c>
      <c r="C221" s="91"/>
      <c r="D221" s="92"/>
      <c r="E221" s="93"/>
      <c r="F221" s="92"/>
      <c r="G221" s="93"/>
      <c r="H221" s="94"/>
      <c r="I221" s="14"/>
      <c r="J221" s="14"/>
      <c r="K221" s="14"/>
      <c r="L221" s="14"/>
      <c r="M221" s="14"/>
      <c r="N221" s="14"/>
      <c r="R221" s="151" t="b">
        <f t="shared" si="9"/>
        <v>0</v>
      </c>
      <c r="S221" s="156">
        <f t="shared" si="10"/>
        <v>1</v>
      </c>
    </row>
    <row r="222" spans="1:19" ht="15" customHeight="1" x14ac:dyDescent="0.3">
      <c r="A222" s="14"/>
      <c r="B222" s="90">
        <v>209</v>
      </c>
      <c r="C222" s="91"/>
      <c r="D222" s="92"/>
      <c r="E222" s="93"/>
      <c r="F222" s="92"/>
      <c r="G222" s="93"/>
      <c r="H222" s="94"/>
      <c r="I222" s="14"/>
      <c r="J222" s="14"/>
      <c r="K222" s="14"/>
      <c r="L222" s="14"/>
      <c r="M222" s="14"/>
      <c r="N222" s="14"/>
      <c r="R222" s="151" t="b">
        <f t="shared" si="9"/>
        <v>0</v>
      </c>
      <c r="S222" s="156">
        <f t="shared" si="10"/>
        <v>1</v>
      </c>
    </row>
    <row r="223" spans="1:19" ht="15" customHeight="1" thickBot="1" x14ac:dyDescent="0.35">
      <c r="A223" s="14"/>
      <c r="B223" s="90">
        <v>210</v>
      </c>
      <c r="C223" s="95"/>
      <c r="D223" s="96"/>
      <c r="E223" s="97"/>
      <c r="F223" s="96"/>
      <c r="G223" s="97"/>
      <c r="H223" s="98"/>
      <c r="I223" s="14"/>
      <c r="J223" s="14"/>
      <c r="K223" s="14"/>
      <c r="L223" s="14"/>
      <c r="M223" s="14"/>
      <c r="N223" s="14"/>
      <c r="R223" s="151" t="b">
        <f t="shared" si="9"/>
        <v>0</v>
      </c>
      <c r="S223" s="156">
        <f t="shared" si="10"/>
        <v>1</v>
      </c>
    </row>
    <row r="224" spans="1:19" ht="15" customHeight="1" x14ac:dyDescent="0.3">
      <c r="A224" s="14"/>
      <c r="B224" s="85">
        <v>211</v>
      </c>
      <c r="C224" s="99"/>
      <c r="D224" s="100"/>
      <c r="E224" s="101"/>
      <c r="F224" s="100"/>
      <c r="G224" s="101"/>
      <c r="H224" s="102"/>
      <c r="I224" s="14"/>
      <c r="J224" s="14"/>
      <c r="K224" s="14"/>
      <c r="L224" s="14"/>
      <c r="M224" s="14"/>
      <c r="N224" s="14"/>
      <c r="R224" s="151" t="b">
        <f t="shared" si="9"/>
        <v>0</v>
      </c>
      <c r="S224" s="156">
        <f t="shared" si="10"/>
        <v>1</v>
      </c>
    </row>
    <row r="225" spans="1:19" ht="15" customHeight="1" x14ac:dyDescent="0.3">
      <c r="A225" s="14"/>
      <c r="B225" s="90">
        <v>212</v>
      </c>
      <c r="C225" s="91"/>
      <c r="D225" s="92"/>
      <c r="E225" s="93"/>
      <c r="F225" s="92"/>
      <c r="G225" s="93"/>
      <c r="H225" s="94"/>
      <c r="I225" s="14"/>
      <c r="J225" s="14"/>
      <c r="K225" s="14"/>
      <c r="L225" s="14"/>
      <c r="M225" s="14"/>
      <c r="N225" s="14"/>
      <c r="R225" s="151" t="b">
        <f t="shared" si="9"/>
        <v>0</v>
      </c>
      <c r="S225" s="156">
        <f t="shared" si="10"/>
        <v>1</v>
      </c>
    </row>
    <row r="226" spans="1:19" ht="15" customHeight="1" x14ac:dyDescent="0.3">
      <c r="A226" s="14"/>
      <c r="B226" s="90">
        <v>213</v>
      </c>
      <c r="C226" s="91"/>
      <c r="D226" s="92"/>
      <c r="E226" s="93"/>
      <c r="F226" s="92"/>
      <c r="G226" s="93"/>
      <c r="H226" s="94"/>
      <c r="I226" s="14"/>
      <c r="J226" s="14"/>
      <c r="K226" s="14"/>
      <c r="L226" s="14"/>
      <c r="M226" s="14"/>
      <c r="N226" s="14"/>
      <c r="R226" s="151" t="b">
        <f t="shared" si="9"/>
        <v>0</v>
      </c>
      <c r="S226" s="156">
        <f t="shared" si="10"/>
        <v>1</v>
      </c>
    </row>
    <row r="227" spans="1:19" ht="15" customHeight="1" x14ac:dyDescent="0.3">
      <c r="A227" s="14"/>
      <c r="B227" s="90">
        <v>214</v>
      </c>
      <c r="C227" s="91"/>
      <c r="D227" s="92"/>
      <c r="E227" s="93"/>
      <c r="F227" s="92"/>
      <c r="G227" s="93"/>
      <c r="H227" s="94"/>
      <c r="I227" s="14"/>
      <c r="J227" s="14"/>
      <c r="K227" s="14"/>
      <c r="L227" s="14"/>
      <c r="M227" s="14"/>
      <c r="N227" s="14"/>
      <c r="R227" s="151" t="b">
        <f t="shared" si="9"/>
        <v>0</v>
      </c>
      <c r="S227" s="156">
        <f t="shared" si="10"/>
        <v>1</v>
      </c>
    </row>
    <row r="228" spans="1:19" ht="15" customHeight="1" x14ac:dyDescent="0.3">
      <c r="A228" s="14"/>
      <c r="B228" s="90">
        <v>215</v>
      </c>
      <c r="C228" s="91"/>
      <c r="D228" s="92"/>
      <c r="E228" s="93"/>
      <c r="F228" s="92"/>
      <c r="G228" s="93"/>
      <c r="H228" s="94"/>
      <c r="I228" s="14"/>
      <c r="J228" s="14"/>
      <c r="K228" s="14"/>
      <c r="L228" s="14"/>
      <c r="M228" s="14"/>
      <c r="N228" s="14"/>
      <c r="R228" s="151" t="b">
        <f t="shared" si="9"/>
        <v>0</v>
      </c>
      <c r="S228" s="156">
        <f t="shared" si="10"/>
        <v>1</v>
      </c>
    </row>
    <row r="229" spans="1:19" ht="15" customHeight="1" x14ac:dyDescent="0.3">
      <c r="A229" s="14"/>
      <c r="B229" s="90">
        <v>216</v>
      </c>
      <c r="C229" s="91"/>
      <c r="D229" s="92"/>
      <c r="E229" s="93"/>
      <c r="F229" s="92"/>
      <c r="G229" s="93"/>
      <c r="H229" s="94"/>
      <c r="I229" s="14"/>
      <c r="J229" s="14"/>
      <c r="K229" s="14"/>
      <c r="L229" s="14"/>
      <c r="M229" s="14"/>
      <c r="N229" s="14"/>
      <c r="R229" s="151" t="b">
        <f t="shared" si="9"/>
        <v>0</v>
      </c>
      <c r="S229" s="156">
        <f t="shared" si="10"/>
        <v>1</v>
      </c>
    </row>
    <row r="230" spans="1:19" ht="15" customHeight="1" x14ac:dyDescent="0.3">
      <c r="A230" s="14"/>
      <c r="B230" s="90">
        <v>217</v>
      </c>
      <c r="C230" s="91"/>
      <c r="D230" s="92"/>
      <c r="E230" s="93"/>
      <c r="F230" s="92"/>
      <c r="G230" s="93"/>
      <c r="H230" s="94"/>
      <c r="I230" s="14"/>
      <c r="J230" s="14"/>
      <c r="K230" s="14"/>
      <c r="L230" s="14"/>
      <c r="M230" s="14"/>
      <c r="N230" s="14"/>
      <c r="R230" s="151" t="b">
        <f t="shared" si="9"/>
        <v>0</v>
      </c>
      <c r="S230" s="156">
        <f t="shared" si="10"/>
        <v>1</v>
      </c>
    </row>
    <row r="231" spans="1:19" ht="15" customHeight="1" x14ac:dyDescent="0.3">
      <c r="A231" s="14"/>
      <c r="B231" s="90">
        <v>218</v>
      </c>
      <c r="C231" s="91"/>
      <c r="D231" s="92"/>
      <c r="E231" s="93"/>
      <c r="F231" s="92"/>
      <c r="G231" s="93"/>
      <c r="H231" s="94"/>
      <c r="I231" s="14"/>
      <c r="J231" s="14"/>
      <c r="K231" s="14"/>
      <c r="L231" s="14"/>
      <c r="M231" s="14"/>
      <c r="N231" s="14"/>
      <c r="R231" s="151" t="b">
        <f t="shared" si="9"/>
        <v>0</v>
      </c>
      <c r="S231" s="156">
        <f t="shared" si="10"/>
        <v>1</v>
      </c>
    </row>
    <row r="232" spans="1:19" ht="15" customHeight="1" x14ac:dyDescent="0.3">
      <c r="A232" s="14"/>
      <c r="B232" s="90">
        <v>219</v>
      </c>
      <c r="C232" s="91"/>
      <c r="D232" s="92"/>
      <c r="E232" s="93"/>
      <c r="F232" s="92"/>
      <c r="G232" s="93"/>
      <c r="H232" s="94"/>
      <c r="I232" s="14"/>
      <c r="J232" s="14"/>
      <c r="K232" s="14"/>
      <c r="L232" s="14"/>
      <c r="M232" s="14"/>
      <c r="N232" s="14"/>
      <c r="R232" s="151" t="b">
        <f t="shared" si="9"/>
        <v>0</v>
      </c>
      <c r="S232" s="156">
        <f t="shared" si="10"/>
        <v>1</v>
      </c>
    </row>
    <row r="233" spans="1:19" ht="15" customHeight="1" thickBot="1" x14ac:dyDescent="0.35">
      <c r="A233" s="14"/>
      <c r="B233" s="103">
        <v>220</v>
      </c>
      <c r="C233" s="104"/>
      <c r="D233" s="106"/>
      <c r="E233" s="105"/>
      <c r="F233" s="106"/>
      <c r="G233" s="105"/>
      <c r="H233" s="107"/>
      <c r="I233" s="14"/>
      <c r="J233" s="14"/>
      <c r="K233" s="14"/>
      <c r="L233" s="14"/>
      <c r="M233" s="14"/>
      <c r="N233" s="14"/>
      <c r="R233" s="151" t="b">
        <f t="shared" si="9"/>
        <v>0</v>
      </c>
      <c r="S233" s="156">
        <f t="shared" si="10"/>
        <v>1</v>
      </c>
    </row>
    <row r="234" spans="1:19" ht="15" customHeight="1" x14ac:dyDescent="0.3">
      <c r="A234" s="14"/>
      <c r="B234" s="85">
        <v>221</v>
      </c>
      <c r="C234" s="99"/>
      <c r="D234" s="100"/>
      <c r="E234" s="101"/>
      <c r="F234" s="100"/>
      <c r="G234" s="101"/>
      <c r="H234" s="102"/>
      <c r="I234" s="14"/>
      <c r="J234" s="14"/>
      <c r="K234" s="14"/>
      <c r="L234" s="14"/>
      <c r="M234" s="14"/>
      <c r="N234" s="14"/>
      <c r="R234" s="151" t="b">
        <f t="shared" si="9"/>
        <v>0</v>
      </c>
      <c r="S234" s="156">
        <f t="shared" si="10"/>
        <v>1</v>
      </c>
    </row>
    <row r="235" spans="1:19" ht="15" customHeight="1" x14ac:dyDescent="0.3">
      <c r="A235" s="14"/>
      <c r="B235" s="90">
        <v>222</v>
      </c>
      <c r="C235" s="91"/>
      <c r="D235" s="92"/>
      <c r="E235" s="93"/>
      <c r="F235" s="92"/>
      <c r="G235" s="93"/>
      <c r="H235" s="94"/>
      <c r="I235" s="14"/>
      <c r="J235" s="14"/>
      <c r="K235" s="14"/>
      <c r="L235" s="14"/>
      <c r="M235" s="14"/>
      <c r="N235" s="14"/>
      <c r="R235" s="151" t="b">
        <f t="shared" si="9"/>
        <v>0</v>
      </c>
      <c r="S235" s="156">
        <f t="shared" si="10"/>
        <v>1</v>
      </c>
    </row>
    <row r="236" spans="1:19" ht="15" customHeight="1" x14ac:dyDescent="0.3">
      <c r="A236" s="14"/>
      <c r="B236" s="90">
        <v>223</v>
      </c>
      <c r="C236" s="91"/>
      <c r="D236" s="92"/>
      <c r="E236" s="93"/>
      <c r="F236" s="92"/>
      <c r="G236" s="93"/>
      <c r="H236" s="94"/>
      <c r="I236" s="14"/>
      <c r="J236" s="14"/>
      <c r="K236" s="14"/>
      <c r="L236" s="14"/>
      <c r="M236" s="14"/>
      <c r="N236" s="14"/>
      <c r="R236" s="151" t="b">
        <f t="shared" si="9"/>
        <v>0</v>
      </c>
      <c r="S236" s="156">
        <f t="shared" si="10"/>
        <v>1</v>
      </c>
    </row>
    <row r="237" spans="1:19" ht="15" customHeight="1" x14ac:dyDescent="0.3">
      <c r="A237" s="14"/>
      <c r="B237" s="90">
        <v>224</v>
      </c>
      <c r="C237" s="91"/>
      <c r="D237" s="92"/>
      <c r="E237" s="93"/>
      <c r="F237" s="92"/>
      <c r="G237" s="93"/>
      <c r="H237" s="94"/>
      <c r="I237" s="14"/>
      <c r="J237" s="14"/>
      <c r="K237" s="14"/>
      <c r="L237" s="14"/>
      <c r="M237" s="14"/>
      <c r="N237" s="14"/>
      <c r="R237" s="151" t="b">
        <f t="shared" si="9"/>
        <v>0</v>
      </c>
      <c r="S237" s="156">
        <f t="shared" si="10"/>
        <v>1</v>
      </c>
    </row>
    <row r="238" spans="1:19" ht="15" customHeight="1" x14ac:dyDescent="0.3">
      <c r="A238" s="14"/>
      <c r="B238" s="90">
        <v>225</v>
      </c>
      <c r="C238" s="91"/>
      <c r="D238" s="92"/>
      <c r="E238" s="93"/>
      <c r="F238" s="92"/>
      <c r="G238" s="93"/>
      <c r="H238" s="94"/>
      <c r="I238" s="14"/>
      <c r="J238" s="14"/>
      <c r="K238" s="14"/>
      <c r="L238" s="14"/>
      <c r="M238" s="14"/>
      <c r="N238" s="14"/>
      <c r="R238" s="151" t="b">
        <f t="shared" si="9"/>
        <v>0</v>
      </c>
      <c r="S238" s="156">
        <f t="shared" si="10"/>
        <v>1</v>
      </c>
    </row>
    <row r="239" spans="1:19" ht="15" customHeight="1" x14ac:dyDescent="0.3">
      <c r="A239" s="14"/>
      <c r="B239" s="90">
        <v>226</v>
      </c>
      <c r="C239" s="91"/>
      <c r="D239" s="92"/>
      <c r="E239" s="93"/>
      <c r="F239" s="92"/>
      <c r="G239" s="93"/>
      <c r="H239" s="94"/>
      <c r="I239" s="14"/>
      <c r="J239" s="14"/>
      <c r="K239" s="14"/>
      <c r="L239" s="14"/>
      <c r="M239" s="14"/>
      <c r="N239" s="14"/>
      <c r="R239" s="151" t="b">
        <f t="shared" si="9"/>
        <v>0</v>
      </c>
      <c r="S239" s="156">
        <f t="shared" si="10"/>
        <v>1</v>
      </c>
    </row>
    <row r="240" spans="1:19" ht="15" customHeight="1" x14ac:dyDescent="0.3">
      <c r="A240" s="14"/>
      <c r="B240" s="90">
        <v>227</v>
      </c>
      <c r="C240" s="91"/>
      <c r="D240" s="92"/>
      <c r="E240" s="93"/>
      <c r="F240" s="92"/>
      <c r="G240" s="93"/>
      <c r="H240" s="94"/>
      <c r="I240" s="14"/>
      <c r="J240" s="14"/>
      <c r="K240" s="14"/>
      <c r="L240" s="14"/>
      <c r="M240" s="14"/>
      <c r="N240" s="14"/>
      <c r="R240" s="151" t="b">
        <f t="shared" si="9"/>
        <v>0</v>
      </c>
      <c r="S240" s="156">
        <f t="shared" si="10"/>
        <v>1</v>
      </c>
    </row>
    <row r="241" spans="1:19" ht="15" customHeight="1" x14ac:dyDescent="0.3">
      <c r="A241" s="14"/>
      <c r="B241" s="90">
        <v>228</v>
      </c>
      <c r="C241" s="91"/>
      <c r="D241" s="92"/>
      <c r="E241" s="93"/>
      <c r="F241" s="92"/>
      <c r="G241" s="93"/>
      <c r="H241" s="94"/>
      <c r="I241" s="14"/>
      <c r="J241" s="14"/>
      <c r="K241" s="14"/>
      <c r="L241" s="14"/>
      <c r="M241" s="14"/>
      <c r="N241" s="14"/>
      <c r="R241" s="151" t="b">
        <f t="shared" si="9"/>
        <v>0</v>
      </c>
      <c r="S241" s="156">
        <f t="shared" si="10"/>
        <v>1</v>
      </c>
    </row>
    <row r="242" spans="1:19" ht="15" customHeight="1" x14ac:dyDescent="0.3">
      <c r="A242" s="14"/>
      <c r="B242" s="90">
        <v>229</v>
      </c>
      <c r="C242" s="91"/>
      <c r="D242" s="92"/>
      <c r="E242" s="93"/>
      <c r="F242" s="92"/>
      <c r="G242" s="93"/>
      <c r="H242" s="94"/>
      <c r="I242" s="14"/>
      <c r="J242" s="14"/>
      <c r="K242" s="14"/>
      <c r="L242" s="14"/>
      <c r="M242" s="14"/>
      <c r="N242" s="14"/>
      <c r="R242" s="151" t="b">
        <f t="shared" si="9"/>
        <v>0</v>
      </c>
      <c r="S242" s="156">
        <f t="shared" si="10"/>
        <v>1</v>
      </c>
    </row>
    <row r="243" spans="1:19" ht="15" customHeight="1" thickBot="1" x14ac:dyDescent="0.35">
      <c r="A243" s="14"/>
      <c r="B243" s="90">
        <v>230</v>
      </c>
      <c r="C243" s="95"/>
      <c r="D243" s="96"/>
      <c r="E243" s="97"/>
      <c r="F243" s="96"/>
      <c r="G243" s="97"/>
      <c r="H243" s="98"/>
      <c r="I243" s="14"/>
      <c r="J243" s="14"/>
      <c r="K243" s="14"/>
      <c r="L243" s="14"/>
      <c r="M243" s="14"/>
      <c r="N243" s="14"/>
      <c r="R243" s="151" t="b">
        <f t="shared" si="9"/>
        <v>0</v>
      </c>
      <c r="S243" s="156">
        <f t="shared" si="10"/>
        <v>1</v>
      </c>
    </row>
    <row r="244" spans="1:19" ht="15" customHeight="1" x14ac:dyDescent="0.3">
      <c r="A244" s="14"/>
      <c r="B244" s="85">
        <v>231</v>
      </c>
      <c r="C244" s="99"/>
      <c r="D244" s="100"/>
      <c r="E244" s="101"/>
      <c r="F244" s="100"/>
      <c r="G244" s="101"/>
      <c r="H244" s="102"/>
      <c r="I244" s="14"/>
      <c r="J244" s="14"/>
      <c r="K244" s="14"/>
      <c r="L244" s="14"/>
      <c r="M244" s="14"/>
      <c r="N244" s="14"/>
      <c r="R244" s="151" t="b">
        <f t="shared" si="9"/>
        <v>0</v>
      </c>
      <c r="S244" s="156">
        <f t="shared" si="10"/>
        <v>1</v>
      </c>
    </row>
    <row r="245" spans="1:19" ht="15" customHeight="1" x14ac:dyDescent="0.3">
      <c r="A245" s="14"/>
      <c r="B245" s="90">
        <v>232</v>
      </c>
      <c r="C245" s="91"/>
      <c r="D245" s="92"/>
      <c r="E245" s="93"/>
      <c r="F245" s="92"/>
      <c r="G245" s="93"/>
      <c r="H245" s="94"/>
      <c r="I245" s="14"/>
      <c r="J245" s="14"/>
      <c r="K245" s="14"/>
      <c r="L245" s="14"/>
      <c r="M245" s="14"/>
      <c r="N245" s="14"/>
      <c r="R245" s="151" t="b">
        <f t="shared" si="9"/>
        <v>0</v>
      </c>
      <c r="S245" s="156">
        <f t="shared" si="10"/>
        <v>1</v>
      </c>
    </row>
    <row r="246" spans="1:19" ht="15" customHeight="1" x14ac:dyDescent="0.3">
      <c r="A246" s="14"/>
      <c r="B246" s="90">
        <v>233</v>
      </c>
      <c r="C246" s="91"/>
      <c r="D246" s="92"/>
      <c r="E246" s="93"/>
      <c r="F246" s="92"/>
      <c r="G246" s="93"/>
      <c r="H246" s="94"/>
      <c r="I246" s="14"/>
      <c r="J246" s="14"/>
      <c r="K246" s="14"/>
      <c r="L246" s="14"/>
      <c r="M246" s="14"/>
      <c r="N246" s="14"/>
      <c r="R246" s="151" t="b">
        <f t="shared" si="9"/>
        <v>0</v>
      </c>
      <c r="S246" s="156">
        <f t="shared" si="10"/>
        <v>1</v>
      </c>
    </row>
    <row r="247" spans="1:19" ht="15" customHeight="1" x14ac:dyDescent="0.3">
      <c r="A247" s="14"/>
      <c r="B247" s="90">
        <v>234</v>
      </c>
      <c r="C247" s="91"/>
      <c r="D247" s="92"/>
      <c r="E247" s="93"/>
      <c r="F247" s="92"/>
      <c r="G247" s="93"/>
      <c r="H247" s="94"/>
      <c r="I247" s="14"/>
      <c r="J247" s="14"/>
      <c r="K247" s="14"/>
      <c r="L247" s="14"/>
      <c r="M247" s="14"/>
      <c r="N247" s="14"/>
      <c r="R247" s="151" t="b">
        <f t="shared" si="9"/>
        <v>0</v>
      </c>
      <c r="S247" s="156">
        <f t="shared" si="10"/>
        <v>1</v>
      </c>
    </row>
    <row r="248" spans="1:19" ht="15" customHeight="1" x14ac:dyDescent="0.3">
      <c r="A248" s="14"/>
      <c r="B248" s="90">
        <v>235</v>
      </c>
      <c r="C248" s="91"/>
      <c r="D248" s="92"/>
      <c r="E248" s="93"/>
      <c r="F248" s="92"/>
      <c r="G248" s="93"/>
      <c r="H248" s="94"/>
      <c r="I248" s="14"/>
      <c r="J248" s="14"/>
      <c r="K248" s="14"/>
      <c r="L248" s="14"/>
      <c r="M248" s="14"/>
      <c r="N248" s="14"/>
      <c r="R248" s="151" t="b">
        <f t="shared" si="9"/>
        <v>0</v>
      </c>
      <c r="S248" s="156">
        <f t="shared" si="10"/>
        <v>1</v>
      </c>
    </row>
    <row r="249" spans="1:19" ht="15" customHeight="1" x14ac:dyDescent="0.3">
      <c r="A249" s="14"/>
      <c r="B249" s="90">
        <v>236</v>
      </c>
      <c r="C249" s="91"/>
      <c r="D249" s="92"/>
      <c r="E249" s="93"/>
      <c r="F249" s="92"/>
      <c r="G249" s="93"/>
      <c r="H249" s="94"/>
      <c r="I249" s="14"/>
      <c r="J249" s="14"/>
      <c r="K249" s="14"/>
      <c r="L249" s="14"/>
      <c r="M249" s="14"/>
      <c r="N249" s="14"/>
      <c r="R249" s="151" t="b">
        <f t="shared" si="9"/>
        <v>0</v>
      </c>
      <c r="S249" s="156">
        <f t="shared" si="10"/>
        <v>1</v>
      </c>
    </row>
    <row r="250" spans="1:19" ht="15" customHeight="1" x14ac:dyDescent="0.3">
      <c r="A250" s="14"/>
      <c r="B250" s="90">
        <v>237</v>
      </c>
      <c r="C250" s="91"/>
      <c r="D250" s="92"/>
      <c r="E250" s="93"/>
      <c r="F250" s="92"/>
      <c r="G250" s="93"/>
      <c r="H250" s="94"/>
      <c r="I250" s="14"/>
      <c r="J250" s="14"/>
      <c r="K250" s="14"/>
      <c r="L250" s="14"/>
      <c r="M250" s="14"/>
      <c r="N250" s="14"/>
      <c r="R250" s="151" t="b">
        <f t="shared" si="9"/>
        <v>0</v>
      </c>
      <c r="S250" s="156">
        <f t="shared" si="10"/>
        <v>1</v>
      </c>
    </row>
    <row r="251" spans="1:19" ht="15" customHeight="1" x14ac:dyDescent="0.3">
      <c r="A251" s="14"/>
      <c r="B251" s="90">
        <v>238</v>
      </c>
      <c r="C251" s="91"/>
      <c r="D251" s="92"/>
      <c r="E251" s="93"/>
      <c r="F251" s="92"/>
      <c r="G251" s="93"/>
      <c r="H251" s="94"/>
      <c r="I251" s="14"/>
      <c r="J251" s="14"/>
      <c r="K251" s="14"/>
      <c r="L251" s="14"/>
      <c r="M251" s="14"/>
      <c r="N251" s="14"/>
      <c r="R251" s="151" t="b">
        <f t="shared" si="9"/>
        <v>0</v>
      </c>
      <c r="S251" s="156">
        <f t="shared" si="10"/>
        <v>1</v>
      </c>
    </row>
    <row r="252" spans="1:19" ht="15" customHeight="1" x14ac:dyDescent="0.3">
      <c r="A252" s="14"/>
      <c r="B252" s="90">
        <v>239</v>
      </c>
      <c r="C252" s="91"/>
      <c r="D252" s="92"/>
      <c r="E252" s="93"/>
      <c r="F252" s="92"/>
      <c r="G252" s="93"/>
      <c r="H252" s="94"/>
      <c r="I252" s="14"/>
      <c r="J252" s="14"/>
      <c r="K252" s="14"/>
      <c r="L252" s="14"/>
      <c r="M252" s="14"/>
      <c r="N252" s="14"/>
      <c r="R252" s="151" t="b">
        <f t="shared" si="9"/>
        <v>0</v>
      </c>
      <c r="S252" s="156">
        <f t="shared" si="10"/>
        <v>1</v>
      </c>
    </row>
    <row r="253" spans="1:19" ht="15" customHeight="1" thickBot="1" x14ac:dyDescent="0.35">
      <c r="A253" s="14"/>
      <c r="B253" s="103">
        <v>240</v>
      </c>
      <c r="C253" s="104"/>
      <c r="D253" s="106"/>
      <c r="E253" s="105"/>
      <c r="F253" s="106"/>
      <c r="G253" s="105"/>
      <c r="H253" s="107"/>
      <c r="I253" s="14"/>
      <c r="J253" s="14"/>
      <c r="K253" s="14"/>
      <c r="L253" s="14"/>
      <c r="M253" s="14"/>
      <c r="N253" s="14"/>
      <c r="R253" s="151" t="b">
        <f t="shared" si="9"/>
        <v>0</v>
      </c>
      <c r="S253" s="156">
        <f t="shared" si="10"/>
        <v>1</v>
      </c>
    </row>
    <row r="254" spans="1:19" ht="15" customHeight="1" x14ac:dyDescent="0.3">
      <c r="A254" s="14"/>
      <c r="B254" s="85">
        <v>241</v>
      </c>
      <c r="C254" s="99"/>
      <c r="D254" s="100"/>
      <c r="E254" s="101"/>
      <c r="F254" s="100"/>
      <c r="G254" s="101"/>
      <c r="H254" s="102"/>
      <c r="I254" s="14"/>
      <c r="J254" s="14"/>
      <c r="K254" s="14"/>
      <c r="L254" s="14"/>
      <c r="M254" s="14"/>
      <c r="N254" s="14"/>
      <c r="R254" s="151" t="b">
        <f t="shared" si="9"/>
        <v>0</v>
      </c>
      <c r="S254" s="156">
        <f t="shared" si="10"/>
        <v>1</v>
      </c>
    </row>
    <row r="255" spans="1:19" ht="15" customHeight="1" x14ac:dyDescent="0.3">
      <c r="A255" s="14"/>
      <c r="B255" s="90">
        <v>242</v>
      </c>
      <c r="C255" s="91"/>
      <c r="D255" s="92"/>
      <c r="E255" s="93"/>
      <c r="F255" s="92"/>
      <c r="G255" s="93"/>
      <c r="H255" s="94"/>
      <c r="I255" s="14"/>
      <c r="J255" s="14"/>
      <c r="K255" s="14"/>
      <c r="L255" s="14"/>
      <c r="M255" s="14"/>
      <c r="N255" s="14"/>
      <c r="R255" s="151" t="b">
        <f t="shared" si="9"/>
        <v>0</v>
      </c>
      <c r="S255" s="156">
        <f t="shared" si="10"/>
        <v>1</v>
      </c>
    </row>
    <row r="256" spans="1:19" ht="15" customHeight="1" x14ac:dyDescent="0.3">
      <c r="A256" s="14"/>
      <c r="B256" s="90">
        <v>243</v>
      </c>
      <c r="C256" s="91"/>
      <c r="D256" s="92"/>
      <c r="E256" s="93"/>
      <c r="F256" s="92"/>
      <c r="G256" s="93"/>
      <c r="H256" s="94"/>
      <c r="I256" s="14"/>
      <c r="J256" s="14"/>
      <c r="K256" s="14"/>
      <c r="L256" s="14"/>
      <c r="M256" s="14"/>
      <c r="N256" s="14"/>
      <c r="R256" s="151" t="b">
        <f t="shared" si="9"/>
        <v>0</v>
      </c>
      <c r="S256" s="156">
        <f t="shared" si="10"/>
        <v>1</v>
      </c>
    </row>
    <row r="257" spans="1:19" ht="15" customHeight="1" x14ac:dyDescent="0.3">
      <c r="A257" s="14"/>
      <c r="B257" s="90">
        <v>244</v>
      </c>
      <c r="C257" s="91"/>
      <c r="D257" s="92"/>
      <c r="E257" s="93"/>
      <c r="F257" s="92"/>
      <c r="G257" s="93"/>
      <c r="H257" s="94"/>
      <c r="I257" s="14"/>
      <c r="J257" s="14"/>
      <c r="K257" s="14"/>
      <c r="L257" s="14"/>
      <c r="M257" s="14"/>
      <c r="N257" s="14"/>
      <c r="R257" s="151" t="b">
        <f t="shared" si="9"/>
        <v>0</v>
      </c>
      <c r="S257" s="156">
        <f t="shared" si="10"/>
        <v>1</v>
      </c>
    </row>
    <row r="258" spans="1:19" ht="15" customHeight="1" x14ac:dyDescent="0.3">
      <c r="A258" s="14"/>
      <c r="B258" s="90">
        <v>245</v>
      </c>
      <c r="C258" s="91"/>
      <c r="D258" s="92"/>
      <c r="E258" s="93"/>
      <c r="F258" s="92"/>
      <c r="G258" s="93"/>
      <c r="H258" s="94"/>
      <c r="I258" s="14"/>
      <c r="J258" s="14"/>
      <c r="K258" s="14"/>
      <c r="L258" s="14"/>
      <c r="M258" s="14"/>
      <c r="N258" s="14"/>
      <c r="R258" s="151" t="b">
        <f t="shared" si="9"/>
        <v>0</v>
      </c>
      <c r="S258" s="156">
        <f t="shared" si="10"/>
        <v>1</v>
      </c>
    </row>
    <row r="259" spans="1:19" ht="15" customHeight="1" x14ac:dyDescent="0.3">
      <c r="A259" s="14"/>
      <c r="B259" s="90">
        <v>246</v>
      </c>
      <c r="C259" s="91"/>
      <c r="D259" s="92"/>
      <c r="E259" s="93"/>
      <c r="F259" s="92"/>
      <c r="G259" s="93"/>
      <c r="H259" s="94"/>
      <c r="I259" s="14"/>
      <c r="J259" s="14"/>
      <c r="K259" s="14"/>
      <c r="L259" s="14"/>
      <c r="M259" s="14"/>
      <c r="N259" s="14"/>
      <c r="R259" s="151" t="b">
        <f t="shared" si="9"/>
        <v>0</v>
      </c>
      <c r="S259" s="156">
        <f t="shared" si="10"/>
        <v>1</v>
      </c>
    </row>
    <row r="260" spans="1:19" ht="15" customHeight="1" x14ac:dyDescent="0.3">
      <c r="A260" s="14"/>
      <c r="B260" s="90">
        <v>247</v>
      </c>
      <c r="C260" s="91"/>
      <c r="D260" s="92"/>
      <c r="E260" s="93"/>
      <c r="F260" s="92"/>
      <c r="G260" s="93"/>
      <c r="H260" s="94"/>
      <c r="I260" s="14"/>
      <c r="J260" s="14"/>
      <c r="K260" s="14"/>
      <c r="L260" s="14"/>
      <c r="M260" s="14"/>
      <c r="N260" s="14"/>
      <c r="R260" s="151" t="b">
        <f t="shared" si="9"/>
        <v>0</v>
      </c>
      <c r="S260" s="156">
        <f t="shared" si="10"/>
        <v>1</v>
      </c>
    </row>
    <row r="261" spans="1:19" ht="15" customHeight="1" x14ac:dyDescent="0.3">
      <c r="A261" s="14"/>
      <c r="B261" s="90">
        <v>248</v>
      </c>
      <c r="C261" s="91"/>
      <c r="D261" s="92"/>
      <c r="E261" s="93"/>
      <c r="F261" s="92"/>
      <c r="G261" s="93"/>
      <c r="H261" s="94"/>
      <c r="I261" s="14"/>
      <c r="J261" s="14"/>
      <c r="K261" s="14"/>
      <c r="L261" s="14"/>
      <c r="M261" s="14"/>
      <c r="N261" s="14"/>
      <c r="R261" s="151" t="b">
        <f t="shared" si="9"/>
        <v>0</v>
      </c>
      <c r="S261" s="156">
        <f t="shared" si="10"/>
        <v>1</v>
      </c>
    </row>
    <row r="262" spans="1:19" ht="15" customHeight="1" x14ac:dyDescent="0.3">
      <c r="A262" s="14"/>
      <c r="B262" s="90">
        <v>249</v>
      </c>
      <c r="C262" s="91"/>
      <c r="D262" s="92"/>
      <c r="E262" s="93"/>
      <c r="F262" s="92"/>
      <c r="G262" s="93"/>
      <c r="H262" s="94"/>
      <c r="I262" s="14"/>
      <c r="J262" s="14"/>
      <c r="K262" s="14"/>
      <c r="L262" s="14"/>
      <c r="M262" s="14"/>
      <c r="N262" s="14"/>
      <c r="R262" s="151" t="b">
        <f t="shared" si="9"/>
        <v>0</v>
      </c>
      <c r="S262" s="156">
        <f t="shared" si="10"/>
        <v>1</v>
      </c>
    </row>
    <row r="263" spans="1:19" ht="15" customHeight="1" thickBot="1" x14ac:dyDescent="0.35">
      <c r="A263" s="14"/>
      <c r="B263" s="90">
        <v>250</v>
      </c>
      <c r="C263" s="95"/>
      <c r="D263" s="96"/>
      <c r="E263" s="97"/>
      <c r="F263" s="96"/>
      <c r="G263" s="97"/>
      <c r="H263" s="98"/>
      <c r="I263" s="14"/>
      <c r="J263" s="14"/>
      <c r="K263" s="14"/>
      <c r="L263" s="14"/>
      <c r="M263" s="14"/>
      <c r="N263" s="14"/>
      <c r="R263" s="151" t="b">
        <f t="shared" si="9"/>
        <v>0</v>
      </c>
      <c r="S263" s="156">
        <f t="shared" si="10"/>
        <v>1</v>
      </c>
    </row>
    <row r="264" spans="1:19" ht="15" customHeight="1" x14ac:dyDescent="0.3">
      <c r="A264" s="14"/>
      <c r="B264" s="85">
        <v>251</v>
      </c>
      <c r="C264" s="99"/>
      <c r="D264" s="100"/>
      <c r="E264" s="101"/>
      <c r="F264" s="100"/>
      <c r="G264" s="101"/>
      <c r="H264" s="102"/>
      <c r="I264" s="14"/>
      <c r="J264" s="14"/>
      <c r="K264" s="14"/>
      <c r="L264" s="14"/>
      <c r="M264" s="14"/>
      <c r="N264" s="14"/>
      <c r="R264" s="151" t="b">
        <f t="shared" si="9"/>
        <v>0</v>
      </c>
      <c r="S264" s="156">
        <f t="shared" si="10"/>
        <v>1</v>
      </c>
    </row>
    <row r="265" spans="1:19" ht="15" customHeight="1" x14ac:dyDescent="0.3">
      <c r="A265" s="14"/>
      <c r="B265" s="90">
        <v>252</v>
      </c>
      <c r="C265" s="91"/>
      <c r="D265" s="92"/>
      <c r="E265" s="93"/>
      <c r="F265" s="92"/>
      <c r="G265" s="93"/>
      <c r="H265" s="94"/>
      <c r="I265" s="14"/>
      <c r="J265" s="14"/>
      <c r="K265" s="14"/>
      <c r="L265" s="14"/>
      <c r="M265" s="14"/>
      <c r="N265" s="14"/>
      <c r="R265" s="151" t="b">
        <f t="shared" si="9"/>
        <v>0</v>
      </c>
      <c r="S265" s="156">
        <f t="shared" si="10"/>
        <v>1</v>
      </c>
    </row>
    <row r="266" spans="1:19" ht="15" customHeight="1" x14ac:dyDescent="0.3">
      <c r="A266" s="14"/>
      <c r="B266" s="90">
        <v>253</v>
      </c>
      <c r="C266" s="91"/>
      <c r="D266" s="92"/>
      <c r="E266" s="93"/>
      <c r="F266" s="92"/>
      <c r="G266" s="93"/>
      <c r="H266" s="94"/>
      <c r="I266" s="14"/>
      <c r="J266" s="14"/>
      <c r="K266" s="14"/>
      <c r="L266" s="14"/>
      <c r="M266" s="14"/>
      <c r="N266" s="14"/>
      <c r="R266" s="151" t="b">
        <f t="shared" si="9"/>
        <v>0</v>
      </c>
      <c r="S266" s="156">
        <f t="shared" si="10"/>
        <v>1</v>
      </c>
    </row>
    <row r="267" spans="1:19" ht="15" customHeight="1" x14ac:dyDescent="0.3">
      <c r="A267" s="14"/>
      <c r="B267" s="90">
        <v>254</v>
      </c>
      <c r="C267" s="91"/>
      <c r="D267" s="92"/>
      <c r="E267" s="93"/>
      <c r="F267" s="92"/>
      <c r="G267" s="93"/>
      <c r="H267" s="94"/>
      <c r="I267" s="14"/>
      <c r="J267" s="14"/>
      <c r="K267" s="14"/>
      <c r="L267" s="14"/>
      <c r="M267" s="14"/>
      <c r="N267" s="14"/>
      <c r="R267" s="151" t="b">
        <f t="shared" si="9"/>
        <v>0</v>
      </c>
      <c r="S267" s="156">
        <f t="shared" si="10"/>
        <v>1</v>
      </c>
    </row>
    <row r="268" spans="1:19" ht="15" customHeight="1" x14ac:dyDescent="0.3">
      <c r="A268" s="14"/>
      <c r="B268" s="90">
        <v>255</v>
      </c>
      <c r="C268" s="91"/>
      <c r="D268" s="92"/>
      <c r="E268" s="93"/>
      <c r="F268" s="92"/>
      <c r="G268" s="93"/>
      <c r="H268" s="94"/>
      <c r="I268" s="14"/>
      <c r="J268" s="14"/>
      <c r="K268" s="14"/>
      <c r="L268" s="14"/>
      <c r="M268" s="14"/>
      <c r="N268" s="14"/>
      <c r="R268" s="151" t="b">
        <f t="shared" si="9"/>
        <v>0</v>
      </c>
      <c r="S268" s="156">
        <f t="shared" si="10"/>
        <v>1</v>
      </c>
    </row>
    <row r="269" spans="1:19" ht="15" customHeight="1" x14ac:dyDescent="0.3">
      <c r="A269" s="14"/>
      <c r="B269" s="90">
        <v>256</v>
      </c>
      <c r="C269" s="91"/>
      <c r="D269" s="92"/>
      <c r="E269" s="93"/>
      <c r="F269" s="92"/>
      <c r="G269" s="93"/>
      <c r="H269" s="94"/>
      <c r="I269" s="14"/>
      <c r="J269" s="14"/>
      <c r="K269" s="14"/>
      <c r="L269" s="14"/>
      <c r="M269" s="14"/>
      <c r="N269" s="14"/>
      <c r="R269" s="151" t="b">
        <f t="shared" si="9"/>
        <v>0</v>
      </c>
      <c r="S269" s="156">
        <f t="shared" si="10"/>
        <v>1</v>
      </c>
    </row>
    <row r="270" spans="1:19" ht="15" customHeight="1" x14ac:dyDescent="0.3">
      <c r="A270" s="14"/>
      <c r="B270" s="90">
        <v>257</v>
      </c>
      <c r="C270" s="91"/>
      <c r="D270" s="92"/>
      <c r="E270" s="93"/>
      <c r="F270" s="92"/>
      <c r="G270" s="93"/>
      <c r="H270" s="94"/>
      <c r="I270" s="14"/>
      <c r="J270" s="14"/>
      <c r="K270" s="14"/>
      <c r="L270" s="14"/>
      <c r="M270" s="14"/>
      <c r="N270" s="14"/>
      <c r="R270" s="151" t="b">
        <f t="shared" si="9"/>
        <v>0</v>
      </c>
      <c r="S270" s="156">
        <f t="shared" si="10"/>
        <v>1</v>
      </c>
    </row>
    <row r="271" spans="1:19" ht="15" customHeight="1" x14ac:dyDescent="0.3">
      <c r="A271" s="14"/>
      <c r="B271" s="90">
        <v>258</v>
      </c>
      <c r="C271" s="91"/>
      <c r="D271" s="92"/>
      <c r="E271" s="93"/>
      <c r="F271" s="92"/>
      <c r="G271" s="93"/>
      <c r="H271" s="94"/>
      <c r="I271" s="14"/>
      <c r="J271" s="14"/>
      <c r="K271" s="14"/>
      <c r="L271" s="14"/>
      <c r="M271" s="14"/>
      <c r="N271" s="14"/>
      <c r="R271" s="151" t="b">
        <f t="shared" si="9"/>
        <v>0</v>
      </c>
      <c r="S271" s="156">
        <f t="shared" si="10"/>
        <v>1</v>
      </c>
    </row>
    <row r="272" spans="1:19" ht="15" customHeight="1" x14ac:dyDescent="0.3">
      <c r="A272" s="14"/>
      <c r="B272" s="90">
        <v>259</v>
      </c>
      <c r="C272" s="91"/>
      <c r="D272" s="92"/>
      <c r="E272" s="93"/>
      <c r="F272" s="92"/>
      <c r="G272" s="93"/>
      <c r="H272" s="94"/>
      <c r="I272" s="14"/>
      <c r="J272" s="14"/>
      <c r="K272" s="14"/>
      <c r="L272" s="14"/>
      <c r="M272" s="14"/>
      <c r="N272" s="14"/>
      <c r="R272" s="151" t="b">
        <f t="shared" si="9"/>
        <v>0</v>
      </c>
      <c r="S272" s="156">
        <f t="shared" si="10"/>
        <v>1</v>
      </c>
    </row>
    <row r="273" spans="1:19" ht="15" customHeight="1" thickBot="1" x14ac:dyDescent="0.35">
      <c r="A273" s="14"/>
      <c r="B273" s="103">
        <v>260</v>
      </c>
      <c r="C273" s="104"/>
      <c r="D273" s="106"/>
      <c r="E273" s="105"/>
      <c r="F273" s="106"/>
      <c r="G273" s="105"/>
      <c r="H273" s="107"/>
      <c r="I273" s="14"/>
      <c r="J273" s="14"/>
      <c r="K273" s="14"/>
      <c r="L273" s="14"/>
      <c r="M273" s="14"/>
      <c r="N273" s="14"/>
      <c r="R273" s="151" t="b">
        <f t="shared" si="9"/>
        <v>0</v>
      </c>
      <c r="S273" s="156">
        <f t="shared" si="10"/>
        <v>1</v>
      </c>
    </row>
    <row r="274" spans="1:19" ht="15" customHeight="1" x14ac:dyDescent="0.3">
      <c r="A274" s="14"/>
      <c r="B274" s="85">
        <v>261</v>
      </c>
      <c r="C274" s="99"/>
      <c r="D274" s="100"/>
      <c r="E274" s="101"/>
      <c r="F274" s="100"/>
      <c r="G274" s="101"/>
      <c r="H274" s="102"/>
      <c r="I274" s="14"/>
      <c r="J274" s="14"/>
      <c r="K274" s="14"/>
      <c r="L274" s="14"/>
      <c r="M274" s="14"/>
      <c r="N274" s="14"/>
      <c r="R274" s="151" t="b">
        <f t="shared" si="9"/>
        <v>0</v>
      </c>
      <c r="S274" s="156">
        <f t="shared" si="10"/>
        <v>1</v>
      </c>
    </row>
    <row r="275" spans="1:19" ht="15" customHeight="1" x14ac:dyDescent="0.3">
      <c r="A275" s="14"/>
      <c r="B275" s="90">
        <v>262</v>
      </c>
      <c r="C275" s="91"/>
      <c r="D275" s="92"/>
      <c r="E275" s="93"/>
      <c r="F275" s="92"/>
      <c r="G275" s="93"/>
      <c r="H275" s="94"/>
      <c r="I275" s="14"/>
      <c r="J275" s="14"/>
      <c r="K275" s="14"/>
      <c r="L275" s="14"/>
      <c r="M275" s="14"/>
      <c r="N275" s="14"/>
      <c r="R275" s="151" t="b">
        <f t="shared" si="9"/>
        <v>0</v>
      </c>
      <c r="S275" s="156">
        <f t="shared" si="10"/>
        <v>1</v>
      </c>
    </row>
    <row r="276" spans="1:19" ht="15" customHeight="1" x14ac:dyDescent="0.3">
      <c r="A276" s="14"/>
      <c r="B276" s="90">
        <v>263</v>
      </c>
      <c r="C276" s="91"/>
      <c r="D276" s="92"/>
      <c r="E276" s="93"/>
      <c r="F276" s="92"/>
      <c r="G276" s="93"/>
      <c r="H276" s="94"/>
      <c r="I276" s="14"/>
      <c r="J276" s="14"/>
      <c r="K276" s="14"/>
      <c r="L276" s="14"/>
      <c r="M276" s="14"/>
      <c r="N276" s="14"/>
      <c r="R276" s="151" t="b">
        <f t="shared" si="9"/>
        <v>0</v>
      </c>
      <c r="S276" s="156">
        <f t="shared" si="10"/>
        <v>1</v>
      </c>
    </row>
    <row r="277" spans="1:19" ht="15" customHeight="1" x14ac:dyDescent="0.3">
      <c r="A277" s="14"/>
      <c r="B277" s="90">
        <v>264</v>
      </c>
      <c r="C277" s="91"/>
      <c r="D277" s="92"/>
      <c r="E277" s="93"/>
      <c r="F277" s="92"/>
      <c r="G277" s="93"/>
      <c r="H277" s="94"/>
      <c r="I277" s="14"/>
      <c r="J277" s="14"/>
      <c r="K277" s="14"/>
      <c r="L277" s="14"/>
      <c r="M277" s="14"/>
      <c r="N277" s="14"/>
      <c r="R277" s="151" t="b">
        <f t="shared" si="9"/>
        <v>0</v>
      </c>
      <c r="S277" s="156">
        <f t="shared" si="10"/>
        <v>1</v>
      </c>
    </row>
    <row r="278" spans="1:19" ht="15" customHeight="1" x14ac:dyDescent="0.3">
      <c r="A278" s="14"/>
      <c r="B278" s="90">
        <v>265</v>
      </c>
      <c r="C278" s="91"/>
      <c r="D278" s="92"/>
      <c r="E278" s="93"/>
      <c r="F278" s="92"/>
      <c r="G278" s="93"/>
      <c r="H278" s="94"/>
      <c r="I278" s="14"/>
      <c r="J278" s="14"/>
      <c r="K278" s="14"/>
      <c r="L278" s="14"/>
      <c r="M278" s="14"/>
      <c r="N278" s="14"/>
      <c r="R278" s="151" t="b">
        <f t="shared" ref="R278:R313" si="11">$G$6&lt;B278</f>
        <v>0</v>
      </c>
      <c r="S278" s="156">
        <f t="shared" ref="S278:S313" si="12">IF(C278="Yes",DATE(2024,4,1),DATE(1900,1,1))</f>
        <v>1</v>
      </c>
    </row>
    <row r="279" spans="1:19" ht="15" customHeight="1" x14ac:dyDescent="0.3">
      <c r="A279" s="14"/>
      <c r="B279" s="90">
        <v>266</v>
      </c>
      <c r="C279" s="91"/>
      <c r="D279" s="92"/>
      <c r="E279" s="93"/>
      <c r="F279" s="92"/>
      <c r="G279" s="93"/>
      <c r="H279" s="94"/>
      <c r="I279" s="14"/>
      <c r="J279" s="14"/>
      <c r="K279" s="14"/>
      <c r="L279" s="14"/>
      <c r="M279" s="14"/>
      <c r="N279" s="14"/>
      <c r="R279" s="151" t="b">
        <f t="shared" si="11"/>
        <v>0</v>
      </c>
      <c r="S279" s="156">
        <f t="shared" si="12"/>
        <v>1</v>
      </c>
    </row>
    <row r="280" spans="1:19" ht="15" customHeight="1" x14ac:dyDescent="0.3">
      <c r="A280" s="14"/>
      <c r="B280" s="90">
        <v>267</v>
      </c>
      <c r="C280" s="91"/>
      <c r="D280" s="92"/>
      <c r="E280" s="93"/>
      <c r="F280" s="92"/>
      <c r="G280" s="93"/>
      <c r="H280" s="94"/>
      <c r="I280" s="14"/>
      <c r="J280" s="14"/>
      <c r="K280" s="14"/>
      <c r="L280" s="14"/>
      <c r="M280" s="14"/>
      <c r="N280" s="14"/>
      <c r="R280" s="151" t="b">
        <f t="shared" si="11"/>
        <v>0</v>
      </c>
      <c r="S280" s="156">
        <f t="shared" si="12"/>
        <v>1</v>
      </c>
    </row>
    <row r="281" spans="1:19" ht="15" customHeight="1" x14ac:dyDescent="0.3">
      <c r="A281" s="14"/>
      <c r="B281" s="90">
        <v>268</v>
      </c>
      <c r="C281" s="91"/>
      <c r="D281" s="92"/>
      <c r="E281" s="93"/>
      <c r="F281" s="92"/>
      <c r="G281" s="93"/>
      <c r="H281" s="94"/>
      <c r="I281" s="14"/>
      <c r="J281" s="14"/>
      <c r="K281" s="14"/>
      <c r="L281" s="14"/>
      <c r="M281" s="14"/>
      <c r="N281" s="14"/>
      <c r="R281" s="151" t="b">
        <f t="shared" si="11"/>
        <v>0</v>
      </c>
      <c r="S281" s="156">
        <f t="shared" si="12"/>
        <v>1</v>
      </c>
    </row>
    <row r="282" spans="1:19" ht="15" customHeight="1" x14ac:dyDescent="0.3">
      <c r="A282" s="14"/>
      <c r="B282" s="90">
        <v>269</v>
      </c>
      <c r="C282" s="91"/>
      <c r="D282" s="92"/>
      <c r="E282" s="93"/>
      <c r="F282" s="92"/>
      <c r="G282" s="93"/>
      <c r="H282" s="94"/>
      <c r="I282" s="14"/>
      <c r="J282" s="14"/>
      <c r="K282" s="14"/>
      <c r="L282" s="14"/>
      <c r="M282" s="14"/>
      <c r="N282" s="14"/>
      <c r="R282" s="151" t="b">
        <f t="shared" si="11"/>
        <v>0</v>
      </c>
      <c r="S282" s="156">
        <f t="shared" si="12"/>
        <v>1</v>
      </c>
    </row>
    <row r="283" spans="1:19" ht="15" customHeight="1" thickBot="1" x14ac:dyDescent="0.35">
      <c r="A283" s="14"/>
      <c r="B283" s="90">
        <v>270</v>
      </c>
      <c r="C283" s="95"/>
      <c r="D283" s="96"/>
      <c r="E283" s="97"/>
      <c r="F283" s="96"/>
      <c r="G283" s="97"/>
      <c r="H283" s="98"/>
      <c r="I283" s="14"/>
      <c r="J283" s="14"/>
      <c r="K283" s="14"/>
      <c r="L283" s="14"/>
      <c r="M283" s="14"/>
      <c r="N283" s="14"/>
      <c r="R283" s="151" t="b">
        <f t="shared" si="11"/>
        <v>0</v>
      </c>
      <c r="S283" s="156">
        <f t="shared" si="12"/>
        <v>1</v>
      </c>
    </row>
    <row r="284" spans="1:19" ht="15" customHeight="1" x14ac:dyDescent="0.3">
      <c r="A284" s="14"/>
      <c r="B284" s="85">
        <v>271</v>
      </c>
      <c r="C284" s="99"/>
      <c r="D284" s="100"/>
      <c r="E284" s="101"/>
      <c r="F284" s="100"/>
      <c r="G284" s="101"/>
      <c r="H284" s="102"/>
      <c r="I284" s="14"/>
      <c r="J284" s="14"/>
      <c r="K284" s="14"/>
      <c r="L284" s="14"/>
      <c r="M284" s="14"/>
      <c r="N284" s="14"/>
      <c r="R284" s="151" t="b">
        <f t="shared" si="11"/>
        <v>0</v>
      </c>
      <c r="S284" s="156">
        <f t="shared" si="12"/>
        <v>1</v>
      </c>
    </row>
    <row r="285" spans="1:19" ht="15" customHeight="1" x14ac:dyDescent="0.3">
      <c r="A285" s="14"/>
      <c r="B285" s="90">
        <v>272</v>
      </c>
      <c r="C285" s="91"/>
      <c r="D285" s="92"/>
      <c r="E285" s="93"/>
      <c r="F285" s="92"/>
      <c r="G285" s="93"/>
      <c r="H285" s="94"/>
      <c r="I285" s="14"/>
      <c r="J285" s="14"/>
      <c r="K285" s="14"/>
      <c r="L285" s="14"/>
      <c r="M285" s="14"/>
      <c r="N285" s="14"/>
      <c r="R285" s="151" t="b">
        <f t="shared" si="11"/>
        <v>0</v>
      </c>
      <c r="S285" s="156">
        <f t="shared" si="12"/>
        <v>1</v>
      </c>
    </row>
    <row r="286" spans="1:19" ht="15" customHeight="1" x14ac:dyDescent="0.3">
      <c r="A286" s="14"/>
      <c r="B286" s="90">
        <v>273</v>
      </c>
      <c r="C286" s="91"/>
      <c r="D286" s="92"/>
      <c r="E286" s="93"/>
      <c r="F286" s="92"/>
      <c r="G286" s="93"/>
      <c r="H286" s="94"/>
      <c r="I286" s="14"/>
      <c r="J286" s="14"/>
      <c r="K286" s="14"/>
      <c r="L286" s="14"/>
      <c r="M286" s="14"/>
      <c r="N286" s="14"/>
      <c r="R286" s="151" t="b">
        <f t="shared" si="11"/>
        <v>0</v>
      </c>
      <c r="S286" s="156">
        <f t="shared" si="12"/>
        <v>1</v>
      </c>
    </row>
    <row r="287" spans="1:19" ht="15" customHeight="1" x14ac:dyDescent="0.3">
      <c r="A287" s="14"/>
      <c r="B287" s="90">
        <v>274</v>
      </c>
      <c r="C287" s="91"/>
      <c r="D287" s="92"/>
      <c r="E287" s="93"/>
      <c r="F287" s="92"/>
      <c r="G287" s="93"/>
      <c r="H287" s="94"/>
      <c r="I287" s="14"/>
      <c r="J287" s="14"/>
      <c r="K287" s="14"/>
      <c r="L287" s="14"/>
      <c r="M287" s="14"/>
      <c r="N287" s="14"/>
      <c r="R287" s="151" t="b">
        <f t="shared" si="11"/>
        <v>0</v>
      </c>
      <c r="S287" s="156">
        <f t="shared" si="12"/>
        <v>1</v>
      </c>
    </row>
    <row r="288" spans="1:19" ht="15" customHeight="1" x14ac:dyDescent="0.3">
      <c r="A288" s="14"/>
      <c r="B288" s="90">
        <v>275</v>
      </c>
      <c r="C288" s="91"/>
      <c r="D288" s="92"/>
      <c r="E288" s="93"/>
      <c r="F288" s="92"/>
      <c r="G288" s="93"/>
      <c r="H288" s="94"/>
      <c r="I288" s="14"/>
      <c r="J288" s="14"/>
      <c r="K288" s="14"/>
      <c r="L288" s="14"/>
      <c r="M288" s="14"/>
      <c r="N288" s="14"/>
      <c r="R288" s="151" t="b">
        <f t="shared" si="11"/>
        <v>0</v>
      </c>
      <c r="S288" s="156">
        <f t="shared" si="12"/>
        <v>1</v>
      </c>
    </row>
    <row r="289" spans="1:19" ht="15" customHeight="1" x14ac:dyDescent="0.3">
      <c r="A289" s="14"/>
      <c r="B289" s="90">
        <v>276</v>
      </c>
      <c r="C289" s="91"/>
      <c r="D289" s="92"/>
      <c r="E289" s="93"/>
      <c r="F289" s="92"/>
      <c r="G289" s="93"/>
      <c r="H289" s="94"/>
      <c r="I289" s="14"/>
      <c r="J289" s="14"/>
      <c r="K289" s="14"/>
      <c r="L289" s="14"/>
      <c r="M289" s="14"/>
      <c r="N289" s="14"/>
      <c r="R289" s="151" t="b">
        <f t="shared" si="11"/>
        <v>0</v>
      </c>
      <c r="S289" s="156">
        <f t="shared" si="12"/>
        <v>1</v>
      </c>
    </row>
    <row r="290" spans="1:19" ht="15" customHeight="1" x14ac:dyDescent="0.3">
      <c r="A290" s="14"/>
      <c r="B290" s="90">
        <v>277</v>
      </c>
      <c r="C290" s="91"/>
      <c r="D290" s="92"/>
      <c r="E290" s="93"/>
      <c r="F290" s="92"/>
      <c r="G290" s="93"/>
      <c r="H290" s="94"/>
      <c r="I290" s="14"/>
      <c r="J290" s="14"/>
      <c r="K290" s="14"/>
      <c r="L290" s="14"/>
      <c r="M290" s="14"/>
      <c r="N290" s="14"/>
      <c r="R290" s="151" t="b">
        <f t="shared" si="11"/>
        <v>0</v>
      </c>
      <c r="S290" s="156">
        <f t="shared" si="12"/>
        <v>1</v>
      </c>
    </row>
    <row r="291" spans="1:19" ht="15" customHeight="1" x14ac:dyDescent="0.3">
      <c r="A291" s="14"/>
      <c r="B291" s="90">
        <v>278</v>
      </c>
      <c r="C291" s="91"/>
      <c r="D291" s="92"/>
      <c r="E291" s="93"/>
      <c r="F291" s="92"/>
      <c r="G291" s="93"/>
      <c r="H291" s="94"/>
      <c r="I291" s="14"/>
      <c r="J291" s="14"/>
      <c r="K291" s="14"/>
      <c r="L291" s="14"/>
      <c r="M291" s="14"/>
      <c r="N291" s="14"/>
      <c r="R291" s="151" t="b">
        <f t="shared" si="11"/>
        <v>0</v>
      </c>
      <c r="S291" s="156">
        <f t="shared" si="12"/>
        <v>1</v>
      </c>
    </row>
    <row r="292" spans="1:19" ht="15" customHeight="1" x14ac:dyDescent="0.3">
      <c r="A292" s="14"/>
      <c r="B292" s="90">
        <v>279</v>
      </c>
      <c r="C292" s="91"/>
      <c r="D292" s="92"/>
      <c r="E292" s="93"/>
      <c r="F292" s="92"/>
      <c r="G292" s="93"/>
      <c r="H292" s="94"/>
      <c r="I292" s="14"/>
      <c r="J292" s="14"/>
      <c r="K292" s="14"/>
      <c r="L292" s="14"/>
      <c r="M292" s="14"/>
      <c r="N292" s="14"/>
      <c r="R292" s="151" t="b">
        <f t="shared" si="11"/>
        <v>0</v>
      </c>
      <c r="S292" s="156">
        <f t="shared" si="12"/>
        <v>1</v>
      </c>
    </row>
    <row r="293" spans="1:19" ht="15" customHeight="1" thickBot="1" x14ac:dyDescent="0.35">
      <c r="A293" s="14"/>
      <c r="B293" s="103">
        <v>280</v>
      </c>
      <c r="C293" s="104"/>
      <c r="D293" s="106"/>
      <c r="E293" s="105"/>
      <c r="F293" s="106"/>
      <c r="G293" s="105"/>
      <c r="H293" s="107"/>
      <c r="I293" s="14"/>
      <c r="J293" s="14"/>
      <c r="K293" s="14"/>
      <c r="L293" s="14"/>
      <c r="M293" s="14"/>
      <c r="N293" s="14"/>
      <c r="R293" s="151" t="b">
        <f t="shared" si="11"/>
        <v>0</v>
      </c>
      <c r="S293" s="156">
        <f t="shared" si="12"/>
        <v>1</v>
      </c>
    </row>
    <row r="294" spans="1:19" ht="15" customHeight="1" x14ac:dyDescent="0.3">
      <c r="A294" s="14"/>
      <c r="B294" s="85">
        <v>281</v>
      </c>
      <c r="C294" s="99"/>
      <c r="D294" s="100"/>
      <c r="E294" s="101"/>
      <c r="F294" s="100"/>
      <c r="G294" s="101"/>
      <c r="H294" s="102"/>
      <c r="I294" s="14"/>
      <c r="J294" s="14"/>
      <c r="K294" s="14"/>
      <c r="L294" s="14"/>
      <c r="M294" s="14"/>
      <c r="N294" s="14"/>
      <c r="R294" s="151" t="b">
        <f t="shared" si="11"/>
        <v>0</v>
      </c>
      <c r="S294" s="156">
        <f t="shared" si="12"/>
        <v>1</v>
      </c>
    </row>
    <row r="295" spans="1:19" ht="15" customHeight="1" x14ac:dyDescent="0.3">
      <c r="A295" s="14"/>
      <c r="B295" s="90">
        <v>282</v>
      </c>
      <c r="C295" s="91"/>
      <c r="D295" s="92"/>
      <c r="E295" s="93"/>
      <c r="F295" s="92"/>
      <c r="G295" s="93"/>
      <c r="H295" s="94"/>
      <c r="I295" s="14"/>
      <c r="J295" s="14"/>
      <c r="K295" s="14"/>
      <c r="L295" s="14"/>
      <c r="M295" s="14"/>
      <c r="N295" s="14"/>
      <c r="R295" s="151" t="b">
        <f t="shared" si="11"/>
        <v>0</v>
      </c>
      <c r="S295" s="156">
        <f t="shared" si="12"/>
        <v>1</v>
      </c>
    </row>
    <row r="296" spans="1:19" ht="15" customHeight="1" x14ac:dyDescent="0.3">
      <c r="A296" s="14"/>
      <c r="B296" s="90">
        <v>283</v>
      </c>
      <c r="C296" s="91"/>
      <c r="D296" s="92"/>
      <c r="E296" s="93"/>
      <c r="F296" s="92"/>
      <c r="G296" s="93"/>
      <c r="H296" s="94"/>
      <c r="I296" s="14"/>
      <c r="J296" s="14"/>
      <c r="K296" s="14"/>
      <c r="L296" s="14"/>
      <c r="M296" s="14"/>
      <c r="N296" s="14"/>
      <c r="R296" s="151" t="b">
        <f t="shared" si="11"/>
        <v>0</v>
      </c>
      <c r="S296" s="156">
        <f t="shared" si="12"/>
        <v>1</v>
      </c>
    </row>
    <row r="297" spans="1:19" ht="15" customHeight="1" x14ac:dyDescent="0.3">
      <c r="A297" s="14"/>
      <c r="B297" s="90">
        <v>284</v>
      </c>
      <c r="C297" s="91"/>
      <c r="D297" s="92"/>
      <c r="E297" s="93"/>
      <c r="F297" s="92"/>
      <c r="G297" s="93"/>
      <c r="H297" s="94"/>
      <c r="I297" s="14"/>
      <c r="J297" s="14"/>
      <c r="K297" s="14"/>
      <c r="L297" s="14"/>
      <c r="M297" s="14"/>
      <c r="N297" s="14"/>
      <c r="R297" s="151" t="b">
        <f t="shared" si="11"/>
        <v>0</v>
      </c>
      <c r="S297" s="156">
        <f t="shared" si="12"/>
        <v>1</v>
      </c>
    </row>
    <row r="298" spans="1:19" ht="15" customHeight="1" x14ac:dyDescent="0.3">
      <c r="A298" s="14"/>
      <c r="B298" s="90">
        <v>285</v>
      </c>
      <c r="C298" s="91"/>
      <c r="D298" s="92"/>
      <c r="E298" s="93"/>
      <c r="F298" s="92"/>
      <c r="G298" s="93"/>
      <c r="H298" s="94"/>
      <c r="I298" s="14"/>
      <c r="J298" s="14"/>
      <c r="K298" s="14"/>
      <c r="L298" s="14"/>
      <c r="M298" s="14"/>
      <c r="N298" s="14"/>
      <c r="R298" s="151" t="b">
        <f t="shared" si="11"/>
        <v>0</v>
      </c>
      <c r="S298" s="156">
        <f t="shared" si="12"/>
        <v>1</v>
      </c>
    </row>
    <row r="299" spans="1:19" ht="15" customHeight="1" x14ac:dyDescent="0.3">
      <c r="A299" s="14"/>
      <c r="B299" s="90">
        <v>286</v>
      </c>
      <c r="C299" s="91"/>
      <c r="D299" s="92"/>
      <c r="E299" s="93"/>
      <c r="F299" s="92"/>
      <c r="G299" s="93"/>
      <c r="H299" s="94"/>
      <c r="I299" s="14"/>
      <c r="J299" s="14"/>
      <c r="K299" s="14"/>
      <c r="L299" s="14"/>
      <c r="M299" s="14"/>
      <c r="N299" s="14"/>
      <c r="R299" s="151" t="b">
        <f t="shared" si="11"/>
        <v>0</v>
      </c>
      <c r="S299" s="156">
        <f t="shared" si="12"/>
        <v>1</v>
      </c>
    </row>
    <row r="300" spans="1:19" ht="15" customHeight="1" x14ac:dyDescent="0.3">
      <c r="A300" s="14"/>
      <c r="B300" s="90">
        <v>287</v>
      </c>
      <c r="C300" s="91"/>
      <c r="D300" s="92"/>
      <c r="E300" s="93"/>
      <c r="F300" s="92"/>
      <c r="G300" s="93"/>
      <c r="H300" s="94"/>
      <c r="I300" s="14"/>
      <c r="J300" s="14"/>
      <c r="K300" s="14"/>
      <c r="L300" s="14"/>
      <c r="M300" s="14"/>
      <c r="N300" s="14"/>
      <c r="R300" s="151" t="b">
        <f t="shared" si="11"/>
        <v>0</v>
      </c>
      <c r="S300" s="156">
        <f t="shared" si="12"/>
        <v>1</v>
      </c>
    </row>
    <row r="301" spans="1:19" ht="15" customHeight="1" x14ac:dyDescent="0.3">
      <c r="A301" s="14"/>
      <c r="B301" s="90">
        <v>288</v>
      </c>
      <c r="C301" s="91"/>
      <c r="D301" s="92"/>
      <c r="E301" s="93"/>
      <c r="F301" s="92"/>
      <c r="G301" s="93"/>
      <c r="H301" s="94"/>
      <c r="I301" s="14"/>
      <c r="J301" s="14"/>
      <c r="K301" s="14"/>
      <c r="L301" s="14"/>
      <c r="M301" s="14"/>
      <c r="N301" s="14"/>
      <c r="R301" s="151" t="b">
        <f t="shared" si="11"/>
        <v>0</v>
      </c>
      <c r="S301" s="156">
        <f t="shared" si="12"/>
        <v>1</v>
      </c>
    </row>
    <row r="302" spans="1:19" ht="15" customHeight="1" x14ac:dyDescent="0.3">
      <c r="A302" s="14"/>
      <c r="B302" s="90">
        <v>289</v>
      </c>
      <c r="C302" s="91"/>
      <c r="D302" s="92"/>
      <c r="E302" s="93"/>
      <c r="F302" s="92"/>
      <c r="G302" s="93"/>
      <c r="H302" s="94"/>
      <c r="I302" s="14"/>
      <c r="J302" s="14"/>
      <c r="K302" s="14"/>
      <c r="L302" s="14"/>
      <c r="M302" s="14"/>
      <c r="N302" s="14"/>
      <c r="R302" s="151" t="b">
        <f t="shared" si="11"/>
        <v>0</v>
      </c>
      <c r="S302" s="156">
        <f t="shared" si="12"/>
        <v>1</v>
      </c>
    </row>
    <row r="303" spans="1:19" ht="15" customHeight="1" thickBot="1" x14ac:dyDescent="0.35">
      <c r="A303" s="14"/>
      <c r="B303" s="90">
        <v>290</v>
      </c>
      <c r="C303" s="95"/>
      <c r="D303" s="96"/>
      <c r="E303" s="97"/>
      <c r="F303" s="96"/>
      <c r="G303" s="97"/>
      <c r="H303" s="98"/>
      <c r="I303" s="14"/>
      <c r="J303" s="14"/>
      <c r="K303" s="14"/>
      <c r="L303" s="14"/>
      <c r="M303" s="14"/>
      <c r="N303" s="14"/>
      <c r="R303" s="151" t="b">
        <f t="shared" si="11"/>
        <v>0</v>
      </c>
      <c r="S303" s="156">
        <f t="shared" si="12"/>
        <v>1</v>
      </c>
    </row>
    <row r="304" spans="1:19" ht="15" customHeight="1" x14ac:dyDescent="0.3">
      <c r="A304" s="14"/>
      <c r="B304" s="85">
        <v>291</v>
      </c>
      <c r="C304" s="99"/>
      <c r="D304" s="100"/>
      <c r="E304" s="101"/>
      <c r="F304" s="100"/>
      <c r="G304" s="101"/>
      <c r="H304" s="102"/>
      <c r="I304" s="14"/>
      <c r="J304" s="14"/>
      <c r="K304" s="14"/>
      <c r="L304" s="14"/>
      <c r="M304" s="14"/>
      <c r="N304" s="14"/>
      <c r="R304" s="151" t="b">
        <f t="shared" si="11"/>
        <v>0</v>
      </c>
      <c r="S304" s="156">
        <f t="shared" si="12"/>
        <v>1</v>
      </c>
    </row>
    <row r="305" spans="1:19" ht="15" customHeight="1" x14ac:dyDescent="0.3">
      <c r="A305" s="14"/>
      <c r="B305" s="90">
        <v>292</v>
      </c>
      <c r="C305" s="91"/>
      <c r="D305" s="92"/>
      <c r="E305" s="93"/>
      <c r="F305" s="92"/>
      <c r="G305" s="93"/>
      <c r="H305" s="94"/>
      <c r="I305" s="14"/>
      <c r="J305" s="14"/>
      <c r="K305" s="14"/>
      <c r="L305" s="14"/>
      <c r="M305" s="14"/>
      <c r="N305" s="14"/>
      <c r="R305" s="151" t="b">
        <f t="shared" si="11"/>
        <v>0</v>
      </c>
      <c r="S305" s="156">
        <f t="shared" si="12"/>
        <v>1</v>
      </c>
    </row>
    <row r="306" spans="1:19" ht="15" customHeight="1" x14ac:dyDescent="0.3">
      <c r="A306" s="14"/>
      <c r="B306" s="90">
        <v>293</v>
      </c>
      <c r="C306" s="91"/>
      <c r="D306" s="92"/>
      <c r="E306" s="93"/>
      <c r="F306" s="92"/>
      <c r="G306" s="93"/>
      <c r="H306" s="94"/>
      <c r="I306" s="14"/>
      <c r="J306" s="14"/>
      <c r="K306" s="14"/>
      <c r="L306" s="14"/>
      <c r="M306" s="14"/>
      <c r="N306" s="14"/>
      <c r="R306" s="151" t="b">
        <f t="shared" si="11"/>
        <v>0</v>
      </c>
      <c r="S306" s="156">
        <f t="shared" si="12"/>
        <v>1</v>
      </c>
    </row>
    <row r="307" spans="1:19" ht="15" customHeight="1" x14ac:dyDescent="0.3">
      <c r="A307" s="14"/>
      <c r="B307" s="90">
        <v>294</v>
      </c>
      <c r="C307" s="91"/>
      <c r="D307" s="92"/>
      <c r="E307" s="93"/>
      <c r="F307" s="92"/>
      <c r="G307" s="93"/>
      <c r="H307" s="94"/>
      <c r="I307" s="14"/>
      <c r="J307" s="14"/>
      <c r="K307" s="14"/>
      <c r="L307" s="14"/>
      <c r="M307" s="14"/>
      <c r="N307" s="14"/>
      <c r="R307" s="151" t="b">
        <f t="shared" si="11"/>
        <v>0</v>
      </c>
      <c r="S307" s="156">
        <f t="shared" si="12"/>
        <v>1</v>
      </c>
    </row>
    <row r="308" spans="1:19" ht="15" customHeight="1" x14ac:dyDescent="0.3">
      <c r="A308" s="14"/>
      <c r="B308" s="90">
        <v>295</v>
      </c>
      <c r="C308" s="91"/>
      <c r="D308" s="92"/>
      <c r="E308" s="93"/>
      <c r="F308" s="92"/>
      <c r="G308" s="93"/>
      <c r="H308" s="94"/>
      <c r="I308" s="14"/>
      <c r="J308" s="14"/>
      <c r="K308" s="14"/>
      <c r="L308" s="14"/>
      <c r="M308" s="14"/>
      <c r="N308" s="14"/>
      <c r="R308" s="151" t="b">
        <f t="shared" si="11"/>
        <v>0</v>
      </c>
      <c r="S308" s="156">
        <f t="shared" si="12"/>
        <v>1</v>
      </c>
    </row>
    <row r="309" spans="1:19" ht="15" customHeight="1" x14ac:dyDescent="0.3">
      <c r="A309" s="14"/>
      <c r="B309" s="90">
        <v>296</v>
      </c>
      <c r="C309" s="91"/>
      <c r="D309" s="92"/>
      <c r="E309" s="93"/>
      <c r="F309" s="92"/>
      <c r="G309" s="93"/>
      <c r="H309" s="94"/>
      <c r="I309" s="14"/>
      <c r="J309" s="14"/>
      <c r="K309" s="14"/>
      <c r="L309" s="14"/>
      <c r="M309" s="14"/>
      <c r="N309" s="14"/>
      <c r="R309" s="151" t="b">
        <f t="shared" si="11"/>
        <v>0</v>
      </c>
      <c r="S309" s="156">
        <f t="shared" si="12"/>
        <v>1</v>
      </c>
    </row>
    <row r="310" spans="1:19" ht="15" customHeight="1" x14ac:dyDescent="0.3">
      <c r="A310" s="14"/>
      <c r="B310" s="90">
        <v>297</v>
      </c>
      <c r="C310" s="91"/>
      <c r="D310" s="92"/>
      <c r="E310" s="93"/>
      <c r="F310" s="92"/>
      <c r="G310" s="93"/>
      <c r="H310" s="94"/>
      <c r="I310" s="14"/>
      <c r="J310" s="14"/>
      <c r="K310" s="14"/>
      <c r="L310" s="14"/>
      <c r="M310" s="14"/>
      <c r="N310" s="14"/>
      <c r="R310" s="151" t="b">
        <f t="shared" si="11"/>
        <v>0</v>
      </c>
      <c r="S310" s="156">
        <f t="shared" si="12"/>
        <v>1</v>
      </c>
    </row>
    <row r="311" spans="1:19" ht="15" customHeight="1" x14ac:dyDescent="0.3">
      <c r="A311" s="14"/>
      <c r="B311" s="90">
        <v>298</v>
      </c>
      <c r="C311" s="91"/>
      <c r="D311" s="92"/>
      <c r="E311" s="93"/>
      <c r="F311" s="92"/>
      <c r="G311" s="93"/>
      <c r="H311" s="94"/>
      <c r="I311" s="14"/>
      <c r="J311" s="14"/>
      <c r="K311" s="14"/>
      <c r="L311" s="14"/>
      <c r="M311" s="14"/>
      <c r="N311" s="14"/>
      <c r="R311" s="151" t="b">
        <f t="shared" si="11"/>
        <v>0</v>
      </c>
      <c r="S311" s="156">
        <f t="shared" si="12"/>
        <v>1</v>
      </c>
    </row>
    <row r="312" spans="1:19" ht="15" customHeight="1" x14ac:dyDescent="0.3">
      <c r="A312" s="14"/>
      <c r="B312" s="90">
        <v>299</v>
      </c>
      <c r="C312" s="91"/>
      <c r="D312" s="92"/>
      <c r="E312" s="93"/>
      <c r="F312" s="92"/>
      <c r="G312" s="93"/>
      <c r="H312" s="94"/>
      <c r="I312" s="14"/>
      <c r="J312" s="14"/>
      <c r="K312" s="14"/>
      <c r="L312" s="14"/>
      <c r="M312" s="14"/>
      <c r="N312" s="14"/>
      <c r="R312" s="151" t="b">
        <f t="shared" si="11"/>
        <v>0</v>
      </c>
      <c r="S312" s="156">
        <f t="shared" si="12"/>
        <v>1</v>
      </c>
    </row>
    <row r="313" spans="1:19" ht="15" customHeight="1" thickBot="1" x14ac:dyDescent="0.35">
      <c r="A313" s="14"/>
      <c r="B313" s="103">
        <v>300</v>
      </c>
      <c r="C313" s="104"/>
      <c r="D313" s="106"/>
      <c r="E313" s="105"/>
      <c r="F313" s="106"/>
      <c r="G313" s="105"/>
      <c r="H313" s="107"/>
      <c r="I313" s="14"/>
      <c r="J313" s="14"/>
      <c r="K313" s="14"/>
      <c r="L313" s="14"/>
      <c r="M313" s="14"/>
      <c r="N313" s="14"/>
      <c r="R313" s="151" t="b">
        <f t="shared" si="11"/>
        <v>0</v>
      </c>
      <c r="S313" s="156">
        <f t="shared" si="12"/>
        <v>1</v>
      </c>
    </row>
    <row r="314" spans="1:19" ht="15" customHeight="1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</row>
  </sheetData>
  <sheetProtection algorithmName="SHA-512" hashValue="d8yhmSIUiTEMyhu8ER5CgCG3Jr9zRMCBCp4c1hTMaslgHbVARje/97QQkIcqG0NnyJ5hk2aefc9qL5fcvBnu+w==" saltValue="d1RknZNwGwp6oiS6bX3z4Q==" spinCount="100000" sheet="1" objects="1" scenarios="1"/>
  <mergeCells count="5">
    <mergeCell ref="B2:N2"/>
    <mergeCell ref="B4:M4"/>
    <mergeCell ref="C6:D6"/>
    <mergeCell ref="C7:D7"/>
    <mergeCell ref="C8:D8"/>
  </mergeCells>
  <conditionalFormatting sqref="B14:H313">
    <cfRule type="expression" dxfId="55" priority="1">
      <formula>$R14</formula>
    </cfRule>
  </conditionalFormatting>
  <conditionalFormatting sqref="D14:D313">
    <cfRule type="expression" dxfId="54" priority="2">
      <formula>$C14="No"</formula>
    </cfRule>
  </conditionalFormatting>
  <dataValidations count="3">
    <dataValidation type="whole" operator="greaterThan" allowBlank="1" showInputMessage="1" showErrorMessage="1" errorTitle="Invalid whole number" error="Please enter a whole number" sqref="G6" xr:uid="{6365552B-4730-4A53-B1A2-720397294539}">
      <formula1>0</formula1>
    </dataValidation>
    <dataValidation type="list" allowBlank="1" showInputMessage="1" showErrorMessage="1" sqref="C14:C313 E14:G313" xr:uid="{EC21C2AD-143F-4652-9191-18BF25F9D782}">
      <formula1>YesNo_List</formula1>
    </dataValidation>
    <dataValidation type="date" operator="greaterThanOrEqual" allowBlank="1" showInputMessage="1" showErrorMessage="1" errorTitle="Date entered more than 12 months" error="Date entered is more than 12 months prior to audit quarter. _x000a__x000a_Please enter a date that is less than 12 months" sqref="D14:D313" xr:uid="{0328E1CD-C5F8-43E9-83EF-CFAE6E871A61}">
      <formula1>45383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B58FAFF6-91FF-4015-B652-01B437AB9242}">
            <xm:f>NOT(ISERROR(SEARCH('Reference-Qtr1'!$J$5,G7)))</xm:f>
            <xm:f>'Reference-Qtr1'!$J$5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4" operator="containsText" id="{8A51446F-9A3A-4AD0-8C72-698E5CE44CAE}">
            <xm:f>NOT(ISERROR(SEARCH('Reference-Qtr1'!$J$6,G7)))</xm:f>
            <xm:f>'Reference-Qtr1'!$J$6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5" operator="containsText" id="{74D1E203-FC77-4669-9523-8DEA9D7A6983}">
            <xm:f>NOT(ISERROR(SEARCH('Reference-Qtr1'!$J$7,G7)))</xm:f>
            <xm:f>'Reference-Qtr1'!$J$7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6" operator="containsText" id="{27F3A127-0EE5-4AFF-995B-CD445D9E90A1}">
            <xm:f>NOT(ISERROR(SEARCH('Reference-Qtr1'!$N$8,G7)))</xm:f>
            <xm:f>'Reference-Qtr1'!$N$8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7" operator="containsText" id="{779FC9CA-0AE5-4C95-A1EF-FCCD6B6DE11C}">
            <xm:f>NOT(ISERROR(SEARCH('Reference-Qtr1'!$N$9,G7)))</xm:f>
            <xm:f>'Reference-Qtr1'!$N$9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CAF89CD0-E27A-4ED4-A747-AEADC325C18A}">
            <xm:f>NOT(ISERROR(SEARCH('Reference-Qtr1'!$N$10,G7)))</xm:f>
            <xm:f>'Reference-Qtr1'!$N$10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FC5BDF98-4160-4A79-A240-977D20492E3C}">
            <xm:f>NOT(ISERROR(SEARCH('Reference-Qtr1'!$J$10,G7)))</xm:f>
            <xm:f>'Reference-Qtr1'!$J$10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37EA77C3-5D71-4CF0-8CDF-0150ECB68540}">
            <xm:f>NOT(ISERROR(SEARCH('Reference-Qtr1'!$J$9,G7)))</xm:f>
            <xm:f>'Reference-Qtr1'!$J$9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1" operator="containsText" id="{B47D4A10-1E7C-4A1E-B8D4-FCA352D3C30E}">
            <xm:f>NOT(ISERROR(SEARCH('Reference-Qtr1'!$J$8,G7)))</xm:f>
            <xm:f>'Reference-Qtr1'!$J$8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2" operator="containsText" id="{D59441A5-E734-4891-A694-5E35B35B9062}">
            <xm:f>NOT(ISERROR(SEARCH('Reference-Qtr1'!$N$7,G7)))</xm:f>
            <xm:f>'Reference-Qtr1'!$N$7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3" operator="containsText" id="{CC6B7B2C-0B55-4E76-B1F4-DC4B352230C1}">
            <xm:f>NOT(ISERROR(SEARCH('Reference-Qtr1'!$N$6,G7)))</xm:f>
            <xm:f>'Reference-Qtr1'!$N$6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4" operator="containsText" id="{03005B38-CBA0-48D2-BC49-896A3FBF2B15}">
            <xm:f>NOT(ISERROR(SEARCH('Reference-Qtr1'!$N$5,G7)))</xm:f>
            <xm:f>'Reference-Qtr1'!$N$5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G7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A3A49-11C1-4D1B-B6CF-34742A1ADEE5}">
  <sheetPr codeName="Sheet8"/>
  <dimension ref="A1:S314"/>
  <sheetViews>
    <sheetView zoomScaleNormal="100" workbookViewId="0">
      <selection activeCell="C14" sqref="C14"/>
    </sheetView>
  </sheetViews>
  <sheetFormatPr defaultColWidth="0" defaultRowHeight="15" customHeight="1" zeroHeight="1" x14ac:dyDescent="0.3"/>
  <cols>
    <col min="1" max="1" width="3.88671875" customWidth="1"/>
    <col min="2" max="2" width="31.5546875" customWidth="1"/>
    <col min="3" max="3" width="32.44140625" customWidth="1"/>
    <col min="4" max="4" width="22.6640625" customWidth="1"/>
    <col min="5" max="5" width="21.5546875" customWidth="1"/>
    <col min="6" max="6" width="39.88671875" customWidth="1"/>
    <col min="7" max="7" width="38.88671875" customWidth="1"/>
    <col min="8" max="8" width="28.6640625" customWidth="1"/>
    <col min="9" max="9" width="2.88671875" customWidth="1"/>
    <col min="10" max="14" width="8.88671875" customWidth="1"/>
    <col min="15" max="17" width="8.88671875" hidden="1" customWidth="1"/>
    <col min="18" max="18" width="16.88671875" hidden="1" customWidth="1"/>
    <col min="19" max="19" width="9.6640625" hidden="1" customWidth="1"/>
    <col min="20" max="16384" width="8.88671875" hidden="1"/>
  </cols>
  <sheetData>
    <row r="1" spans="1:19" ht="7.5" customHeight="1" x14ac:dyDescent="0.3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9" ht="95.1" customHeight="1" x14ac:dyDescent="0.3">
      <c r="A2" s="25"/>
      <c r="B2" s="317" t="s">
        <v>134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163"/>
      <c r="P2" s="163"/>
      <c r="Q2" s="25"/>
    </row>
    <row r="3" spans="1:19" ht="21.9" customHeight="1" x14ac:dyDescent="0.3">
      <c r="A3" s="20"/>
      <c r="B3" s="21" t="s">
        <v>135</v>
      </c>
      <c r="C3" s="22"/>
      <c r="D3" s="22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9" ht="69.75" customHeight="1" x14ac:dyDescent="0.3">
      <c r="A4" s="24"/>
      <c r="B4" s="318" t="s">
        <v>62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3"/>
      <c r="O4" s="23"/>
      <c r="P4" s="23"/>
      <c r="Q4" s="23"/>
    </row>
    <row r="5" spans="1:19" ht="27.75" customHeight="1" thickBot="1" x14ac:dyDescent="0.5">
      <c r="A5" s="15"/>
      <c r="B5" s="18"/>
      <c r="C5" s="19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9" ht="41.25" customHeight="1" thickBot="1" x14ac:dyDescent="0.35">
      <c r="A6" s="15"/>
      <c r="B6" s="160" t="s">
        <v>80</v>
      </c>
      <c r="C6" s="319" t="s">
        <v>129</v>
      </c>
      <c r="D6" s="320"/>
      <c r="E6" s="14"/>
      <c r="F6" s="148" t="s">
        <v>118</v>
      </c>
      <c r="G6" s="159">
        <v>300</v>
      </c>
      <c r="H6" s="67"/>
      <c r="I6" s="67"/>
      <c r="J6" s="67"/>
      <c r="K6" s="14"/>
      <c r="L6" s="14"/>
      <c r="M6" s="14"/>
      <c r="N6" s="14"/>
      <c r="O6" s="14"/>
      <c r="P6" s="14"/>
      <c r="Q6" s="14"/>
    </row>
    <row r="7" spans="1:19" ht="45" customHeight="1" thickBot="1" x14ac:dyDescent="0.35">
      <c r="A7" s="16"/>
      <c r="B7" s="161" t="s">
        <v>70</v>
      </c>
      <c r="C7" s="321" t="s">
        <v>130</v>
      </c>
      <c r="D7" s="322"/>
      <c r="E7" s="14"/>
      <c r="F7" s="148" t="s">
        <v>61</v>
      </c>
      <c r="G7" s="307" t="s">
        <v>132</v>
      </c>
      <c r="H7" s="67"/>
      <c r="I7" s="67"/>
      <c r="J7" s="67"/>
      <c r="K7" s="14"/>
      <c r="L7" s="14"/>
      <c r="M7" s="14"/>
      <c r="N7" s="14"/>
      <c r="O7" s="14"/>
      <c r="P7" s="14"/>
      <c r="Q7" s="14"/>
    </row>
    <row r="8" spans="1:19" ht="52.5" customHeight="1" thickBot="1" x14ac:dyDescent="0.35">
      <c r="A8" s="16"/>
      <c r="B8" s="162" t="s">
        <v>119</v>
      </c>
      <c r="C8" s="323" t="str">
        <f>IF('Data-Qtr1'!C8="&lt;Insert RCH Name here&gt;","Enter RCH name in Data-Qtr1 RCH Name field",'Data-Qtr1'!C8)</f>
        <v>Enter RCH name in Data-Qtr1 RCH Name field</v>
      </c>
      <c r="D8" s="324"/>
      <c r="E8" s="14"/>
      <c r="F8" s="14"/>
      <c r="G8" s="67"/>
      <c r="H8" s="67"/>
      <c r="I8" s="67"/>
      <c r="J8" s="67"/>
      <c r="K8" s="14"/>
      <c r="L8" s="14"/>
      <c r="M8" s="14"/>
      <c r="N8" s="14"/>
      <c r="O8" s="14"/>
      <c r="P8" s="14"/>
      <c r="Q8" s="14"/>
    </row>
    <row r="9" spans="1:19" thickBot="1" x14ac:dyDescent="0.35">
      <c r="A9" s="15"/>
      <c r="B9" s="68"/>
      <c r="C9" s="69"/>
      <c r="D9" s="66"/>
      <c r="E9" s="66"/>
      <c r="F9" s="66"/>
      <c r="G9" s="66"/>
      <c r="H9" s="67"/>
      <c r="I9" s="67"/>
      <c r="J9" s="67"/>
      <c r="K9" s="14"/>
      <c r="L9" s="14"/>
      <c r="M9" s="14"/>
      <c r="N9" s="14"/>
      <c r="O9" s="14"/>
      <c r="P9" s="14"/>
      <c r="Q9" s="14"/>
    </row>
    <row r="10" spans="1:19" ht="21.75" customHeight="1" thickBot="1" x14ac:dyDescent="0.35">
      <c r="A10" s="15"/>
      <c r="B10" s="68"/>
      <c r="C10" s="149" t="s">
        <v>64</v>
      </c>
      <c r="D10" s="70"/>
      <c r="E10" s="70"/>
      <c r="F10" s="70"/>
      <c r="G10" s="70"/>
      <c r="H10" s="71"/>
      <c r="I10" s="67"/>
      <c r="J10" s="67"/>
      <c r="K10" s="14"/>
      <c r="L10" s="14"/>
      <c r="M10" s="14"/>
      <c r="N10" s="14"/>
      <c r="O10" s="14"/>
      <c r="P10" s="14"/>
      <c r="Q10" s="14"/>
    </row>
    <row r="11" spans="1:19" ht="16.2" thickBot="1" x14ac:dyDescent="0.35">
      <c r="A11" s="15"/>
      <c r="B11" s="72" t="s">
        <v>16</v>
      </c>
      <c r="C11" s="73" t="s">
        <v>23</v>
      </c>
      <c r="D11" s="74" t="s">
        <v>21</v>
      </c>
      <c r="E11" s="75">
        <v>2</v>
      </c>
      <c r="F11" s="75">
        <v>3</v>
      </c>
      <c r="G11" s="75">
        <v>4</v>
      </c>
      <c r="H11" s="76" t="s">
        <v>63</v>
      </c>
      <c r="I11" s="67"/>
      <c r="J11" s="67"/>
      <c r="K11" s="14"/>
      <c r="L11" s="14"/>
      <c r="M11" s="14"/>
      <c r="N11" s="14"/>
      <c r="O11" s="14"/>
      <c r="P11" s="14"/>
      <c r="Q11" s="14"/>
    </row>
    <row r="12" spans="1:19" s="14" customFormat="1" ht="79.5" customHeight="1" x14ac:dyDescent="0.3">
      <c r="A12" s="17"/>
      <c r="B12" s="77" t="s">
        <v>15</v>
      </c>
      <c r="C12" s="78" t="s">
        <v>115</v>
      </c>
      <c r="D12" s="79" t="s">
        <v>33</v>
      </c>
      <c r="E12" s="79" t="s">
        <v>114</v>
      </c>
      <c r="F12" s="79" t="s">
        <v>55</v>
      </c>
      <c r="G12" s="79" t="s">
        <v>60</v>
      </c>
      <c r="H12" s="80"/>
      <c r="I12" s="67"/>
      <c r="J12" s="67"/>
      <c r="R12" s="263" t="s">
        <v>65</v>
      </c>
      <c r="S12" s="264" t="s">
        <v>71</v>
      </c>
    </row>
    <row r="13" spans="1:19" s="14" customFormat="1" ht="54" customHeight="1" thickBot="1" x14ac:dyDescent="0.35">
      <c r="A13" s="15"/>
      <c r="B13" s="81" t="s">
        <v>24</v>
      </c>
      <c r="C13" s="82" t="s">
        <v>35</v>
      </c>
      <c r="D13" s="83" t="s">
        <v>34</v>
      </c>
      <c r="E13" s="83" t="s">
        <v>14</v>
      </c>
      <c r="F13" s="83" t="s">
        <v>56</v>
      </c>
      <c r="G13" s="83" t="s">
        <v>57</v>
      </c>
      <c r="H13" s="84" t="s">
        <v>22</v>
      </c>
      <c r="I13" s="67"/>
      <c r="J13" s="67"/>
      <c r="R13" s="247"/>
      <c r="S13" s="265"/>
    </row>
    <row r="14" spans="1:19" s="14" customFormat="1" ht="14.4" x14ac:dyDescent="0.3">
      <c r="A14" s="15"/>
      <c r="B14" s="85">
        <v>1</v>
      </c>
      <c r="C14" s="86"/>
      <c r="D14" s="116"/>
      <c r="E14" s="88"/>
      <c r="F14" s="87"/>
      <c r="G14" s="88"/>
      <c r="H14" s="89"/>
      <c r="I14" s="67"/>
      <c r="J14" s="67"/>
      <c r="R14" s="247" t="b">
        <f t="shared" ref="R14:R45" si="0">$G$6&lt;B14</f>
        <v>0</v>
      </c>
      <c r="S14" s="266">
        <f>IF(C14="Yes",DATE(2024,7,1),DATE(1900,1,1))</f>
        <v>1</v>
      </c>
    </row>
    <row r="15" spans="1:19" s="14" customFormat="1" ht="14.4" x14ac:dyDescent="0.3">
      <c r="A15" s="15"/>
      <c r="B15" s="90">
        <v>2</v>
      </c>
      <c r="C15" s="91"/>
      <c r="D15" s="92"/>
      <c r="E15" s="93"/>
      <c r="F15" s="92"/>
      <c r="G15" s="93"/>
      <c r="H15" s="94"/>
      <c r="I15" s="67"/>
      <c r="J15" s="67"/>
      <c r="R15" s="247" t="b">
        <f t="shared" si="0"/>
        <v>0</v>
      </c>
      <c r="S15" s="266">
        <f t="shared" ref="S15:S78" si="1">IF(C15="Yes",DATE(2024,7,1),DATE(1900,1,1))</f>
        <v>1</v>
      </c>
    </row>
    <row r="16" spans="1:19" s="14" customFormat="1" ht="14.4" x14ac:dyDescent="0.3">
      <c r="A16" s="15"/>
      <c r="B16" s="90">
        <v>3</v>
      </c>
      <c r="C16" s="91"/>
      <c r="D16" s="92"/>
      <c r="E16" s="93"/>
      <c r="F16" s="92"/>
      <c r="G16" s="93"/>
      <c r="H16" s="94"/>
      <c r="I16" s="67"/>
      <c r="J16" s="67"/>
      <c r="R16" s="247" t="b">
        <f t="shared" si="0"/>
        <v>0</v>
      </c>
      <c r="S16" s="266">
        <f t="shared" si="1"/>
        <v>1</v>
      </c>
    </row>
    <row r="17" spans="2:19" s="14" customFormat="1" ht="14.4" x14ac:dyDescent="0.3">
      <c r="B17" s="90">
        <v>4</v>
      </c>
      <c r="C17" s="91"/>
      <c r="D17" s="92"/>
      <c r="E17" s="93"/>
      <c r="F17" s="92"/>
      <c r="G17" s="93"/>
      <c r="H17" s="94"/>
      <c r="I17" s="67"/>
      <c r="J17" s="67"/>
      <c r="R17" s="247" t="b">
        <f t="shared" si="0"/>
        <v>0</v>
      </c>
      <c r="S17" s="266">
        <f t="shared" si="1"/>
        <v>1</v>
      </c>
    </row>
    <row r="18" spans="2:19" s="14" customFormat="1" ht="14.4" x14ac:dyDescent="0.3">
      <c r="B18" s="90">
        <v>5</v>
      </c>
      <c r="C18" s="91"/>
      <c r="D18" s="92"/>
      <c r="E18" s="93"/>
      <c r="F18" s="92"/>
      <c r="G18" s="93"/>
      <c r="H18" s="94"/>
      <c r="I18" s="67"/>
      <c r="J18" s="67"/>
      <c r="R18" s="247" t="b">
        <f t="shared" si="0"/>
        <v>0</v>
      </c>
      <c r="S18" s="266">
        <f t="shared" si="1"/>
        <v>1</v>
      </c>
    </row>
    <row r="19" spans="2:19" s="14" customFormat="1" ht="14.4" x14ac:dyDescent="0.3">
      <c r="B19" s="90">
        <v>6</v>
      </c>
      <c r="C19" s="91"/>
      <c r="D19" s="92"/>
      <c r="E19" s="93"/>
      <c r="F19" s="92"/>
      <c r="G19" s="93"/>
      <c r="H19" s="94"/>
      <c r="I19" s="67"/>
      <c r="J19" s="67"/>
      <c r="R19" s="247" t="b">
        <f t="shared" si="0"/>
        <v>0</v>
      </c>
      <c r="S19" s="266">
        <f t="shared" si="1"/>
        <v>1</v>
      </c>
    </row>
    <row r="20" spans="2:19" s="14" customFormat="1" ht="14.4" x14ac:dyDescent="0.3">
      <c r="B20" s="90">
        <v>7</v>
      </c>
      <c r="C20" s="91"/>
      <c r="D20" s="92"/>
      <c r="E20" s="93"/>
      <c r="F20" s="92"/>
      <c r="G20" s="93"/>
      <c r="H20" s="94"/>
      <c r="I20" s="67"/>
      <c r="J20" s="67"/>
      <c r="R20" s="247" t="b">
        <f t="shared" si="0"/>
        <v>0</v>
      </c>
      <c r="S20" s="266">
        <f t="shared" si="1"/>
        <v>1</v>
      </c>
    </row>
    <row r="21" spans="2:19" s="14" customFormat="1" ht="14.4" x14ac:dyDescent="0.3">
      <c r="B21" s="90">
        <v>8</v>
      </c>
      <c r="C21" s="91"/>
      <c r="D21" s="92"/>
      <c r="E21" s="93"/>
      <c r="F21" s="92"/>
      <c r="G21" s="93"/>
      <c r="H21" s="94"/>
      <c r="I21" s="67"/>
      <c r="J21" s="67"/>
      <c r="R21" s="247" t="b">
        <f t="shared" si="0"/>
        <v>0</v>
      </c>
      <c r="S21" s="266">
        <f t="shared" si="1"/>
        <v>1</v>
      </c>
    </row>
    <row r="22" spans="2:19" s="14" customFormat="1" ht="14.4" x14ac:dyDescent="0.3">
      <c r="B22" s="90">
        <v>9</v>
      </c>
      <c r="C22" s="91"/>
      <c r="D22" s="92"/>
      <c r="E22" s="93"/>
      <c r="F22" s="92"/>
      <c r="G22" s="93"/>
      <c r="H22" s="94"/>
      <c r="I22" s="67"/>
      <c r="J22" s="67"/>
      <c r="R22" s="247" t="b">
        <f t="shared" si="0"/>
        <v>0</v>
      </c>
      <c r="S22" s="266">
        <f t="shared" si="1"/>
        <v>1</v>
      </c>
    </row>
    <row r="23" spans="2:19" s="14" customFormat="1" thickBot="1" x14ac:dyDescent="0.35">
      <c r="B23" s="90">
        <v>10</v>
      </c>
      <c r="C23" s="95"/>
      <c r="D23" s="96"/>
      <c r="E23" s="97"/>
      <c r="F23" s="96"/>
      <c r="G23" s="147"/>
      <c r="H23" s="98"/>
      <c r="I23" s="67"/>
      <c r="J23" s="67"/>
      <c r="R23" s="247" t="b">
        <f t="shared" si="0"/>
        <v>0</v>
      </c>
      <c r="S23" s="266">
        <f t="shared" si="1"/>
        <v>1</v>
      </c>
    </row>
    <row r="24" spans="2:19" s="14" customFormat="1" ht="14.4" x14ac:dyDescent="0.3">
      <c r="B24" s="85">
        <v>11</v>
      </c>
      <c r="C24" s="99"/>
      <c r="D24" s="100"/>
      <c r="E24" s="101"/>
      <c r="F24" s="100"/>
      <c r="G24" s="101"/>
      <c r="H24" s="102"/>
      <c r="I24" s="67"/>
      <c r="J24" s="67"/>
      <c r="R24" s="247" t="b">
        <f t="shared" si="0"/>
        <v>0</v>
      </c>
      <c r="S24" s="266">
        <f t="shared" si="1"/>
        <v>1</v>
      </c>
    </row>
    <row r="25" spans="2:19" s="14" customFormat="1" ht="14.4" x14ac:dyDescent="0.3">
      <c r="B25" s="90">
        <v>12</v>
      </c>
      <c r="C25" s="91"/>
      <c r="D25" s="92"/>
      <c r="E25" s="93"/>
      <c r="F25" s="92"/>
      <c r="G25" s="93"/>
      <c r="H25" s="94"/>
      <c r="I25" s="67"/>
      <c r="J25" s="67"/>
      <c r="R25" s="247" t="b">
        <f t="shared" si="0"/>
        <v>0</v>
      </c>
      <c r="S25" s="266">
        <f t="shared" si="1"/>
        <v>1</v>
      </c>
    </row>
    <row r="26" spans="2:19" s="14" customFormat="1" ht="14.4" x14ac:dyDescent="0.3">
      <c r="B26" s="90">
        <v>13</v>
      </c>
      <c r="C26" s="91"/>
      <c r="D26" s="92"/>
      <c r="E26" s="93"/>
      <c r="F26" s="92"/>
      <c r="G26" s="93"/>
      <c r="H26" s="94"/>
      <c r="I26" s="67"/>
      <c r="J26" s="67"/>
      <c r="R26" s="247" t="b">
        <f t="shared" si="0"/>
        <v>0</v>
      </c>
      <c r="S26" s="266">
        <f t="shared" si="1"/>
        <v>1</v>
      </c>
    </row>
    <row r="27" spans="2:19" s="14" customFormat="1" ht="14.4" x14ac:dyDescent="0.3">
      <c r="B27" s="90">
        <v>14</v>
      </c>
      <c r="C27" s="91"/>
      <c r="D27" s="92"/>
      <c r="E27" s="93"/>
      <c r="F27" s="92"/>
      <c r="G27" s="93"/>
      <c r="H27" s="94"/>
      <c r="I27" s="67"/>
      <c r="J27" s="67"/>
      <c r="R27" s="247" t="b">
        <f t="shared" si="0"/>
        <v>0</v>
      </c>
      <c r="S27" s="266">
        <f t="shared" si="1"/>
        <v>1</v>
      </c>
    </row>
    <row r="28" spans="2:19" s="14" customFormat="1" ht="14.4" x14ac:dyDescent="0.3">
      <c r="B28" s="90">
        <v>15</v>
      </c>
      <c r="C28" s="91"/>
      <c r="D28" s="92"/>
      <c r="E28" s="93"/>
      <c r="F28" s="92"/>
      <c r="G28" s="93"/>
      <c r="H28" s="94"/>
      <c r="I28" s="67"/>
      <c r="J28" s="67"/>
      <c r="R28" s="247" t="b">
        <f t="shared" si="0"/>
        <v>0</v>
      </c>
      <c r="S28" s="266">
        <f t="shared" si="1"/>
        <v>1</v>
      </c>
    </row>
    <row r="29" spans="2:19" s="14" customFormat="1" ht="14.4" x14ac:dyDescent="0.3">
      <c r="B29" s="90">
        <v>16</v>
      </c>
      <c r="C29" s="91"/>
      <c r="D29" s="92"/>
      <c r="E29" s="93"/>
      <c r="F29" s="92"/>
      <c r="G29" s="93"/>
      <c r="H29" s="94"/>
      <c r="I29" s="67"/>
      <c r="J29" s="67"/>
      <c r="R29" s="247" t="b">
        <f t="shared" si="0"/>
        <v>0</v>
      </c>
      <c r="S29" s="266">
        <f t="shared" si="1"/>
        <v>1</v>
      </c>
    </row>
    <row r="30" spans="2:19" s="14" customFormat="1" ht="14.4" x14ac:dyDescent="0.3">
      <c r="B30" s="90">
        <v>17</v>
      </c>
      <c r="C30" s="91"/>
      <c r="D30" s="92"/>
      <c r="E30" s="93"/>
      <c r="F30" s="92"/>
      <c r="G30" s="93"/>
      <c r="H30" s="94"/>
      <c r="I30" s="67"/>
      <c r="J30" s="67"/>
      <c r="R30" s="247" t="b">
        <f t="shared" si="0"/>
        <v>0</v>
      </c>
      <c r="S30" s="266">
        <f t="shared" si="1"/>
        <v>1</v>
      </c>
    </row>
    <row r="31" spans="2:19" s="14" customFormat="1" ht="14.4" x14ac:dyDescent="0.3">
      <c r="B31" s="90">
        <v>18</v>
      </c>
      <c r="C31" s="91"/>
      <c r="D31" s="92"/>
      <c r="E31" s="93"/>
      <c r="F31" s="92"/>
      <c r="G31" s="93"/>
      <c r="H31" s="94"/>
      <c r="I31" s="67"/>
      <c r="J31" s="67"/>
      <c r="R31" s="247" t="b">
        <f t="shared" si="0"/>
        <v>0</v>
      </c>
      <c r="S31" s="266">
        <f t="shared" si="1"/>
        <v>1</v>
      </c>
    </row>
    <row r="32" spans="2:19" s="14" customFormat="1" ht="14.4" x14ac:dyDescent="0.3">
      <c r="B32" s="90">
        <v>19</v>
      </c>
      <c r="C32" s="91"/>
      <c r="D32" s="92"/>
      <c r="E32" s="93"/>
      <c r="F32" s="92"/>
      <c r="G32" s="93"/>
      <c r="H32" s="94"/>
      <c r="I32" s="67"/>
      <c r="J32" s="67"/>
      <c r="R32" s="247" t="b">
        <f t="shared" si="0"/>
        <v>0</v>
      </c>
      <c r="S32" s="266">
        <f t="shared" si="1"/>
        <v>1</v>
      </c>
    </row>
    <row r="33" spans="2:19" s="14" customFormat="1" thickBot="1" x14ac:dyDescent="0.35">
      <c r="B33" s="90">
        <v>20</v>
      </c>
      <c r="C33" s="95"/>
      <c r="D33" s="96"/>
      <c r="E33" s="97"/>
      <c r="F33" s="96"/>
      <c r="G33" s="97"/>
      <c r="H33" s="98"/>
      <c r="I33" s="67"/>
      <c r="J33" s="67"/>
      <c r="R33" s="247" t="b">
        <f t="shared" si="0"/>
        <v>0</v>
      </c>
      <c r="S33" s="266">
        <f t="shared" si="1"/>
        <v>1</v>
      </c>
    </row>
    <row r="34" spans="2:19" s="14" customFormat="1" ht="14.4" x14ac:dyDescent="0.3">
      <c r="B34" s="85">
        <v>21</v>
      </c>
      <c r="C34" s="99"/>
      <c r="D34" s="100"/>
      <c r="E34" s="101"/>
      <c r="F34" s="100"/>
      <c r="G34" s="101"/>
      <c r="H34" s="102"/>
      <c r="I34" s="67"/>
      <c r="J34" s="67"/>
      <c r="R34" s="247" t="b">
        <f t="shared" si="0"/>
        <v>0</v>
      </c>
      <c r="S34" s="266">
        <f t="shared" si="1"/>
        <v>1</v>
      </c>
    </row>
    <row r="35" spans="2:19" s="14" customFormat="1" ht="14.4" x14ac:dyDescent="0.3">
      <c r="B35" s="90">
        <v>22</v>
      </c>
      <c r="C35" s="91"/>
      <c r="D35" s="92"/>
      <c r="E35" s="93"/>
      <c r="F35" s="92"/>
      <c r="G35" s="93"/>
      <c r="H35" s="94"/>
      <c r="I35" s="67"/>
      <c r="J35" s="67"/>
      <c r="R35" s="247" t="b">
        <f t="shared" si="0"/>
        <v>0</v>
      </c>
      <c r="S35" s="266">
        <f t="shared" si="1"/>
        <v>1</v>
      </c>
    </row>
    <row r="36" spans="2:19" s="14" customFormat="1" ht="14.4" x14ac:dyDescent="0.3">
      <c r="B36" s="90">
        <v>23</v>
      </c>
      <c r="C36" s="91"/>
      <c r="D36" s="92"/>
      <c r="E36" s="93"/>
      <c r="F36" s="92"/>
      <c r="G36" s="93"/>
      <c r="H36" s="94"/>
      <c r="I36" s="67"/>
      <c r="J36" s="67"/>
      <c r="R36" s="247" t="b">
        <f t="shared" si="0"/>
        <v>0</v>
      </c>
      <c r="S36" s="266">
        <f t="shared" si="1"/>
        <v>1</v>
      </c>
    </row>
    <row r="37" spans="2:19" s="14" customFormat="1" ht="14.4" x14ac:dyDescent="0.3">
      <c r="B37" s="90">
        <v>24</v>
      </c>
      <c r="C37" s="91"/>
      <c r="D37" s="92"/>
      <c r="E37" s="93"/>
      <c r="F37" s="92"/>
      <c r="G37" s="93"/>
      <c r="H37" s="94"/>
      <c r="I37" s="67"/>
      <c r="J37" s="67"/>
      <c r="R37" s="247" t="b">
        <f t="shared" si="0"/>
        <v>0</v>
      </c>
      <c r="S37" s="266">
        <f t="shared" si="1"/>
        <v>1</v>
      </c>
    </row>
    <row r="38" spans="2:19" s="14" customFormat="1" ht="14.4" x14ac:dyDescent="0.3">
      <c r="B38" s="90">
        <v>25</v>
      </c>
      <c r="C38" s="91"/>
      <c r="D38" s="92"/>
      <c r="E38" s="93"/>
      <c r="F38" s="92"/>
      <c r="G38" s="93"/>
      <c r="H38" s="94"/>
      <c r="I38" s="67"/>
      <c r="J38" s="67"/>
      <c r="R38" s="247" t="b">
        <f t="shared" si="0"/>
        <v>0</v>
      </c>
      <c r="S38" s="266">
        <f t="shared" si="1"/>
        <v>1</v>
      </c>
    </row>
    <row r="39" spans="2:19" s="14" customFormat="1" ht="14.4" x14ac:dyDescent="0.3">
      <c r="B39" s="90">
        <v>26</v>
      </c>
      <c r="C39" s="91"/>
      <c r="D39" s="92"/>
      <c r="E39" s="93"/>
      <c r="F39" s="92"/>
      <c r="G39" s="93"/>
      <c r="H39" s="94"/>
      <c r="I39" s="67"/>
      <c r="J39" s="67"/>
      <c r="R39" s="247" t="b">
        <f t="shared" si="0"/>
        <v>0</v>
      </c>
      <c r="S39" s="266">
        <f t="shared" si="1"/>
        <v>1</v>
      </c>
    </row>
    <row r="40" spans="2:19" s="14" customFormat="1" ht="14.4" x14ac:dyDescent="0.3">
      <c r="B40" s="90">
        <v>27</v>
      </c>
      <c r="C40" s="91"/>
      <c r="D40" s="92"/>
      <c r="E40" s="93"/>
      <c r="F40" s="92"/>
      <c r="G40" s="93"/>
      <c r="H40" s="94"/>
      <c r="I40" s="67"/>
      <c r="J40" s="67"/>
      <c r="R40" s="247" t="b">
        <f t="shared" si="0"/>
        <v>0</v>
      </c>
      <c r="S40" s="266">
        <f t="shared" si="1"/>
        <v>1</v>
      </c>
    </row>
    <row r="41" spans="2:19" s="14" customFormat="1" ht="14.4" x14ac:dyDescent="0.3">
      <c r="B41" s="90">
        <v>28</v>
      </c>
      <c r="C41" s="91"/>
      <c r="D41" s="92"/>
      <c r="E41" s="93"/>
      <c r="F41" s="92"/>
      <c r="G41" s="93"/>
      <c r="H41" s="94"/>
      <c r="I41" s="67"/>
      <c r="J41" s="67"/>
      <c r="R41" s="247" t="b">
        <f t="shared" si="0"/>
        <v>0</v>
      </c>
      <c r="S41" s="266">
        <f t="shared" si="1"/>
        <v>1</v>
      </c>
    </row>
    <row r="42" spans="2:19" s="14" customFormat="1" ht="14.4" x14ac:dyDescent="0.3">
      <c r="B42" s="90">
        <v>29</v>
      </c>
      <c r="C42" s="91"/>
      <c r="D42" s="92"/>
      <c r="E42" s="93"/>
      <c r="F42" s="92"/>
      <c r="G42" s="93"/>
      <c r="H42" s="94"/>
      <c r="I42" s="67"/>
      <c r="J42" s="67"/>
      <c r="R42" s="247" t="b">
        <f t="shared" si="0"/>
        <v>0</v>
      </c>
      <c r="S42" s="266">
        <f t="shared" si="1"/>
        <v>1</v>
      </c>
    </row>
    <row r="43" spans="2:19" s="14" customFormat="1" thickBot="1" x14ac:dyDescent="0.35">
      <c r="B43" s="90">
        <v>30</v>
      </c>
      <c r="C43" s="95"/>
      <c r="D43" s="96"/>
      <c r="E43" s="97"/>
      <c r="F43" s="96"/>
      <c r="G43" s="97"/>
      <c r="H43" s="98"/>
      <c r="I43" s="67"/>
      <c r="J43" s="67"/>
      <c r="R43" s="247" t="b">
        <f t="shared" si="0"/>
        <v>0</v>
      </c>
      <c r="S43" s="266">
        <f t="shared" si="1"/>
        <v>1</v>
      </c>
    </row>
    <row r="44" spans="2:19" s="14" customFormat="1" ht="14.4" x14ac:dyDescent="0.3">
      <c r="B44" s="85">
        <v>31</v>
      </c>
      <c r="C44" s="99"/>
      <c r="D44" s="100"/>
      <c r="E44" s="101"/>
      <c r="F44" s="100"/>
      <c r="G44" s="101"/>
      <c r="H44" s="102"/>
      <c r="I44" s="67"/>
      <c r="J44" s="67"/>
      <c r="R44" s="247" t="b">
        <f t="shared" si="0"/>
        <v>0</v>
      </c>
      <c r="S44" s="266">
        <f t="shared" si="1"/>
        <v>1</v>
      </c>
    </row>
    <row r="45" spans="2:19" s="14" customFormat="1" ht="14.4" x14ac:dyDescent="0.3">
      <c r="B45" s="90">
        <v>32</v>
      </c>
      <c r="C45" s="91"/>
      <c r="D45" s="92"/>
      <c r="E45" s="93"/>
      <c r="F45" s="92"/>
      <c r="G45" s="93"/>
      <c r="H45" s="94"/>
      <c r="I45" s="67"/>
      <c r="J45" s="67"/>
      <c r="R45" s="247" t="b">
        <f t="shared" si="0"/>
        <v>0</v>
      </c>
      <c r="S45" s="266">
        <f t="shared" si="1"/>
        <v>1</v>
      </c>
    </row>
    <row r="46" spans="2:19" s="14" customFormat="1" ht="14.4" x14ac:dyDescent="0.3">
      <c r="B46" s="90">
        <v>33</v>
      </c>
      <c r="C46" s="91"/>
      <c r="D46" s="92"/>
      <c r="E46" s="93"/>
      <c r="F46" s="92"/>
      <c r="G46" s="93"/>
      <c r="H46" s="94"/>
      <c r="I46" s="67"/>
      <c r="J46" s="67"/>
      <c r="R46" s="247" t="b">
        <f t="shared" ref="R46:R77" si="2">$G$6&lt;B46</f>
        <v>0</v>
      </c>
      <c r="S46" s="266">
        <f t="shared" si="1"/>
        <v>1</v>
      </c>
    </row>
    <row r="47" spans="2:19" s="14" customFormat="1" ht="14.4" x14ac:dyDescent="0.3">
      <c r="B47" s="90">
        <v>34</v>
      </c>
      <c r="C47" s="91"/>
      <c r="D47" s="92"/>
      <c r="E47" s="93"/>
      <c r="F47" s="92"/>
      <c r="G47" s="93"/>
      <c r="H47" s="94"/>
      <c r="I47" s="67"/>
      <c r="J47" s="67"/>
      <c r="R47" s="247" t="b">
        <f t="shared" si="2"/>
        <v>0</v>
      </c>
      <c r="S47" s="266">
        <f t="shared" si="1"/>
        <v>1</v>
      </c>
    </row>
    <row r="48" spans="2:19" s="14" customFormat="1" ht="14.4" x14ac:dyDescent="0.3">
      <c r="B48" s="90">
        <v>35</v>
      </c>
      <c r="C48" s="91"/>
      <c r="D48" s="92"/>
      <c r="E48" s="93"/>
      <c r="F48" s="92"/>
      <c r="G48" s="93"/>
      <c r="H48" s="94"/>
      <c r="I48" s="67"/>
      <c r="J48" s="67"/>
      <c r="R48" s="247" t="b">
        <f t="shared" si="2"/>
        <v>0</v>
      </c>
      <c r="S48" s="266">
        <f t="shared" si="1"/>
        <v>1</v>
      </c>
    </row>
    <row r="49" spans="2:19" s="14" customFormat="1" ht="14.4" x14ac:dyDescent="0.3">
      <c r="B49" s="90">
        <v>36</v>
      </c>
      <c r="C49" s="91"/>
      <c r="D49" s="92"/>
      <c r="E49" s="93"/>
      <c r="F49" s="92"/>
      <c r="G49" s="93"/>
      <c r="H49" s="94"/>
      <c r="I49" s="67"/>
      <c r="J49" s="67"/>
      <c r="R49" s="247" t="b">
        <f t="shared" si="2"/>
        <v>0</v>
      </c>
      <c r="S49" s="266">
        <f t="shared" si="1"/>
        <v>1</v>
      </c>
    </row>
    <row r="50" spans="2:19" s="14" customFormat="1" ht="14.4" x14ac:dyDescent="0.3">
      <c r="B50" s="90">
        <v>37</v>
      </c>
      <c r="C50" s="91"/>
      <c r="D50" s="92"/>
      <c r="E50" s="93"/>
      <c r="F50" s="92"/>
      <c r="G50" s="93"/>
      <c r="H50" s="94"/>
      <c r="I50" s="67"/>
      <c r="J50" s="67"/>
      <c r="R50" s="247" t="b">
        <f t="shared" si="2"/>
        <v>0</v>
      </c>
      <c r="S50" s="266">
        <f t="shared" si="1"/>
        <v>1</v>
      </c>
    </row>
    <row r="51" spans="2:19" s="14" customFormat="1" ht="14.4" x14ac:dyDescent="0.3">
      <c r="B51" s="90">
        <v>38</v>
      </c>
      <c r="C51" s="91"/>
      <c r="D51" s="92"/>
      <c r="E51" s="93"/>
      <c r="F51" s="92"/>
      <c r="G51" s="93"/>
      <c r="H51" s="94"/>
      <c r="I51" s="67"/>
      <c r="J51" s="67"/>
      <c r="R51" s="247" t="b">
        <f t="shared" si="2"/>
        <v>0</v>
      </c>
      <c r="S51" s="266">
        <f t="shared" si="1"/>
        <v>1</v>
      </c>
    </row>
    <row r="52" spans="2:19" s="14" customFormat="1" ht="14.4" x14ac:dyDescent="0.3">
      <c r="B52" s="90">
        <v>39</v>
      </c>
      <c r="C52" s="91"/>
      <c r="D52" s="92"/>
      <c r="E52" s="93"/>
      <c r="F52" s="92"/>
      <c r="G52" s="93"/>
      <c r="H52" s="94"/>
      <c r="I52" s="67"/>
      <c r="J52" s="67"/>
      <c r="R52" s="247" t="b">
        <f t="shared" si="2"/>
        <v>0</v>
      </c>
      <c r="S52" s="266">
        <f t="shared" si="1"/>
        <v>1</v>
      </c>
    </row>
    <row r="53" spans="2:19" s="14" customFormat="1" thickBot="1" x14ac:dyDescent="0.35">
      <c r="B53" s="90">
        <v>40</v>
      </c>
      <c r="C53" s="95"/>
      <c r="D53" s="96"/>
      <c r="E53" s="97"/>
      <c r="F53" s="96"/>
      <c r="G53" s="97"/>
      <c r="H53" s="98"/>
      <c r="I53" s="67"/>
      <c r="J53" s="67"/>
      <c r="R53" s="247" t="b">
        <f t="shared" si="2"/>
        <v>0</v>
      </c>
      <c r="S53" s="266">
        <f t="shared" si="1"/>
        <v>1</v>
      </c>
    </row>
    <row r="54" spans="2:19" s="14" customFormat="1" ht="14.4" x14ac:dyDescent="0.3">
      <c r="B54" s="85">
        <v>41</v>
      </c>
      <c r="C54" s="99"/>
      <c r="D54" s="100"/>
      <c r="E54" s="101"/>
      <c r="F54" s="100"/>
      <c r="G54" s="101"/>
      <c r="H54" s="102"/>
      <c r="I54" s="67"/>
      <c r="J54" s="67"/>
      <c r="R54" s="247" t="b">
        <f t="shared" si="2"/>
        <v>0</v>
      </c>
      <c r="S54" s="266">
        <f t="shared" si="1"/>
        <v>1</v>
      </c>
    </row>
    <row r="55" spans="2:19" s="14" customFormat="1" ht="14.4" x14ac:dyDescent="0.3">
      <c r="B55" s="90">
        <v>42</v>
      </c>
      <c r="C55" s="91"/>
      <c r="D55" s="92"/>
      <c r="E55" s="93"/>
      <c r="F55" s="92"/>
      <c r="G55" s="93"/>
      <c r="H55" s="94"/>
      <c r="I55" s="67"/>
      <c r="J55" s="67"/>
      <c r="R55" s="247" t="b">
        <f t="shared" si="2"/>
        <v>0</v>
      </c>
      <c r="S55" s="266">
        <f t="shared" si="1"/>
        <v>1</v>
      </c>
    </row>
    <row r="56" spans="2:19" s="14" customFormat="1" ht="14.4" x14ac:dyDescent="0.3">
      <c r="B56" s="90">
        <v>43</v>
      </c>
      <c r="C56" s="91"/>
      <c r="D56" s="92"/>
      <c r="E56" s="93"/>
      <c r="F56" s="92"/>
      <c r="G56" s="93"/>
      <c r="H56" s="94"/>
      <c r="I56" s="67"/>
      <c r="J56" s="67"/>
      <c r="R56" s="247" t="b">
        <f t="shared" si="2"/>
        <v>0</v>
      </c>
      <c r="S56" s="266">
        <f t="shared" si="1"/>
        <v>1</v>
      </c>
    </row>
    <row r="57" spans="2:19" s="14" customFormat="1" ht="14.4" x14ac:dyDescent="0.3">
      <c r="B57" s="90">
        <v>44</v>
      </c>
      <c r="C57" s="91"/>
      <c r="D57" s="92"/>
      <c r="E57" s="93"/>
      <c r="F57" s="92"/>
      <c r="G57" s="93"/>
      <c r="H57" s="94"/>
      <c r="I57" s="67"/>
      <c r="J57" s="67"/>
      <c r="R57" s="247" t="b">
        <f t="shared" si="2"/>
        <v>0</v>
      </c>
      <c r="S57" s="266">
        <f t="shared" si="1"/>
        <v>1</v>
      </c>
    </row>
    <row r="58" spans="2:19" s="14" customFormat="1" ht="14.4" x14ac:dyDescent="0.3">
      <c r="B58" s="90">
        <v>45</v>
      </c>
      <c r="C58" s="91"/>
      <c r="D58" s="92"/>
      <c r="E58" s="93"/>
      <c r="F58" s="92"/>
      <c r="G58" s="93"/>
      <c r="H58" s="94"/>
      <c r="I58" s="67"/>
      <c r="J58" s="67"/>
      <c r="R58" s="247" t="b">
        <f t="shared" si="2"/>
        <v>0</v>
      </c>
      <c r="S58" s="266">
        <f t="shared" si="1"/>
        <v>1</v>
      </c>
    </row>
    <row r="59" spans="2:19" s="14" customFormat="1" ht="14.4" x14ac:dyDescent="0.3">
      <c r="B59" s="90">
        <v>46</v>
      </c>
      <c r="C59" s="91"/>
      <c r="D59" s="92"/>
      <c r="E59" s="93"/>
      <c r="F59" s="92"/>
      <c r="G59" s="93"/>
      <c r="H59" s="94"/>
      <c r="I59" s="67"/>
      <c r="J59" s="67"/>
      <c r="R59" s="247" t="b">
        <f t="shared" si="2"/>
        <v>0</v>
      </c>
      <c r="S59" s="266">
        <f t="shared" si="1"/>
        <v>1</v>
      </c>
    </row>
    <row r="60" spans="2:19" s="14" customFormat="1" ht="14.4" x14ac:dyDescent="0.3">
      <c r="B60" s="90">
        <v>47</v>
      </c>
      <c r="C60" s="91"/>
      <c r="D60" s="92"/>
      <c r="E60" s="93"/>
      <c r="F60" s="92"/>
      <c r="G60" s="93"/>
      <c r="H60" s="94"/>
      <c r="I60" s="67"/>
      <c r="J60" s="67"/>
      <c r="R60" s="247" t="b">
        <f t="shared" si="2"/>
        <v>0</v>
      </c>
      <c r="S60" s="266">
        <f t="shared" si="1"/>
        <v>1</v>
      </c>
    </row>
    <row r="61" spans="2:19" s="14" customFormat="1" ht="14.4" x14ac:dyDescent="0.3">
      <c r="B61" s="90">
        <v>48</v>
      </c>
      <c r="C61" s="91"/>
      <c r="D61" s="92"/>
      <c r="E61" s="93"/>
      <c r="F61" s="92"/>
      <c r="G61" s="93"/>
      <c r="H61" s="94"/>
      <c r="I61" s="67"/>
      <c r="J61" s="67"/>
      <c r="R61" s="247" t="b">
        <f t="shared" si="2"/>
        <v>0</v>
      </c>
      <c r="S61" s="266">
        <f t="shared" si="1"/>
        <v>1</v>
      </c>
    </row>
    <row r="62" spans="2:19" s="14" customFormat="1" ht="14.4" x14ac:dyDescent="0.3">
      <c r="B62" s="90">
        <v>49</v>
      </c>
      <c r="C62" s="91"/>
      <c r="D62" s="92"/>
      <c r="E62" s="93"/>
      <c r="F62" s="92"/>
      <c r="G62" s="93"/>
      <c r="H62" s="94"/>
      <c r="I62" s="67"/>
      <c r="J62" s="67"/>
      <c r="R62" s="247" t="b">
        <f t="shared" si="2"/>
        <v>0</v>
      </c>
      <c r="S62" s="266">
        <f t="shared" si="1"/>
        <v>1</v>
      </c>
    </row>
    <row r="63" spans="2:19" s="14" customFormat="1" thickBot="1" x14ac:dyDescent="0.35">
      <c r="B63" s="90">
        <v>50</v>
      </c>
      <c r="C63" s="95"/>
      <c r="D63" s="96"/>
      <c r="E63" s="97"/>
      <c r="F63" s="96"/>
      <c r="G63" s="97"/>
      <c r="H63" s="98"/>
      <c r="I63" s="67"/>
      <c r="J63" s="67"/>
      <c r="R63" s="247" t="b">
        <f t="shared" si="2"/>
        <v>0</v>
      </c>
      <c r="S63" s="266">
        <f t="shared" si="1"/>
        <v>1</v>
      </c>
    </row>
    <row r="64" spans="2:19" s="14" customFormat="1" ht="14.4" x14ac:dyDescent="0.3">
      <c r="B64" s="85">
        <v>51</v>
      </c>
      <c r="C64" s="99"/>
      <c r="D64" s="100"/>
      <c r="E64" s="101"/>
      <c r="F64" s="100"/>
      <c r="G64" s="101"/>
      <c r="H64" s="102"/>
      <c r="I64" s="67"/>
      <c r="J64" s="67"/>
      <c r="R64" s="247" t="b">
        <f t="shared" si="2"/>
        <v>0</v>
      </c>
      <c r="S64" s="266">
        <f t="shared" si="1"/>
        <v>1</v>
      </c>
    </row>
    <row r="65" spans="2:19" s="14" customFormat="1" ht="14.4" x14ac:dyDescent="0.3">
      <c r="B65" s="90">
        <v>52</v>
      </c>
      <c r="C65" s="91"/>
      <c r="D65" s="92"/>
      <c r="E65" s="93"/>
      <c r="F65" s="92"/>
      <c r="G65" s="93"/>
      <c r="H65" s="94"/>
      <c r="I65" s="67"/>
      <c r="J65" s="67"/>
      <c r="R65" s="247" t="b">
        <f t="shared" si="2"/>
        <v>0</v>
      </c>
      <c r="S65" s="266">
        <f t="shared" si="1"/>
        <v>1</v>
      </c>
    </row>
    <row r="66" spans="2:19" s="14" customFormat="1" ht="14.4" x14ac:dyDescent="0.3">
      <c r="B66" s="90">
        <v>53</v>
      </c>
      <c r="C66" s="91"/>
      <c r="D66" s="92"/>
      <c r="E66" s="93"/>
      <c r="F66" s="92"/>
      <c r="G66" s="93"/>
      <c r="H66" s="94"/>
      <c r="I66" s="67"/>
      <c r="J66" s="67"/>
      <c r="R66" s="247" t="b">
        <f t="shared" si="2"/>
        <v>0</v>
      </c>
      <c r="S66" s="266">
        <f t="shared" si="1"/>
        <v>1</v>
      </c>
    </row>
    <row r="67" spans="2:19" s="14" customFormat="1" ht="14.4" x14ac:dyDescent="0.3">
      <c r="B67" s="90">
        <v>54</v>
      </c>
      <c r="C67" s="91"/>
      <c r="D67" s="92"/>
      <c r="E67" s="93"/>
      <c r="F67" s="92"/>
      <c r="G67" s="93"/>
      <c r="H67" s="94"/>
      <c r="I67" s="67"/>
      <c r="J67" s="67"/>
      <c r="R67" s="247" t="b">
        <f t="shared" si="2"/>
        <v>0</v>
      </c>
      <c r="S67" s="266">
        <f t="shared" si="1"/>
        <v>1</v>
      </c>
    </row>
    <row r="68" spans="2:19" s="14" customFormat="1" ht="14.4" x14ac:dyDescent="0.3">
      <c r="B68" s="90">
        <v>55</v>
      </c>
      <c r="C68" s="91"/>
      <c r="D68" s="92"/>
      <c r="E68" s="93"/>
      <c r="F68" s="92"/>
      <c r="G68" s="93"/>
      <c r="H68" s="94"/>
      <c r="I68" s="67"/>
      <c r="J68" s="67"/>
      <c r="R68" s="247" t="b">
        <f t="shared" si="2"/>
        <v>0</v>
      </c>
      <c r="S68" s="266">
        <f t="shared" si="1"/>
        <v>1</v>
      </c>
    </row>
    <row r="69" spans="2:19" s="14" customFormat="1" ht="14.4" x14ac:dyDescent="0.3">
      <c r="B69" s="90">
        <v>56</v>
      </c>
      <c r="C69" s="91"/>
      <c r="D69" s="92"/>
      <c r="E69" s="93"/>
      <c r="F69" s="92"/>
      <c r="G69" s="93"/>
      <c r="H69" s="94"/>
      <c r="I69" s="67"/>
      <c r="J69" s="67"/>
      <c r="R69" s="247" t="b">
        <f t="shared" si="2"/>
        <v>0</v>
      </c>
      <c r="S69" s="266">
        <f t="shared" si="1"/>
        <v>1</v>
      </c>
    </row>
    <row r="70" spans="2:19" s="14" customFormat="1" ht="14.4" x14ac:dyDescent="0.3">
      <c r="B70" s="90">
        <v>57</v>
      </c>
      <c r="C70" s="91"/>
      <c r="D70" s="92"/>
      <c r="E70" s="93"/>
      <c r="F70" s="92"/>
      <c r="G70" s="93"/>
      <c r="H70" s="94"/>
      <c r="I70" s="67"/>
      <c r="J70" s="67"/>
      <c r="R70" s="247" t="b">
        <f t="shared" si="2"/>
        <v>0</v>
      </c>
      <c r="S70" s="266">
        <f t="shared" si="1"/>
        <v>1</v>
      </c>
    </row>
    <row r="71" spans="2:19" s="14" customFormat="1" ht="14.4" x14ac:dyDescent="0.3">
      <c r="B71" s="90">
        <v>58</v>
      </c>
      <c r="C71" s="91"/>
      <c r="D71" s="92"/>
      <c r="E71" s="93"/>
      <c r="F71" s="92"/>
      <c r="G71" s="93"/>
      <c r="H71" s="94"/>
      <c r="I71" s="67"/>
      <c r="J71" s="67"/>
      <c r="R71" s="247" t="b">
        <f t="shared" si="2"/>
        <v>0</v>
      </c>
      <c r="S71" s="266">
        <f t="shared" si="1"/>
        <v>1</v>
      </c>
    </row>
    <row r="72" spans="2:19" s="14" customFormat="1" ht="14.4" x14ac:dyDescent="0.3">
      <c r="B72" s="90">
        <v>59</v>
      </c>
      <c r="C72" s="91"/>
      <c r="D72" s="92"/>
      <c r="E72" s="93"/>
      <c r="F72" s="92"/>
      <c r="G72" s="93"/>
      <c r="H72" s="94"/>
      <c r="I72" s="67"/>
      <c r="J72" s="67"/>
      <c r="R72" s="247" t="b">
        <f t="shared" si="2"/>
        <v>0</v>
      </c>
      <c r="S72" s="266">
        <f t="shared" si="1"/>
        <v>1</v>
      </c>
    </row>
    <row r="73" spans="2:19" s="14" customFormat="1" thickBot="1" x14ac:dyDescent="0.35">
      <c r="B73" s="90">
        <v>60</v>
      </c>
      <c r="C73" s="95"/>
      <c r="D73" s="96"/>
      <c r="E73" s="97"/>
      <c r="F73" s="96"/>
      <c r="G73" s="97"/>
      <c r="H73" s="98"/>
      <c r="I73" s="67"/>
      <c r="J73" s="67"/>
      <c r="R73" s="247" t="b">
        <f t="shared" si="2"/>
        <v>0</v>
      </c>
      <c r="S73" s="266">
        <f t="shared" si="1"/>
        <v>1</v>
      </c>
    </row>
    <row r="74" spans="2:19" s="14" customFormat="1" ht="14.4" x14ac:dyDescent="0.3">
      <c r="B74" s="85">
        <v>61</v>
      </c>
      <c r="C74" s="99"/>
      <c r="D74" s="100"/>
      <c r="E74" s="101"/>
      <c r="F74" s="100"/>
      <c r="G74" s="101"/>
      <c r="H74" s="102"/>
      <c r="I74" s="67"/>
      <c r="J74" s="67"/>
      <c r="R74" s="247" t="b">
        <f t="shared" si="2"/>
        <v>0</v>
      </c>
      <c r="S74" s="266">
        <f t="shared" si="1"/>
        <v>1</v>
      </c>
    </row>
    <row r="75" spans="2:19" s="14" customFormat="1" ht="14.4" x14ac:dyDescent="0.3">
      <c r="B75" s="90">
        <v>62</v>
      </c>
      <c r="C75" s="91"/>
      <c r="D75" s="92"/>
      <c r="E75" s="93"/>
      <c r="F75" s="92"/>
      <c r="G75" s="93"/>
      <c r="H75" s="94"/>
      <c r="I75" s="67"/>
      <c r="J75" s="67"/>
      <c r="R75" s="247" t="b">
        <f t="shared" si="2"/>
        <v>0</v>
      </c>
      <c r="S75" s="266">
        <f t="shared" si="1"/>
        <v>1</v>
      </c>
    </row>
    <row r="76" spans="2:19" s="14" customFormat="1" ht="14.4" x14ac:dyDescent="0.3">
      <c r="B76" s="90">
        <v>63</v>
      </c>
      <c r="C76" s="91"/>
      <c r="D76" s="92"/>
      <c r="E76" s="93"/>
      <c r="F76" s="92"/>
      <c r="G76" s="93"/>
      <c r="H76" s="94"/>
      <c r="I76" s="67"/>
      <c r="J76" s="67"/>
      <c r="R76" s="247" t="b">
        <f t="shared" si="2"/>
        <v>0</v>
      </c>
      <c r="S76" s="266">
        <f t="shared" si="1"/>
        <v>1</v>
      </c>
    </row>
    <row r="77" spans="2:19" s="14" customFormat="1" ht="14.4" x14ac:dyDescent="0.3">
      <c r="B77" s="90">
        <v>64</v>
      </c>
      <c r="C77" s="91"/>
      <c r="D77" s="92"/>
      <c r="E77" s="93"/>
      <c r="F77" s="92"/>
      <c r="G77" s="93"/>
      <c r="H77" s="94"/>
      <c r="I77" s="67"/>
      <c r="J77" s="67"/>
      <c r="R77" s="247" t="b">
        <f t="shared" si="2"/>
        <v>0</v>
      </c>
      <c r="S77" s="266">
        <f t="shared" si="1"/>
        <v>1</v>
      </c>
    </row>
    <row r="78" spans="2:19" s="14" customFormat="1" ht="14.4" x14ac:dyDescent="0.3">
      <c r="B78" s="90">
        <v>65</v>
      </c>
      <c r="C78" s="91"/>
      <c r="D78" s="92"/>
      <c r="E78" s="93"/>
      <c r="F78" s="92"/>
      <c r="G78" s="93"/>
      <c r="H78" s="94"/>
      <c r="I78" s="67"/>
      <c r="J78" s="67"/>
      <c r="R78" s="247" t="b">
        <f t="shared" ref="R78:R113" si="3">$G$6&lt;B78</f>
        <v>0</v>
      </c>
      <c r="S78" s="266">
        <f t="shared" si="1"/>
        <v>1</v>
      </c>
    </row>
    <row r="79" spans="2:19" s="14" customFormat="1" ht="14.4" x14ac:dyDescent="0.3">
      <c r="B79" s="90">
        <v>66</v>
      </c>
      <c r="C79" s="91"/>
      <c r="D79" s="92"/>
      <c r="E79" s="93"/>
      <c r="F79" s="92"/>
      <c r="G79" s="93"/>
      <c r="H79" s="94"/>
      <c r="I79" s="67"/>
      <c r="J79" s="67"/>
      <c r="R79" s="247" t="b">
        <f t="shared" si="3"/>
        <v>0</v>
      </c>
      <c r="S79" s="266">
        <f t="shared" ref="S79:S113" si="4">IF(C79="Yes",DATE(2024,7,1),DATE(1900,1,1))</f>
        <v>1</v>
      </c>
    </row>
    <row r="80" spans="2:19" s="14" customFormat="1" ht="14.4" x14ac:dyDescent="0.3">
      <c r="B80" s="90">
        <v>67</v>
      </c>
      <c r="C80" s="91"/>
      <c r="D80" s="92"/>
      <c r="E80" s="93"/>
      <c r="F80" s="92"/>
      <c r="G80" s="93"/>
      <c r="H80" s="94"/>
      <c r="I80" s="67"/>
      <c r="J80" s="67"/>
      <c r="R80" s="247" t="b">
        <f t="shared" si="3"/>
        <v>0</v>
      </c>
      <c r="S80" s="266">
        <f t="shared" si="4"/>
        <v>1</v>
      </c>
    </row>
    <row r="81" spans="2:19" s="14" customFormat="1" ht="14.4" x14ac:dyDescent="0.3">
      <c r="B81" s="90">
        <v>68</v>
      </c>
      <c r="C81" s="91"/>
      <c r="D81" s="92"/>
      <c r="E81" s="93"/>
      <c r="F81" s="92"/>
      <c r="G81" s="93"/>
      <c r="H81" s="94"/>
      <c r="I81" s="67"/>
      <c r="J81" s="67"/>
      <c r="R81" s="247" t="b">
        <f t="shared" si="3"/>
        <v>0</v>
      </c>
      <c r="S81" s="266">
        <f t="shared" si="4"/>
        <v>1</v>
      </c>
    </row>
    <row r="82" spans="2:19" s="14" customFormat="1" ht="14.4" x14ac:dyDescent="0.3">
      <c r="B82" s="90">
        <v>69</v>
      </c>
      <c r="C82" s="91"/>
      <c r="D82" s="92"/>
      <c r="E82" s="93"/>
      <c r="F82" s="92"/>
      <c r="G82" s="93"/>
      <c r="H82" s="94"/>
      <c r="I82" s="67"/>
      <c r="J82" s="67"/>
      <c r="R82" s="247" t="b">
        <f t="shared" si="3"/>
        <v>0</v>
      </c>
      <c r="S82" s="266">
        <f t="shared" si="4"/>
        <v>1</v>
      </c>
    </row>
    <row r="83" spans="2:19" s="14" customFormat="1" thickBot="1" x14ac:dyDescent="0.35">
      <c r="B83" s="90">
        <v>70</v>
      </c>
      <c r="C83" s="95"/>
      <c r="D83" s="96"/>
      <c r="E83" s="97"/>
      <c r="F83" s="96"/>
      <c r="G83" s="97"/>
      <c r="H83" s="98"/>
      <c r="I83" s="67"/>
      <c r="J83" s="67"/>
      <c r="R83" s="247" t="b">
        <f t="shared" si="3"/>
        <v>0</v>
      </c>
      <c r="S83" s="266">
        <f t="shared" si="4"/>
        <v>1</v>
      </c>
    </row>
    <row r="84" spans="2:19" s="14" customFormat="1" ht="14.4" x14ac:dyDescent="0.3">
      <c r="B84" s="85">
        <v>71</v>
      </c>
      <c r="C84" s="99"/>
      <c r="D84" s="100"/>
      <c r="E84" s="101"/>
      <c r="F84" s="100"/>
      <c r="G84" s="101"/>
      <c r="H84" s="102"/>
      <c r="I84" s="67"/>
      <c r="J84" s="67"/>
      <c r="R84" s="247" t="b">
        <f t="shared" si="3"/>
        <v>0</v>
      </c>
      <c r="S84" s="266">
        <f t="shared" si="4"/>
        <v>1</v>
      </c>
    </row>
    <row r="85" spans="2:19" s="14" customFormat="1" ht="14.4" x14ac:dyDescent="0.3">
      <c r="B85" s="90">
        <v>72</v>
      </c>
      <c r="C85" s="91"/>
      <c r="D85" s="92"/>
      <c r="E85" s="93"/>
      <c r="F85" s="92"/>
      <c r="G85" s="93"/>
      <c r="H85" s="94"/>
      <c r="I85" s="67"/>
      <c r="J85" s="67"/>
      <c r="R85" s="247" t="b">
        <f t="shared" si="3"/>
        <v>0</v>
      </c>
      <c r="S85" s="266">
        <f t="shared" si="4"/>
        <v>1</v>
      </c>
    </row>
    <row r="86" spans="2:19" s="14" customFormat="1" ht="14.4" x14ac:dyDescent="0.3">
      <c r="B86" s="90">
        <v>73</v>
      </c>
      <c r="C86" s="91"/>
      <c r="D86" s="92"/>
      <c r="E86" s="93"/>
      <c r="F86" s="92"/>
      <c r="G86" s="93"/>
      <c r="H86" s="94"/>
      <c r="I86" s="67"/>
      <c r="J86" s="67"/>
      <c r="R86" s="247" t="b">
        <f t="shared" si="3"/>
        <v>0</v>
      </c>
      <c r="S86" s="266">
        <f t="shared" si="4"/>
        <v>1</v>
      </c>
    </row>
    <row r="87" spans="2:19" s="14" customFormat="1" ht="14.4" x14ac:dyDescent="0.3">
      <c r="B87" s="90">
        <v>74</v>
      </c>
      <c r="C87" s="91"/>
      <c r="D87" s="92"/>
      <c r="E87" s="93"/>
      <c r="F87" s="92"/>
      <c r="G87" s="93"/>
      <c r="H87" s="94"/>
      <c r="I87" s="67"/>
      <c r="J87" s="67"/>
      <c r="R87" s="247" t="b">
        <f t="shared" si="3"/>
        <v>0</v>
      </c>
      <c r="S87" s="266">
        <f t="shared" si="4"/>
        <v>1</v>
      </c>
    </row>
    <row r="88" spans="2:19" s="14" customFormat="1" ht="14.4" x14ac:dyDescent="0.3">
      <c r="B88" s="90">
        <v>75</v>
      </c>
      <c r="C88" s="91"/>
      <c r="D88" s="92"/>
      <c r="E88" s="93"/>
      <c r="F88" s="92"/>
      <c r="G88" s="93"/>
      <c r="H88" s="94"/>
      <c r="I88" s="67"/>
      <c r="J88" s="67"/>
      <c r="R88" s="247" t="b">
        <f t="shared" si="3"/>
        <v>0</v>
      </c>
      <c r="S88" s="266">
        <f t="shared" si="4"/>
        <v>1</v>
      </c>
    </row>
    <row r="89" spans="2:19" s="14" customFormat="1" ht="14.4" x14ac:dyDescent="0.3">
      <c r="B89" s="90">
        <v>76</v>
      </c>
      <c r="C89" s="91"/>
      <c r="D89" s="92"/>
      <c r="E89" s="93"/>
      <c r="F89" s="92"/>
      <c r="G89" s="93"/>
      <c r="H89" s="94"/>
      <c r="I89" s="67"/>
      <c r="J89" s="67"/>
      <c r="R89" s="247" t="b">
        <f t="shared" si="3"/>
        <v>0</v>
      </c>
      <c r="S89" s="266">
        <f t="shared" si="4"/>
        <v>1</v>
      </c>
    </row>
    <row r="90" spans="2:19" s="14" customFormat="1" ht="14.4" x14ac:dyDescent="0.3">
      <c r="B90" s="90">
        <v>77</v>
      </c>
      <c r="C90" s="91"/>
      <c r="D90" s="92"/>
      <c r="E90" s="93"/>
      <c r="F90" s="92"/>
      <c r="G90" s="93"/>
      <c r="H90" s="94"/>
      <c r="I90" s="67"/>
      <c r="J90" s="67"/>
      <c r="R90" s="247" t="b">
        <f t="shared" si="3"/>
        <v>0</v>
      </c>
      <c r="S90" s="266">
        <f t="shared" si="4"/>
        <v>1</v>
      </c>
    </row>
    <row r="91" spans="2:19" s="14" customFormat="1" ht="14.4" x14ac:dyDescent="0.3">
      <c r="B91" s="90">
        <v>78</v>
      </c>
      <c r="C91" s="91"/>
      <c r="D91" s="92"/>
      <c r="E91" s="93"/>
      <c r="F91" s="92"/>
      <c r="G91" s="93"/>
      <c r="H91" s="94"/>
      <c r="I91" s="67"/>
      <c r="J91" s="67"/>
      <c r="R91" s="247" t="b">
        <f t="shared" si="3"/>
        <v>0</v>
      </c>
      <c r="S91" s="266">
        <f t="shared" si="4"/>
        <v>1</v>
      </c>
    </row>
    <row r="92" spans="2:19" s="14" customFormat="1" ht="14.4" x14ac:dyDescent="0.3">
      <c r="B92" s="90">
        <v>79</v>
      </c>
      <c r="C92" s="91"/>
      <c r="D92" s="92"/>
      <c r="E92" s="93"/>
      <c r="F92" s="92"/>
      <c r="G92" s="93"/>
      <c r="H92" s="94"/>
      <c r="I92" s="67"/>
      <c r="J92" s="67"/>
      <c r="R92" s="247" t="b">
        <f t="shared" si="3"/>
        <v>0</v>
      </c>
      <c r="S92" s="266">
        <f t="shared" si="4"/>
        <v>1</v>
      </c>
    </row>
    <row r="93" spans="2:19" s="14" customFormat="1" thickBot="1" x14ac:dyDescent="0.35">
      <c r="B93" s="90">
        <v>80</v>
      </c>
      <c r="C93" s="95"/>
      <c r="D93" s="96"/>
      <c r="E93" s="97"/>
      <c r="F93" s="96"/>
      <c r="G93" s="97"/>
      <c r="H93" s="98"/>
      <c r="I93" s="67"/>
      <c r="J93" s="67"/>
      <c r="R93" s="247" t="b">
        <f t="shared" si="3"/>
        <v>0</v>
      </c>
      <c r="S93" s="266">
        <f t="shared" si="4"/>
        <v>1</v>
      </c>
    </row>
    <row r="94" spans="2:19" s="14" customFormat="1" ht="14.4" x14ac:dyDescent="0.3">
      <c r="B94" s="85">
        <v>81</v>
      </c>
      <c r="C94" s="99"/>
      <c r="D94" s="100"/>
      <c r="E94" s="101"/>
      <c r="F94" s="100"/>
      <c r="G94" s="101"/>
      <c r="H94" s="102"/>
      <c r="I94" s="67"/>
      <c r="J94" s="67"/>
      <c r="R94" s="247" t="b">
        <f t="shared" si="3"/>
        <v>0</v>
      </c>
      <c r="S94" s="266">
        <f t="shared" si="4"/>
        <v>1</v>
      </c>
    </row>
    <row r="95" spans="2:19" s="14" customFormat="1" ht="14.4" x14ac:dyDescent="0.3">
      <c r="B95" s="90">
        <v>82</v>
      </c>
      <c r="C95" s="91"/>
      <c r="D95" s="92"/>
      <c r="E95" s="93"/>
      <c r="F95" s="92"/>
      <c r="G95" s="93"/>
      <c r="H95" s="94"/>
      <c r="I95" s="67"/>
      <c r="J95" s="67"/>
      <c r="R95" s="247" t="b">
        <f t="shared" si="3"/>
        <v>0</v>
      </c>
      <c r="S95" s="266">
        <f t="shared" si="4"/>
        <v>1</v>
      </c>
    </row>
    <row r="96" spans="2:19" s="14" customFormat="1" ht="14.4" x14ac:dyDescent="0.3">
      <c r="B96" s="90">
        <v>83</v>
      </c>
      <c r="C96" s="91"/>
      <c r="D96" s="92"/>
      <c r="E96" s="93"/>
      <c r="F96" s="92"/>
      <c r="G96" s="93"/>
      <c r="H96" s="94"/>
      <c r="I96" s="67"/>
      <c r="J96" s="67"/>
      <c r="R96" s="247" t="b">
        <f t="shared" si="3"/>
        <v>0</v>
      </c>
      <c r="S96" s="266">
        <f t="shared" si="4"/>
        <v>1</v>
      </c>
    </row>
    <row r="97" spans="2:19" s="14" customFormat="1" ht="14.4" x14ac:dyDescent="0.3">
      <c r="B97" s="90">
        <v>84</v>
      </c>
      <c r="C97" s="91"/>
      <c r="D97" s="92"/>
      <c r="E97" s="93"/>
      <c r="F97" s="92"/>
      <c r="G97" s="93"/>
      <c r="H97" s="94"/>
      <c r="I97" s="67"/>
      <c r="J97" s="67"/>
      <c r="R97" s="247" t="b">
        <f t="shared" si="3"/>
        <v>0</v>
      </c>
      <c r="S97" s="266">
        <f t="shared" si="4"/>
        <v>1</v>
      </c>
    </row>
    <row r="98" spans="2:19" s="14" customFormat="1" ht="14.4" x14ac:dyDescent="0.3">
      <c r="B98" s="90">
        <v>85</v>
      </c>
      <c r="C98" s="91"/>
      <c r="D98" s="92"/>
      <c r="E98" s="93"/>
      <c r="F98" s="92"/>
      <c r="G98" s="93"/>
      <c r="H98" s="94"/>
      <c r="I98" s="67"/>
      <c r="J98" s="67"/>
      <c r="R98" s="247" t="b">
        <f t="shared" si="3"/>
        <v>0</v>
      </c>
      <c r="S98" s="266">
        <f t="shared" si="4"/>
        <v>1</v>
      </c>
    </row>
    <row r="99" spans="2:19" s="14" customFormat="1" ht="14.4" x14ac:dyDescent="0.3">
      <c r="B99" s="90">
        <v>86</v>
      </c>
      <c r="C99" s="91"/>
      <c r="D99" s="92"/>
      <c r="E99" s="93"/>
      <c r="F99" s="92"/>
      <c r="G99" s="93"/>
      <c r="H99" s="94"/>
      <c r="I99" s="67"/>
      <c r="J99" s="67"/>
      <c r="R99" s="247" t="b">
        <f t="shared" si="3"/>
        <v>0</v>
      </c>
      <c r="S99" s="266">
        <f t="shared" si="4"/>
        <v>1</v>
      </c>
    </row>
    <row r="100" spans="2:19" s="14" customFormat="1" ht="14.4" x14ac:dyDescent="0.3">
      <c r="B100" s="90">
        <v>87</v>
      </c>
      <c r="C100" s="91"/>
      <c r="D100" s="92"/>
      <c r="E100" s="93"/>
      <c r="F100" s="92"/>
      <c r="G100" s="93"/>
      <c r="H100" s="94"/>
      <c r="I100" s="67"/>
      <c r="J100" s="67"/>
      <c r="R100" s="247" t="b">
        <f t="shared" si="3"/>
        <v>0</v>
      </c>
      <c r="S100" s="266">
        <f t="shared" si="4"/>
        <v>1</v>
      </c>
    </row>
    <row r="101" spans="2:19" s="14" customFormat="1" ht="14.4" x14ac:dyDescent="0.3">
      <c r="B101" s="90">
        <v>88</v>
      </c>
      <c r="C101" s="91"/>
      <c r="D101" s="92"/>
      <c r="E101" s="93"/>
      <c r="F101" s="92"/>
      <c r="G101" s="93"/>
      <c r="H101" s="94"/>
      <c r="I101" s="67"/>
      <c r="J101" s="67"/>
      <c r="R101" s="247" t="b">
        <f t="shared" si="3"/>
        <v>0</v>
      </c>
      <c r="S101" s="266">
        <f t="shared" si="4"/>
        <v>1</v>
      </c>
    </row>
    <row r="102" spans="2:19" s="14" customFormat="1" ht="14.4" x14ac:dyDescent="0.3">
      <c r="B102" s="90">
        <v>89</v>
      </c>
      <c r="C102" s="91"/>
      <c r="D102" s="92"/>
      <c r="E102" s="93"/>
      <c r="F102" s="92"/>
      <c r="G102" s="93"/>
      <c r="H102" s="94"/>
      <c r="I102" s="67"/>
      <c r="J102" s="67"/>
      <c r="R102" s="247" t="b">
        <f t="shared" si="3"/>
        <v>0</v>
      </c>
      <c r="S102" s="266">
        <f t="shared" si="4"/>
        <v>1</v>
      </c>
    </row>
    <row r="103" spans="2:19" s="14" customFormat="1" thickBot="1" x14ac:dyDescent="0.35">
      <c r="B103" s="90">
        <v>90</v>
      </c>
      <c r="C103" s="95"/>
      <c r="D103" s="96"/>
      <c r="E103" s="97"/>
      <c r="F103" s="96"/>
      <c r="G103" s="97"/>
      <c r="H103" s="98"/>
      <c r="I103" s="67"/>
      <c r="J103" s="67"/>
      <c r="R103" s="247" t="b">
        <f t="shared" si="3"/>
        <v>0</v>
      </c>
      <c r="S103" s="266">
        <f t="shared" si="4"/>
        <v>1</v>
      </c>
    </row>
    <row r="104" spans="2:19" s="14" customFormat="1" ht="14.4" x14ac:dyDescent="0.3">
      <c r="B104" s="85">
        <v>91</v>
      </c>
      <c r="C104" s="99"/>
      <c r="D104" s="100"/>
      <c r="E104" s="101"/>
      <c r="F104" s="100"/>
      <c r="G104" s="101"/>
      <c r="H104" s="102"/>
      <c r="I104" s="67"/>
      <c r="J104" s="67"/>
      <c r="R104" s="247" t="b">
        <f t="shared" si="3"/>
        <v>0</v>
      </c>
      <c r="S104" s="266">
        <f t="shared" si="4"/>
        <v>1</v>
      </c>
    </row>
    <row r="105" spans="2:19" s="14" customFormat="1" ht="14.4" x14ac:dyDescent="0.3">
      <c r="B105" s="90">
        <v>92</v>
      </c>
      <c r="C105" s="91"/>
      <c r="D105" s="92"/>
      <c r="E105" s="93"/>
      <c r="F105" s="92"/>
      <c r="G105" s="93"/>
      <c r="H105" s="94"/>
      <c r="I105" s="67"/>
      <c r="J105" s="67"/>
      <c r="R105" s="247" t="b">
        <f t="shared" si="3"/>
        <v>0</v>
      </c>
      <c r="S105" s="266">
        <f t="shared" si="4"/>
        <v>1</v>
      </c>
    </row>
    <row r="106" spans="2:19" s="14" customFormat="1" ht="14.4" x14ac:dyDescent="0.3">
      <c r="B106" s="90">
        <v>93</v>
      </c>
      <c r="C106" s="91"/>
      <c r="D106" s="92"/>
      <c r="E106" s="93"/>
      <c r="F106" s="92"/>
      <c r="G106" s="93"/>
      <c r="H106" s="94"/>
      <c r="I106" s="67"/>
      <c r="J106" s="67"/>
      <c r="R106" s="247" t="b">
        <f t="shared" si="3"/>
        <v>0</v>
      </c>
      <c r="S106" s="266">
        <f t="shared" si="4"/>
        <v>1</v>
      </c>
    </row>
    <row r="107" spans="2:19" s="14" customFormat="1" ht="14.4" x14ac:dyDescent="0.3">
      <c r="B107" s="90">
        <v>94</v>
      </c>
      <c r="C107" s="91"/>
      <c r="D107" s="92"/>
      <c r="E107" s="93"/>
      <c r="F107" s="92"/>
      <c r="G107" s="93"/>
      <c r="H107" s="94"/>
      <c r="I107" s="67"/>
      <c r="J107" s="67"/>
      <c r="R107" s="247" t="b">
        <f t="shared" si="3"/>
        <v>0</v>
      </c>
      <c r="S107" s="266">
        <f t="shared" si="4"/>
        <v>1</v>
      </c>
    </row>
    <row r="108" spans="2:19" s="14" customFormat="1" ht="14.4" x14ac:dyDescent="0.3">
      <c r="B108" s="90">
        <v>95</v>
      </c>
      <c r="C108" s="91"/>
      <c r="D108" s="92"/>
      <c r="E108" s="93"/>
      <c r="F108" s="92"/>
      <c r="G108" s="93"/>
      <c r="H108" s="94"/>
      <c r="I108" s="67"/>
      <c r="J108" s="67"/>
      <c r="R108" s="247" t="b">
        <f t="shared" si="3"/>
        <v>0</v>
      </c>
      <c r="S108" s="266">
        <f t="shared" si="4"/>
        <v>1</v>
      </c>
    </row>
    <row r="109" spans="2:19" s="14" customFormat="1" ht="14.4" x14ac:dyDescent="0.3">
      <c r="B109" s="90">
        <v>96</v>
      </c>
      <c r="C109" s="91"/>
      <c r="D109" s="92"/>
      <c r="E109" s="93"/>
      <c r="F109" s="92"/>
      <c r="G109" s="93"/>
      <c r="H109" s="94"/>
      <c r="I109" s="67"/>
      <c r="J109" s="67"/>
      <c r="R109" s="247" t="b">
        <f t="shared" si="3"/>
        <v>0</v>
      </c>
      <c r="S109" s="266">
        <f t="shared" si="4"/>
        <v>1</v>
      </c>
    </row>
    <row r="110" spans="2:19" s="14" customFormat="1" ht="14.4" x14ac:dyDescent="0.3">
      <c r="B110" s="90">
        <v>97</v>
      </c>
      <c r="C110" s="91"/>
      <c r="D110" s="92"/>
      <c r="E110" s="93"/>
      <c r="F110" s="92"/>
      <c r="G110" s="93"/>
      <c r="H110" s="94"/>
      <c r="I110" s="67"/>
      <c r="J110" s="67"/>
      <c r="R110" s="247" t="b">
        <f t="shared" si="3"/>
        <v>0</v>
      </c>
      <c r="S110" s="266">
        <f t="shared" si="4"/>
        <v>1</v>
      </c>
    </row>
    <row r="111" spans="2:19" s="14" customFormat="1" ht="14.4" x14ac:dyDescent="0.3">
      <c r="B111" s="90">
        <v>98</v>
      </c>
      <c r="C111" s="91"/>
      <c r="D111" s="92"/>
      <c r="E111" s="93"/>
      <c r="F111" s="92"/>
      <c r="G111" s="93"/>
      <c r="H111" s="94"/>
      <c r="I111" s="67"/>
      <c r="J111" s="67"/>
      <c r="R111" s="247" t="b">
        <f t="shared" si="3"/>
        <v>0</v>
      </c>
      <c r="S111" s="266">
        <f t="shared" si="4"/>
        <v>1</v>
      </c>
    </row>
    <row r="112" spans="2:19" s="14" customFormat="1" ht="14.4" x14ac:dyDescent="0.3">
      <c r="B112" s="90">
        <v>99</v>
      </c>
      <c r="C112" s="91"/>
      <c r="D112" s="92"/>
      <c r="E112" s="93"/>
      <c r="F112" s="92"/>
      <c r="G112" s="93"/>
      <c r="H112" s="94"/>
      <c r="I112" s="67"/>
      <c r="J112" s="67"/>
      <c r="R112" s="247" t="b">
        <f t="shared" si="3"/>
        <v>0</v>
      </c>
      <c r="S112" s="266">
        <f t="shared" si="4"/>
        <v>1</v>
      </c>
    </row>
    <row r="113" spans="2:19" s="14" customFormat="1" thickBot="1" x14ac:dyDescent="0.35">
      <c r="B113" s="103">
        <v>100</v>
      </c>
      <c r="C113" s="104"/>
      <c r="D113" s="106"/>
      <c r="E113" s="105"/>
      <c r="F113" s="106"/>
      <c r="G113" s="105"/>
      <c r="H113" s="107"/>
      <c r="I113" s="67"/>
      <c r="J113" s="67"/>
      <c r="R113" s="247" t="b">
        <f t="shared" si="3"/>
        <v>0</v>
      </c>
      <c r="S113" s="266">
        <f t="shared" si="4"/>
        <v>1</v>
      </c>
    </row>
    <row r="114" spans="2:19" s="14" customFormat="1" ht="14.4" x14ac:dyDescent="0.3">
      <c r="B114" s="85">
        <v>101</v>
      </c>
      <c r="C114" s="99"/>
      <c r="D114" s="100"/>
      <c r="E114" s="101"/>
      <c r="F114" s="100"/>
      <c r="G114" s="101"/>
      <c r="H114" s="102"/>
      <c r="R114" s="247" t="b">
        <f t="shared" ref="R114:R177" si="5">$G$6&lt;B114</f>
        <v>0</v>
      </c>
      <c r="S114" s="266">
        <f t="shared" ref="S114:S177" si="6">IF(C114="Yes",DATE(2024,7,1),DATE(1900,1,1))</f>
        <v>1</v>
      </c>
    </row>
    <row r="115" spans="2:19" s="14" customFormat="1" ht="14.4" x14ac:dyDescent="0.3">
      <c r="B115" s="90">
        <v>102</v>
      </c>
      <c r="C115" s="91"/>
      <c r="D115" s="92"/>
      <c r="E115" s="93"/>
      <c r="F115" s="92"/>
      <c r="G115" s="93"/>
      <c r="H115" s="94"/>
      <c r="R115" s="247" t="b">
        <f t="shared" si="5"/>
        <v>0</v>
      </c>
      <c r="S115" s="266">
        <f t="shared" si="6"/>
        <v>1</v>
      </c>
    </row>
    <row r="116" spans="2:19" s="14" customFormat="1" ht="14.4" x14ac:dyDescent="0.3">
      <c r="B116" s="90">
        <v>103</v>
      </c>
      <c r="C116" s="91"/>
      <c r="D116" s="92"/>
      <c r="E116" s="93"/>
      <c r="F116" s="92"/>
      <c r="G116" s="93"/>
      <c r="H116" s="94"/>
      <c r="R116" s="247" t="b">
        <f t="shared" si="5"/>
        <v>0</v>
      </c>
      <c r="S116" s="266">
        <f t="shared" si="6"/>
        <v>1</v>
      </c>
    </row>
    <row r="117" spans="2:19" s="14" customFormat="1" ht="14.4" x14ac:dyDescent="0.3">
      <c r="B117" s="90">
        <v>104</v>
      </c>
      <c r="C117" s="91"/>
      <c r="D117" s="92"/>
      <c r="E117" s="93"/>
      <c r="F117" s="92"/>
      <c r="G117" s="93"/>
      <c r="H117" s="94"/>
      <c r="R117" s="247" t="b">
        <f t="shared" si="5"/>
        <v>0</v>
      </c>
      <c r="S117" s="266">
        <f t="shared" si="6"/>
        <v>1</v>
      </c>
    </row>
    <row r="118" spans="2:19" s="14" customFormat="1" ht="14.4" x14ac:dyDescent="0.3">
      <c r="B118" s="90">
        <v>105</v>
      </c>
      <c r="C118" s="91"/>
      <c r="D118" s="92"/>
      <c r="E118" s="93"/>
      <c r="F118" s="92"/>
      <c r="G118" s="93"/>
      <c r="H118" s="94"/>
      <c r="R118" s="247" t="b">
        <f t="shared" si="5"/>
        <v>0</v>
      </c>
      <c r="S118" s="266">
        <f t="shared" si="6"/>
        <v>1</v>
      </c>
    </row>
    <row r="119" spans="2:19" s="14" customFormat="1" ht="14.4" x14ac:dyDescent="0.3">
      <c r="B119" s="90">
        <v>106</v>
      </c>
      <c r="C119" s="91"/>
      <c r="D119" s="92"/>
      <c r="E119" s="93"/>
      <c r="F119" s="92"/>
      <c r="G119" s="93"/>
      <c r="H119" s="94"/>
      <c r="R119" s="247" t="b">
        <f t="shared" si="5"/>
        <v>0</v>
      </c>
      <c r="S119" s="266">
        <f t="shared" si="6"/>
        <v>1</v>
      </c>
    </row>
    <row r="120" spans="2:19" s="14" customFormat="1" ht="14.4" x14ac:dyDescent="0.3">
      <c r="B120" s="90">
        <v>107</v>
      </c>
      <c r="C120" s="91"/>
      <c r="D120" s="92"/>
      <c r="E120" s="93"/>
      <c r="F120" s="92"/>
      <c r="G120" s="93"/>
      <c r="H120" s="94"/>
      <c r="R120" s="247" t="b">
        <f t="shared" si="5"/>
        <v>0</v>
      </c>
      <c r="S120" s="266">
        <f t="shared" si="6"/>
        <v>1</v>
      </c>
    </row>
    <row r="121" spans="2:19" s="14" customFormat="1" ht="14.4" x14ac:dyDescent="0.3">
      <c r="B121" s="90">
        <v>108</v>
      </c>
      <c r="C121" s="91"/>
      <c r="D121" s="92"/>
      <c r="E121" s="93"/>
      <c r="F121" s="92"/>
      <c r="G121" s="93"/>
      <c r="H121" s="94"/>
      <c r="R121" s="247" t="b">
        <f t="shared" si="5"/>
        <v>0</v>
      </c>
      <c r="S121" s="266">
        <f t="shared" si="6"/>
        <v>1</v>
      </c>
    </row>
    <row r="122" spans="2:19" s="14" customFormat="1" ht="14.4" x14ac:dyDescent="0.3">
      <c r="B122" s="90">
        <v>109</v>
      </c>
      <c r="C122" s="91"/>
      <c r="D122" s="92"/>
      <c r="E122" s="93"/>
      <c r="F122" s="92"/>
      <c r="G122" s="93"/>
      <c r="H122" s="94"/>
      <c r="R122" s="247" t="b">
        <f t="shared" si="5"/>
        <v>0</v>
      </c>
      <c r="S122" s="266">
        <f t="shared" si="6"/>
        <v>1</v>
      </c>
    </row>
    <row r="123" spans="2:19" s="14" customFormat="1" thickBot="1" x14ac:dyDescent="0.35">
      <c r="B123" s="90">
        <v>110</v>
      </c>
      <c r="C123" s="95"/>
      <c r="D123" s="96"/>
      <c r="E123" s="97"/>
      <c r="F123" s="96"/>
      <c r="G123" s="97"/>
      <c r="H123" s="98"/>
      <c r="R123" s="247" t="b">
        <f t="shared" si="5"/>
        <v>0</v>
      </c>
      <c r="S123" s="266">
        <f t="shared" si="6"/>
        <v>1</v>
      </c>
    </row>
    <row r="124" spans="2:19" s="14" customFormat="1" ht="14.4" x14ac:dyDescent="0.3">
      <c r="B124" s="85">
        <v>111</v>
      </c>
      <c r="C124" s="99"/>
      <c r="D124" s="100"/>
      <c r="E124" s="101"/>
      <c r="F124" s="100"/>
      <c r="G124" s="101"/>
      <c r="H124" s="102"/>
      <c r="R124" s="247" t="b">
        <f t="shared" si="5"/>
        <v>0</v>
      </c>
      <c r="S124" s="266">
        <f t="shared" si="6"/>
        <v>1</v>
      </c>
    </row>
    <row r="125" spans="2:19" s="14" customFormat="1" ht="14.4" x14ac:dyDescent="0.3">
      <c r="B125" s="90">
        <v>112</v>
      </c>
      <c r="C125" s="91"/>
      <c r="D125" s="92"/>
      <c r="E125" s="93"/>
      <c r="F125" s="92"/>
      <c r="G125" s="93"/>
      <c r="H125" s="94"/>
      <c r="R125" s="247" t="b">
        <f t="shared" si="5"/>
        <v>0</v>
      </c>
      <c r="S125" s="266">
        <f t="shared" si="6"/>
        <v>1</v>
      </c>
    </row>
    <row r="126" spans="2:19" s="14" customFormat="1" ht="14.4" x14ac:dyDescent="0.3">
      <c r="B126" s="90">
        <v>113</v>
      </c>
      <c r="C126" s="91"/>
      <c r="D126" s="92"/>
      <c r="E126" s="93"/>
      <c r="F126" s="92"/>
      <c r="G126" s="93"/>
      <c r="H126" s="94"/>
      <c r="R126" s="247" t="b">
        <f t="shared" si="5"/>
        <v>0</v>
      </c>
      <c r="S126" s="266">
        <f t="shared" si="6"/>
        <v>1</v>
      </c>
    </row>
    <row r="127" spans="2:19" s="14" customFormat="1" ht="14.4" x14ac:dyDescent="0.3">
      <c r="B127" s="90">
        <v>114</v>
      </c>
      <c r="C127" s="91"/>
      <c r="D127" s="92"/>
      <c r="E127" s="93"/>
      <c r="F127" s="92"/>
      <c r="G127" s="93"/>
      <c r="H127" s="94"/>
      <c r="R127" s="247" t="b">
        <f t="shared" si="5"/>
        <v>0</v>
      </c>
      <c r="S127" s="266">
        <f t="shared" si="6"/>
        <v>1</v>
      </c>
    </row>
    <row r="128" spans="2:19" s="14" customFormat="1" ht="14.4" x14ac:dyDescent="0.3">
      <c r="B128" s="90">
        <v>115</v>
      </c>
      <c r="C128" s="91"/>
      <c r="D128" s="92"/>
      <c r="E128" s="93"/>
      <c r="F128" s="92"/>
      <c r="G128" s="93"/>
      <c r="H128" s="94"/>
      <c r="R128" s="247" t="b">
        <f t="shared" si="5"/>
        <v>0</v>
      </c>
      <c r="S128" s="266">
        <f t="shared" si="6"/>
        <v>1</v>
      </c>
    </row>
    <row r="129" spans="2:19" s="14" customFormat="1" ht="14.4" x14ac:dyDescent="0.3">
      <c r="B129" s="90">
        <v>116</v>
      </c>
      <c r="C129" s="91"/>
      <c r="D129" s="92"/>
      <c r="E129" s="93"/>
      <c r="F129" s="92"/>
      <c r="G129" s="93"/>
      <c r="H129" s="94"/>
      <c r="R129" s="247" t="b">
        <f t="shared" si="5"/>
        <v>0</v>
      </c>
      <c r="S129" s="266">
        <f t="shared" si="6"/>
        <v>1</v>
      </c>
    </row>
    <row r="130" spans="2:19" s="14" customFormat="1" ht="14.4" x14ac:dyDescent="0.3">
      <c r="B130" s="90">
        <v>117</v>
      </c>
      <c r="C130" s="91"/>
      <c r="D130" s="92"/>
      <c r="E130" s="93"/>
      <c r="F130" s="92"/>
      <c r="G130" s="93"/>
      <c r="H130" s="94"/>
      <c r="R130" s="247" t="b">
        <f t="shared" si="5"/>
        <v>0</v>
      </c>
      <c r="S130" s="266">
        <f t="shared" si="6"/>
        <v>1</v>
      </c>
    </row>
    <row r="131" spans="2:19" s="14" customFormat="1" ht="14.4" x14ac:dyDescent="0.3">
      <c r="B131" s="90">
        <v>118</v>
      </c>
      <c r="C131" s="91"/>
      <c r="D131" s="92"/>
      <c r="E131" s="93"/>
      <c r="F131" s="92"/>
      <c r="G131" s="93"/>
      <c r="H131" s="94"/>
      <c r="R131" s="247" t="b">
        <f t="shared" si="5"/>
        <v>0</v>
      </c>
      <c r="S131" s="266">
        <f t="shared" si="6"/>
        <v>1</v>
      </c>
    </row>
    <row r="132" spans="2:19" s="14" customFormat="1" ht="14.4" x14ac:dyDescent="0.3">
      <c r="B132" s="90">
        <v>119</v>
      </c>
      <c r="C132" s="91"/>
      <c r="D132" s="92"/>
      <c r="E132" s="93"/>
      <c r="F132" s="92"/>
      <c r="G132" s="93"/>
      <c r="H132" s="94"/>
      <c r="R132" s="247" t="b">
        <f t="shared" si="5"/>
        <v>0</v>
      </c>
      <c r="S132" s="266">
        <f t="shared" si="6"/>
        <v>1</v>
      </c>
    </row>
    <row r="133" spans="2:19" s="14" customFormat="1" thickBot="1" x14ac:dyDescent="0.35">
      <c r="B133" s="103">
        <v>120</v>
      </c>
      <c r="C133" s="104"/>
      <c r="D133" s="106"/>
      <c r="E133" s="105"/>
      <c r="F133" s="106"/>
      <c r="G133" s="105"/>
      <c r="H133" s="107"/>
      <c r="R133" s="247" t="b">
        <f t="shared" si="5"/>
        <v>0</v>
      </c>
      <c r="S133" s="266">
        <f t="shared" si="6"/>
        <v>1</v>
      </c>
    </row>
    <row r="134" spans="2:19" s="14" customFormat="1" ht="14.4" x14ac:dyDescent="0.3">
      <c r="B134" s="85">
        <v>121</v>
      </c>
      <c r="C134" s="99"/>
      <c r="D134" s="100"/>
      <c r="E134" s="101"/>
      <c r="F134" s="100"/>
      <c r="G134" s="101"/>
      <c r="H134" s="102"/>
      <c r="R134" s="247" t="b">
        <f t="shared" si="5"/>
        <v>0</v>
      </c>
      <c r="S134" s="266">
        <f t="shared" si="6"/>
        <v>1</v>
      </c>
    </row>
    <row r="135" spans="2:19" s="14" customFormat="1" ht="14.4" x14ac:dyDescent="0.3">
      <c r="B135" s="90">
        <v>122</v>
      </c>
      <c r="C135" s="91"/>
      <c r="D135" s="92"/>
      <c r="E135" s="93"/>
      <c r="F135" s="92"/>
      <c r="G135" s="93"/>
      <c r="H135" s="94"/>
      <c r="R135" s="247" t="b">
        <f t="shared" si="5"/>
        <v>0</v>
      </c>
      <c r="S135" s="266">
        <f t="shared" si="6"/>
        <v>1</v>
      </c>
    </row>
    <row r="136" spans="2:19" s="14" customFormat="1" ht="14.4" x14ac:dyDescent="0.3">
      <c r="B136" s="90">
        <v>123</v>
      </c>
      <c r="C136" s="91"/>
      <c r="D136" s="92"/>
      <c r="E136" s="93"/>
      <c r="F136" s="92"/>
      <c r="G136" s="93"/>
      <c r="H136" s="94"/>
      <c r="R136" s="247" t="b">
        <f t="shared" si="5"/>
        <v>0</v>
      </c>
      <c r="S136" s="266">
        <f t="shared" si="6"/>
        <v>1</v>
      </c>
    </row>
    <row r="137" spans="2:19" s="14" customFormat="1" ht="14.4" x14ac:dyDescent="0.3">
      <c r="B137" s="90">
        <v>124</v>
      </c>
      <c r="C137" s="91"/>
      <c r="D137" s="92"/>
      <c r="E137" s="93"/>
      <c r="F137" s="92"/>
      <c r="G137" s="93"/>
      <c r="H137" s="94"/>
      <c r="R137" s="247" t="b">
        <f t="shared" si="5"/>
        <v>0</v>
      </c>
      <c r="S137" s="266">
        <f t="shared" si="6"/>
        <v>1</v>
      </c>
    </row>
    <row r="138" spans="2:19" s="14" customFormat="1" ht="14.4" x14ac:dyDescent="0.3">
      <c r="B138" s="90">
        <v>125</v>
      </c>
      <c r="C138" s="91"/>
      <c r="D138" s="92"/>
      <c r="E138" s="93"/>
      <c r="F138" s="92"/>
      <c r="G138" s="93"/>
      <c r="H138" s="94"/>
      <c r="R138" s="247" t="b">
        <f t="shared" si="5"/>
        <v>0</v>
      </c>
      <c r="S138" s="266">
        <f t="shared" si="6"/>
        <v>1</v>
      </c>
    </row>
    <row r="139" spans="2:19" s="14" customFormat="1" ht="14.4" x14ac:dyDescent="0.3">
      <c r="B139" s="90">
        <v>126</v>
      </c>
      <c r="C139" s="91"/>
      <c r="D139" s="92"/>
      <c r="E139" s="93"/>
      <c r="F139" s="92"/>
      <c r="G139" s="93"/>
      <c r="H139" s="94"/>
      <c r="R139" s="247" t="b">
        <f t="shared" si="5"/>
        <v>0</v>
      </c>
      <c r="S139" s="266">
        <f t="shared" si="6"/>
        <v>1</v>
      </c>
    </row>
    <row r="140" spans="2:19" s="14" customFormat="1" ht="14.4" x14ac:dyDescent="0.3">
      <c r="B140" s="90">
        <v>127</v>
      </c>
      <c r="C140" s="91"/>
      <c r="D140" s="92"/>
      <c r="E140" s="93"/>
      <c r="F140" s="92"/>
      <c r="G140" s="93"/>
      <c r="H140" s="94"/>
      <c r="R140" s="247" t="b">
        <f t="shared" si="5"/>
        <v>0</v>
      </c>
      <c r="S140" s="266">
        <f t="shared" si="6"/>
        <v>1</v>
      </c>
    </row>
    <row r="141" spans="2:19" s="14" customFormat="1" ht="14.4" x14ac:dyDescent="0.3">
      <c r="B141" s="90">
        <v>128</v>
      </c>
      <c r="C141" s="91"/>
      <c r="D141" s="92"/>
      <c r="E141" s="93"/>
      <c r="F141" s="92"/>
      <c r="G141" s="93"/>
      <c r="H141" s="94"/>
      <c r="R141" s="247" t="b">
        <f t="shared" si="5"/>
        <v>0</v>
      </c>
      <c r="S141" s="266">
        <f t="shared" si="6"/>
        <v>1</v>
      </c>
    </row>
    <row r="142" spans="2:19" s="14" customFormat="1" ht="14.4" x14ac:dyDescent="0.3">
      <c r="B142" s="90">
        <v>129</v>
      </c>
      <c r="C142" s="91"/>
      <c r="D142" s="92"/>
      <c r="E142" s="93"/>
      <c r="F142" s="92"/>
      <c r="G142" s="93"/>
      <c r="H142" s="94"/>
      <c r="R142" s="247" t="b">
        <f t="shared" si="5"/>
        <v>0</v>
      </c>
      <c r="S142" s="266">
        <f t="shared" si="6"/>
        <v>1</v>
      </c>
    </row>
    <row r="143" spans="2:19" s="14" customFormat="1" thickBot="1" x14ac:dyDescent="0.35">
      <c r="B143" s="90">
        <v>130</v>
      </c>
      <c r="C143" s="95"/>
      <c r="D143" s="96"/>
      <c r="E143" s="97"/>
      <c r="F143" s="96"/>
      <c r="G143" s="97"/>
      <c r="H143" s="98"/>
      <c r="R143" s="247" t="b">
        <f t="shared" si="5"/>
        <v>0</v>
      </c>
      <c r="S143" s="266">
        <f t="shared" si="6"/>
        <v>1</v>
      </c>
    </row>
    <row r="144" spans="2:19" s="14" customFormat="1" ht="14.4" x14ac:dyDescent="0.3">
      <c r="B144" s="85">
        <v>131</v>
      </c>
      <c r="C144" s="99"/>
      <c r="D144" s="100"/>
      <c r="E144" s="101"/>
      <c r="F144" s="100"/>
      <c r="G144" s="101"/>
      <c r="H144" s="102"/>
      <c r="R144" s="247" t="b">
        <f t="shared" si="5"/>
        <v>0</v>
      </c>
      <c r="S144" s="266">
        <f t="shared" si="6"/>
        <v>1</v>
      </c>
    </row>
    <row r="145" spans="2:19" s="14" customFormat="1" ht="14.4" x14ac:dyDescent="0.3">
      <c r="B145" s="90">
        <v>132</v>
      </c>
      <c r="C145" s="91"/>
      <c r="D145" s="92"/>
      <c r="E145" s="93"/>
      <c r="F145" s="92"/>
      <c r="G145" s="93"/>
      <c r="H145" s="94"/>
      <c r="R145" s="247" t="b">
        <f t="shared" si="5"/>
        <v>0</v>
      </c>
      <c r="S145" s="266">
        <f t="shared" si="6"/>
        <v>1</v>
      </c>
    </row>
    <row r="146" spans="2:19" s="14" customFormat="1" ht="14.4" x14ac:dyDescent="0.3">
      <c r="B146" s="90">
        <v>133</v>
      </c>
      <c r="C146" s="91"/>
      <c r="D146" s="92"/>
      <c r="E146" s="93"/>
      <c r="F146" s="92"/>
      <c r="G146" s="93"/>
      <c r="H146" s="94"/>
      <c r="R146" s="247" t="b">
        <f t="shared" si="5"/>
        <v>0</v>
      </c>
      <c r="S146" s="266">
        <f t="shared" si="6"/>
        <v>1</v>
      </c>
    </row>
    <row r="147" spans="2:19" s="14" customFormat="1" ht="14.4" x14ac:dyDescent="0.3">
      <c r="B147" s="90">
        <v>134</v>
      </c>
      <c r="C147" s="91"/>
      <c r="D147" s="92"/>
      <c r="E147" s="93"/>
      <c r="F147" s="92"/>
      <c r="G147" s="93"/>
      <c r="H147" s="94"/>
      <c r="R147" s="247" t="b">
        <f t="shared" si="5"/>
        <v>0</v>
      </c>
      <c r="S147" s="266">
        <f t="shared" si="6"/>
        <v>1</v>
      </c>
    </row>
    <row r="148" spans="2:19" s="14" customFormat="1" ht="14.4" x14ac:dyDescent="0.3">
      <c r="B148" s="90">
        <v>135</v>
      </c>
      <c r="C148" s="91"/>
      <c r="D148" s="92"/>
      <c r="E148" s="93"/>
      <c r="F148" s="92"/>
      <c r="G148" s="93"/>
      <c r="H148" s="94"/>
      <c r="R148" s="247" t="b">
        <f t="shared" si="5"/>
        <v>0</v>
      </c>
      <c r="S148" s="266">
        <f t="shared" si="6"/>
        <v>1</v>
      </c>
    </row>
    <row r="149" spans="2:19" s="14" customFormat="1" ht="14.4" x14ac:dyDescent="0.3">
      <c r="B149" s="90">
        <v>136</v>
      </c>
      <c r="C149" s="91"/>
      <c r="D149" s="92"/>
      <c r="E149" s="93"/>
      <c r="F149" s="92"/>
      <c r="G149" s="93"/>
      <c r="H149" s="94"/>
      <c r="R149" s="247" t="b">
        <f t="shared" si="5"/>
        <v>0</v>
      </c>
      <c r="S149" s="266">
        <f t="shared" si="6"/>
        <v>1</v>
      </c>
    </row>
    <row r="150" spans="2:19" s="14" customFormat="1" ht="14.4" x14ac:dyDescent="0.3">
      <c r="B150" s="90">
        <v>137</v>
      </c>
      <c r="C150" s="91"/>
      <c r="D150" s="92"/>
      <c r="E150" s="93"/>
      <c r="F150" s="92"/>
      <c r="G150" s="93"/>
      <c r="H150" s="94"/>
      <c r="R150" s="247" t="b">
        <f t="shared" si="5"/>
        <v>0</v>
      </c>
      <c r="S150" s="266">
        <f t="shared" si="6"/>
        <v>1</v>
      </c>
    </row>
    <row r="151" spans="2:19" s="14" customFormat="1" ht="14.4" x14ac:dyDescent="0.3">
      <c r="B151" s="90">
        <v>138</v>
      </c>
      <c r="C151" s="91"/>
      <c r="D151" s="92"/>
      <c r="E151" s="93"/>
      <c r="F151" s="92"/>
      <c r="G151" s="93"/>
      <c r="H151" s="94"/>
      <c r="R151" s="247" t="b">
        <f t="shared" si="5"/>
        <v>0</v>
      </c>
      <c r="S151" s="266">
        <f t="shared" si="6"/>
        <v>1</v>
      </c>
    </row>
    <row r="152" spans="2:19" s="14" customFormat="1" ht="14.4" x14ac:dyDescent="0.3">
      <c r="B152" s="90">
        <v>139</v>
      </c>
      <c r="C152" s="91"/>
      <c r="D152" s="92"/>
      <c r="E152" s="93"/>
      <c r="F152" s="92"/>
      <c r="G152" s="93"/>
      <c r="H152" s="94"/>
      <c r="R152" s="247" t="b">
        <f t="shared" si="5"/>
        <v>0</v>
      </c>
      <c r="S152" s="266">
        <f t="shared" si="6"/>
        <v>1</v>
      </c>
    </row>
    <row r="153" spans="2:19" s="14" customFormat="1" thickBot="1" x14ac:dyDescent="0.35">
      <c r="B153" s="103">
        <v>140</v>
      </c>
      <c r="C153" s="104"/>
      <c r="D153" s="106"/>
      <c r="E153" s="105"/>
      <c r="F153" s="106"/>
      <c r="G153" s="105"/>
      <c r="H153" s="107"/>
      <c r="R153" s="247" t="b">
        <f t="shared" si="5"/>
        <v>0</v>
      </c>
      <c r="S153" s="266">
        <f t="shared" si="6"/>
        <v>1</v>
      </c>
    </row>
    <row r="154" spans="2:19" s="14" customFormat="1" ht="14.4" x14ac:dyDescent="0.3">
      <c r="B154" s="85">
        <v>141</v>
      </c>
      <c r="C154" s="99"/>
      <c r="D154" s="100"/>
      <c r="E154" s="101"/>
      <c r="F154" s="100"/>
      <c r="G154" s="101"/>
      <c r="H154" s="102"/>
      <c r="R154" s="247" t="b">
        <f t="shared" si="5"/>
        <v>0</v>
      </c>
      <c r="S154" s="266">
        <f t="shared" si="6"/>
        <v>1</v>
      </c>
    </row>
    <row r="155" spans="2:19" s="14" customFormat="1" ht="14.4" x14ac:dyDescent="0.3">
      <c r="B155" s="90">
        <v>142</v>
      </c>
      <c r="C155" s="91"/>
      <c r="D155" s="92"/>
      <c r="E155" s="93"/>
      <c r="F155" s="92"/>
      <c r="G155" s="93"/>
      <c r="H155" s="94"/>
      <c r="R155" s="247" t="b">
        <f t="shared" si="5"/>
        <v>0</v>
      </c>
      <c r="S155" s="266">
        <f t="shared" si="6"/>
        <v>1</v>
      </c>
    </row>
    <row r="156" spans="2:19" s="14" customFormat="1" ht="14.4" x14ac:dyDescent="0.3">
      <c r="B156" s="90">
        <v>143</v>
      </c>
      <c r="C156" s="91"/>
      <c r="D156" s="92"/>
      <c r="E156" s="93"/>
      <c r="F156" s="92"/>
      <c r="G156" s="93"/>
      <c r="H156" s="94"/>
      <c r="R156" s="247" t="b">
        <f t="shared" si="5"/>
        <v>0</v>
      </c>
      <c r="S156" s="266">
        <f t="shared" si="6"/>
        <v>1</v>
      </c>
    </row>
    <row r="157" spans="2:19" s="14" customFormat="1" ht="14.4" x14ac:dyDescent="0.3">
      <c r="B157" s="90">
        <v>144</v>
      </c>
      <c r="C157" s="91"/>
      <c r="D157" s="92"/>
      <c r="E157" s="93"/>
      <c r="F157" s="92"/>
      <c r="G157" s="93"/>
      <c r="H157" s="94"/>
      <c r="R157" s="247" t="b">
        <f t="shared" si="5"/>
        <v>0</v>
      </c>
      <c r="S157" s="266">
        <f t="shared" si="6"/>
        <v>1</v>
      </c>
    </row>
    <row r="158" spans="2:19" s="14" customFormat="1" ht="14.4" x14ac:dyDescent="0.3">
      <c r="B158" s="90">
        <v>145</v>
      </c>
      <c r="C158" s="91"/>
      <c r="D158" s="92"/>
      <c r="E158" s="93"/>
      <c r="F158" s="92"/>
      <c r="G158" s="93"/>
      <c r="H158" s="94"/>
      <c r="R158" s="247" t="b">
        <f t="shared" si="5"/>
        <v>0</v>
      </c>
      <c r="S158" s="266">
        <f t="shared" si="6"/>
        <v>1</v>
      </c>
    </row>
    <row r="159" spans="2:19" s="14" customFormat="1" ht="14.4" x14ac:dyDescent="0.3">
      <c r="B159" s="90">
        <v>146</v>
      </c>
      <c r="C159" s="91"/>
      <c r="D159" s="92"/>
      <c r="E159" s="93"/>
      <c r="F159" s="92"/>
      <c r="G159" s="93"/>
      <c r="H159" s="94"/>
      <c r="R159" s="247" t="b">
        <f t="shared" si="5"/>
        <v>0</v>
      </c>
      <c r="S159" s="266">
        <f t="shared" si="6"/>
        <v>1</v>
      </c>
    </row>
    <row r="160" spans="2:19" s="14" customFormat="1" ht="14.4" x14ac:dyDescent="0.3">
      <c r="B160" s="90">
        <v>147</v>
      </c>
      <c r="C160" s="91"/>
      <c r="D160" s="92"/>
      <c r="E160" s="93"/>
      <c r="F160" s="92"/>
      <c r="G160" s="93"/>
      <c r="H160" s="94"/>
      <c r="R160" s="247" t="b">
        <f t="shared" si="5"/>
        <v>0</v>
      </c>
      <c r="S160" s="266">
        <f t="shared" si="6"/>
        <v>1</v>
      </c>
    </row>
    <row r="161" spans="2:19" s="14" customFormat="1" ht="14.4" x14ac:dyDescent="0.3">
      <c r="B161" s="90">
        <v>148</v>
      </c>
      <c r="C161" s="91"/>
      <c r="D161" s="92"/>
      <c r="E161" s="93"/>
      <c r="F161" s="92"/>
      <c r="G161" s="93"/>
      <c r="H161" s="94"/>
      <c r="R161" s="247" t="b">
        <f t="shared" si="5"/>
        <v>0</v>
      </c>
      <c r="S161" s="266">
        <f t="shared" si="6"/>
        <v>1</v>
      </c>
    </row>
    <row r="162" spans="2:19" s="14" customFormat="1" ht="14.4" x14ac:dyDescent="0.3">
      <c r="B162" s="90">
        <v>149</v>
      </c>
      <c r="C162" s="91"/>
      <c r="D162" s="92"/>
      <c r="E162" s="93"/>
      <c r="F162" s="92"/>
      <c r="G162" s="93"/>
      <c r="H162" s="94"/>
      <c r="R162" s="247" t="b">
        <f t="shared" si="5"/>
        <v>0</v>
      </c>
      <c r="S162" s="266">
        <f t="shared" si="6"/>
        <v>1</v>
      </c>
    </row>
    <row r="163" spans="2:19" s="14" customFormat="1" thickBot="1" x14ac:dyDescent="0.35">
      <c r="B163" s="90">
        <v>150</v>
      </c>
      <c r="C163" s="95"/>
      <c r="D163" s="96"/>
      <c r="E163" s="97"/>
      <c r="F163" s="96"/>
      <c r="G163" s="97"/>
      <c r="H163" s="98"/>
      <c r="R163" s="247" t="b">
        <f t="shared" si="5"/>
        <v>0</v>
      </c>
      <c r="S163" s="266">
        <f t="shared" si="6"/>
        <v>1</v>
      </c>
    </row>
    <row r="164" spans="2:19" s="14" customFormat="1" ht="14.4" x14ac:dyDescent="0.3">
      <c r="B164" s="85">
        <v>151</v>
      </c>
      <c r="C164" s="99"/>
      <c r="D164" s="100"/>
      <c r="E164" s="101"/>
      <c r="F164" s="100"/>
      <c r="G164" s="101"/>
      <c r="H164" s="102"/>
      <c r="R164" s="247" t="b">
        <f t="shared" si="5"/>
        <v>0</v>
      </c>
      <c r="S164" s="266">
        <f t="shared" si="6"/>
        <v>1</v>
      </c>
    </row>
    <row r="165" spans="2:19" s="14" customFormat="1" ht="14.4" x14ac:dyDescent="0.3">
      <c r="B165" s="90">
        <v>152</v>
      </c>
      <c r="C165" s="91"/>
      <c r="D165" s="92"/>
      <c r="E165" s="93"/>
      <c r="F165" s="92"/>
      <c r="G165" s="93"/>
      <c r="H165" s="94"/>
      <c r="R165" s="247" t="b">
        <f t="shared" si="5"/>
        <v>0</v>
      </c>
      <c r="S165" s="266">
        <f t="shared" si="6"/>
        <v>1</v>
      </c>
    </row>
    <row r="166" spans="2:19" s="14" customFormat="1" ht="14.4" x14ac:dyDescent="0.3">
      <c r="B166" s="90">
        <v>153</v>
      </c>
      <c r="C166" s="91"/>
      <c r="D166" s="92"/>
      <c r="E166" s="93"/>
      <c r="F166" s="92"/>
      <c r="G166" s="93"/>
      <c r="H166" s="94"/>
      <c r="R166" s="247" t="b">
        <f t="shared" si="5"/>
        <v>0</v>
      </c>
      <c r="S166" s="266">
        <f t="shared" si="6"/>
        <v>1</v>
      </c>
    </row>
    <row r="167" spans="2:19" s="14" customFormat="1" ht="14.4" x14ac:dyDescent="0.3">
      <c r="B167" s="90">
        <v>154</v>
      </c>
      <c r="C167" s="91"/>
      <c r="D167" s="92"/>
      <c r="E167" s="93"/>
      <c r="F167" s="92"/>
      <c r="G167" s="93"/>
      <c r="H167" s="94"/>
      <c r="R167" s="247" t="b">
        <f t="shared" si="5"/>
        <v>0</v>
      </c>
      <c r="S167" s="266">
        <f t="shared" si="6"/>
        <v>1</v>
      </c>
    </row>
    <row r="168" spans="2:19" s="14" customFormat="1" ht="14.4" x14ac:dyDescent="0.3">
      <c r="B168" s="90">
        <v>155</v>
      </c>
      <c r="C168" s="91"/>
      <c r="D168" s="92"/>
      <c r="E168" s="93"/>
      <c r="F168" s="92"/>
      <c r="G168" s="93"/>
      <c r="H168" s="94"/>
      <c r="R168" s="247" t="b">
        <f t="shared" si="5"/>
        <v>0</v>
      </c>
      <c r="S168" s="266">
        <f t="shared" si="6"/>
        <v>1</v>
      </c>
    </row>
    <row r="169" spans="2:19" s="14" customFormat="1" ht="14.4" x14ac:dyDescent="0.3">
      <c r="B169" s="90">
        <v>156</v>
      </c>
      <c r="C169" s="91"/>
      <c r="D169" s="92"/>
      <c r="E169" s="93"/>
      <c r="F169" s="92"/>
      <c r="G169" s="93"/>
      <c r="H169" s="94"/>
      <c r="R169" s="247" t="b">
        <f t="shared" si="5"/>
        <v>0</v>
      </c>
      <c r="S169" s="266">
        <f t="shared" si="6"/>
        <v>1</v>
      </c>
    </row>
    <row r="170" spans="2:19" s="14" customFormat="1" ht="14.4" x14ac:dyDescent="0.3">
      <c r="B170" s="90">
        <v>157</v>
      </c>
      <c r="C170" s="91"/>
      <c r="D170" s="92"/>
      <c r="E170" s="93"/>
      <c r="F170" s="92"/>
      <c r="G170" s="93"/>
      <c r="H170" s="94"/>
      <c r="R170" s="247" t="b">
        <f t="shared" si="5"/>
        <v>0</v>
      </c>
      <c r="S170" s="266">
        <f t="shared" si="6"/>
        <v>1</v>
      </c>
    </row>
    <row r="171" spans="2:19" s="14" customFormat="1" ht="14.4" x14ac:dyDescent="0.3">
      <c r="B171" s="90">
        <v>158</v>
      </c>
      <c r="C171" s="91"/>
      <c r="D171" s="92"/>
      <c r="E171" s="93"/>
      <c r="F171" s="92"/>
      <c r="G171" s="93"/>
      <c r="H171" s="94"/>
      <c r="R171" s="247" t="b">
        <f t="shared" si="5"/>
        <v>0</v>
      </c>
      <c r="S171" s="266">
        <f t="shared" si="6"/>
        <v>1</v>
      </c>
    </row>
    <row r="172" spans="2:19" s="14" customFormat="1" ht="14.4" x14ac:dyDescent="0.3">
      <c r="B172" s="90">
        <v>159</v>
      </c>
      <c r="C172" s="91"/>
      <c r="D172" s="92"/>
      <c r="E172" s="93"/>
      <c r="F172" s="92"/>
      <c r="G172" s="93"/>
      <c r="H172" s="94"/>
      <c r="R172" s="247" t="b">
        <f t="shared" si="5"/>
        <v>0</v>
      </c>
      <c r="S172" s="266">
        <f t="shared" si="6"/>
        <v>1</v>
      </c>
    </row>
    <row r="173" spans="2:19" s="14" customFormat="1" thickBot="1" x14ac:dyDescent="0.35">
      <c r="B173" s="103">
        <v>160</v>
      </c>
      <c r="C173" s="104"/>
      <c r="D173" s="106"/>
      <c r="E173" s="105"/>
      <c r="F173" s="106"/>
      <c r="G173" s="105"/>
      <c r="H173" s="107"/>
      <c r="R173" s="247" t="b">
        <f t="shared" si="5"/>
        <v>0</v>
      </c>
      <c r="S173" s="266">
        <f t="shared" si="6"/>
        <v>1</v>
      </c>
    </row>
    <row r="174" spans="2:19" s="14" customFormat="1" ht="14.4" x14ac:dyDescent="0.3">
      <c r="B174" s="85">
        <v>161</v>
      </c>
      <c r="C174" s="99"/>
      <c r="D174" s="100"/>
      <c r="E174" s="101"/>
      <c r="F174" s="100"/>
      <c r="G174" s="101"/>
      <c r="H174" s="102"/>
      <c r="R174" s="247" t="b">
        <f t="shared" si="5"/>
        <v>0</v>
      </c>
      <c r="S174" s="266">
        <f t="shared" si="6"/>
        <v>1</v>
      </c>
    </row>
    <row r="175" spans="2:19" s="14" customFormat="1" ht="14.4" x14ac:dyDescent="0.3">
      <c r="B175" s="90">
        <v>162</v>
      </c>
      <c r="C175" s="91"/>
      <c r="D175" s="92"/>
      <c r="E175" s="93"/>
      <c r="F175" s="92"/>
      <c r="G175" s="93"/>
      <c r="H175" s="94"/>
      <c r="R175" s="247" t="b">
        <f t="shared" si="5"/>
        <v>0</v>
      </c>
      <c r="S175" s="266">
        <f t="shared" si="6"/>
        <v>1</v>
      </c>
    </row>
    <row r="176" spans="2:19" s="14" customFormat="1" ht="14.4" x14ac:dyDescent="0.3">
      <c r="B176" s="90">
        <v>163</v>
      </c>
      <c r="C176" s="91"/>
      <c r="D176" s="92"/>
      <c r="E176" s="93"/>
      <c r="F176" s="92"/>
      <c r="G176" s="93"/>
      <c r="H176" s="94"/>
      <c r="R176" s="247" t="b">
        <f t="shared" si="5"/>
        <v>0</v>
      </c>
      <c r="S176" s="266">
        <f t="shared" si="6"/>
        <v>1</v>
      </c>
    </row>
    <row r="177" spans="2:19" s="14" customFormat="1" ht="14.4" x14ac:dyDescent="0.3">
      <c r="B177" s="90">
        <v>164</v>
      </c>
      <c r="C177" s="91"/>
      <c r="D177" s="92"/>
      <c r="E177" s="93"/>
      <c r="F177" s="92"/>
      <c r="G177" s="93"/>
      <c r="H177" s="94"/>
      <c r="R177" s="247" t="b">
        <f t="shared" si="5"/>
        <v>0</v>
      </c>
      <c r="S177" s="266">
        <f t="shared" si="6"/>
        <v>1</v>
      </c>
    </row>
    <row r="178" spans="2:19" s="14" customFormat="1" ht="14.4" x14ac:dyDescent="0.3">
      <c r="B178" s="90">
        <v>165</v>
      </c>
      <c r="C178" s="91"/>
      <c r="D178" s="92"/>
      <c r="E178" s="93"/>
      <c r="F178" s="92"/>
      <c r="G178" s="93"/>
      <c r="H178" s="94"/>
      <c r="R178" s="247" t="b">
        <f t="shared" ref="R178:R213" si="7">$G$6&lt;B178</f>
        <v>0</v>
      </c>
      <c r="S178" s="266">
        <f t="shared" ref="S178:S213" si="8">IF(C178="Yes",DATE(2024,7,1),DATE(1900,1,1))</f>
        <v>1</v>
      </c>
    </row>
    <row r="179" spans="2:19" s="14" customFormat="1" ht="14.4" x14ac:dyDescent="0.3">
      <c r="B179" s="90">
        <v>166</v>
      </c>
      <c r="C179" s="91"/>
      <c r="D179" s="92"/>
      <c r="E179" s="93"/>
      <c r="F179" s="92"/>
      <c r="G179" s="93"/>
      <c r="H179" s="94"/>
      <c r="R179" s="247" t="b">
        <f t="shared" si="7"/>
        <v>0</v>
      </c>
      <c r="S179" s="266">
        <f t="shared" si="8"/>
        <v>1</v>
      </c>
    </row>
    <row r="180" spans="2:19" s="14" customFormat="1" ht="14.4" x14ac:dyDescent="0.3">
      <c r="B180" s="90">
        <v>167</v>
      </c>
      <c r="C180" s="91"/>
      <c r="D180" s="92"/>
      <c r="E180" s="93"/>
      <c r="F180" s="92"/>
      <c r="G180" s="93"/>
      <c r="H180" s="94"/>
      <c r="R180" s="247" t="b">
        <f t="shared" si="7"/>
        <v>0</v>
      </c>
      <c r="S180" s="266">
        <f t="shared" si="8"/>
        <v>1</v>
      </c>
    </row>
    <row r="181" spans="2:19" s="14" customFormat="1" ht="14.4" x14ac:dyDescent="0.3">
      <c r="B181" s="90">
        <v>168</v>
      </c>
      <c r="C181" s="91"/>
      <c r="D181" s="92"/>
      <c r="E181" s="93"/>
      <c r="F181" s="92"/>
      <c r="G181" s="93"/>
      <c r="H181" s="94"/>
      <c r="R181" s="247" t="b">
        <f t="shared" si="7"/>
        <v>0</v>
      </c>
      <c r="S181" s="266">
        <f t="shared" si="8"/>
        <v>1</v>
      </c>
    </row>
    <row r="182" spans="2:19" s="14" customFormat="1" ht="14.4" x14ac:dyDescent="0.3">
      <c r="B182" s="90">
        <v>169</v>
      </c>
      <c r="C182" s="91"/>
      <c r="D182" s="92"/>
      <c r="E182" s="93"/>
      <c r="F182" s="92"/>
      <c r="G182" s="93"/>
      <c r="H182" s="94"/>
      <c r="R182" s="247" t="b">
        <f t="shared" si="7"/>
        <v>0</v>
      </c>
      <c r="S182" s="266">
        <f t="shared" si="8"/>
        <v>1</v>
      </c>
    </row>
    <row r="183" spans="2:19" s="14" customFormat="1" thickBot="1" x14ac:dyDescent="0.35">
      <c r="B183" s="90">
        <v>170</v>
      </c>
      <c r="C183" s="95"/>
      <c r="D183" s="96"/>
      <c r="E183" s="97"/>
      <c r="F183" s="96"/>
      <c r="G183" s="97"/>
      <c r="H183" s="98"/>
      <c r="R183" s="247" t="b">
        <f t="shared" si="7"/>
        <v>0</v>
      </c>
      <c r="S183" s="266">
        <f t="shared" si="8"/>
        <v>1</v>
      </c>
    </row>
    <row r="184" spans="2:19" s="14" customFormat="1" ht="14.4" x14ac:dyDescent="0.3">
      <c r="B184" s="85">
        <v>171</v>
      </c>
      <c r="C184" s="99"/>
      <c r="D184" s="100"/>
      <c r="E184" s="101"/>
      <c r="F184" s="100"/>
      <c r="G184" s="101"/>
      <c r="H184" s="102"/>
      <c r="R184" s="247" t="b">
        <f t="shared" si="7"/>
        <v>0</v>
      </c>
      <c r="S184" s="266">
        <f t="shared" si="8"/>
        <v>1</v>
      </c>
    </row>
    <row r="185" spans="2:19" s="14" customFormat="1" ht="14.4" x14ac:dyDescent="0.3">
      <c r="B185" s="90">
        <v>172</v>
      </c>
      <c r="C185" s="91"/>
      <c r="D185" s="92"/>
      <c r="E185" s="93"/>
      <c r="F185" s="92"/>
      <c r="G185" s="93"/>
      <c r="H185" s="94"/>
      <c r="R185" s="247" t="b">
        <f t="shared" si="7"/>
        <v>0</v>
      </c>
      <c r="S185" s="266">
        <f t="shared" si="8"/>
        <v>1</v>
      </c>
    </row>
    <row r="186" spans="2:19" s="14" customFormat="1" ht="14.4" x14ac:dyDescent="0.3">
      <c r="B186" s="90">
        <v>173</v>
      </c>
      <c r="C186" s="91"/>
      <c r="D186" s="92"/>
      <c r="E186" s="93"/>
      <c r="F186" s="92"/>
      <c r="G186" s="93"/>
      <c r="H186" s="94"/>
      <c r="R186" s="247" t="b">
        <f t="shared" si="7"/>
        <v>0</v>
      </c>
      <c r="S186" s="266">
        <f t="shared" si="8"/>
        <v>1</v>
      </c>
    </row>
    <row r="187" spans="2:19" s="14" customFormat="1" ht="14.4" x14ac:dyDescent="0.3">
      <c r="B187" s="90">
        <v>174</v>
      </c>
      <c r="C187" s="91"/>
      <c r="D187" s="92"/>
      <c r="E187" s="93"/>
      <c r="F187" s="92"/>
      <c r="G187" s="93"/>
      <c r="H187" s="94"/>
      <c r="R187" s="247" t="b">
        <f t="shared" si="7"/>
        <v>0</v>
      </c>
      <c r="S187" s="266">
        <f t="shared" si="8"/>
        <v>1</v>
      </c>
    </row>
    <row r="188" spans="2:19" s="14" customFormat="1" ht="14.4" x14ac:dyDescent="0.3">
      <c r="B188" s="90">
        <v>175</v>
      </c>
      <c r="C188" s="91"/>
      <c r="D188" s="92"/>
      <c r="E188" s="93"/>
      <c r="F188" s="92"/>
      <c r="G188" s="93"/>
      <c r="H188" s="94"/>
      <c r="R188" s="247" t="b">
        <f t="shared" si="7"/>
        <v>0</v>
      </c>
      <c r="S188" s="266">
        <f t="shared" si="8"/>
        <v>1</v>
      </c>
    </row>
    <row r="189" spans="2:19" s="14" customFormat="1" ht="14.4" x14ac:dyDescent="0.3">
      <c r="B189" s="90">
        <v>176</v>
      </c>
      <c r="C189" s="91"/>
      <c r="D189" s="92"/>
      <c r="E189" s="93"/>
      <c r="F189" s="92"/>
      <c r="G189" s="93"/>
      <c r="H189" s="94"/>
      <c r="R189" s="247" t="b">
        <f t="shared" si="7"/>
        <v>0</v>
      </c>
      <c r="S189" s="266">
        <f t="shared" si="8"/>
        <v>1</v>
      </c>
    </row>
    <row r="190" spans="2:19" s="14" customFormat="1" ht="14.4" x14ac:dyDescent="0.3">
      <c r="B190" s="90">
        <v>177</v>
      </c>
      <c r="C190" s="91"/>
      <c r="D190" s="92"/>
      <c r="E190" s="93"/>
      <c r="F190" s="92"/>
      <c r="G190" s="93"/>
      <c r="H190" s="94"/>
      <c r="R190" s="247" t="b">
        <f t="shared" si="7"/>
        <v>0</v>
      </c>
      <c r="S190" s="266">
        <f t="shared" si="8"/>
        <v>1</v>
      </c>
    </row>
    <row r="191" spans="2:19" s="14" customFormat="1" ht="14.4" x14ac:dyDescent="0.3">
      <c r="B191" s="90">
        <v>178</v>
      </c>
      <c r="C191" s="91"/>
      <c r="D191" s="92"/>
      <c r="E191" s="93"/>
      <c r="F191" s="92"/>
      <c r="G191" s="93"/>
      <c r="H191" s="94"/>
      <c r="R191" s="247" t="b">
        <f t="shared" si="7"/>
        <v>0</v>
      </c>
      <c r="S191" s="266">
        <f t="shared" si="8"/>
        <v>1</v>
      </c>
    </row>
    <row r="192" spans="2:19" s="14" customFormat="1" ht="14.4" x14ac:dyDescent="0.3">
      <c r="B192" s="90">
        <v>179</v>
      </c>
      <c r="C192" s="91"/>
      <c r="D192" s="92"/>
      <c r="E192" s="93"/>
      <c r="F192" s="92"/>
      <c r="G192" s="93"/>
      <c r="H192" s="94"/>
      <c r="R192" s="247" t="b">
        <f t="shared" si="7"/>
        <v>0</v>
      </c>
      <c r="S192" s="266">
        <f t="shared" si="8"/>
        <v>1</v>
      </c>
    </row>
    <row r="193" spans="2:19" s="14" customFormat="1" thickBot="1" x14ac:dyDescent="0.35">
      <c r="B193" s="103">
        <v>180</v>
      </c>
      <c r="C193" s="104"/>
      <c r="D193" s="106"/>
      <c r="E193" s="105"/>
      <c r="F193" s="106"/>
      <c r="G193" s="105"/>
      <c r="H193" s="107"/>
      <c r="R193" s="247" t="b">
        <f t="shared" si="7"/>
        <v>0</v>
      </c>
      <c r="S193" s="266">
        <f t="shared" si="8"/>
        <v>1</v>
      </c>
    </row>
    <row r="194" spans="2:19" s="14" customFormat="1" ht="14.4" x14ac:dyDescent="0.3">
      <c r="B194" s="85">
        <v>181</v>
      </c>
      <c r="C194" s="99"/>
      <c r="D194" s="100"/>
      <c r="E194" s="101"/>
      <c r="F194" s="100"/>
      <c r="G194" s="101"/>
      <c r="H194" s="102"/>
      <c r="R194" s="247" t="b">
        <f t="shared" si="7"/>
        <v>0</v>
      </c>
      <c r="S194" s="266">
        <f t="shared" si="8"/>
        <v>1</v>
      </c>
    </row>
    <row r="195" spans="2:19" s="14" customFormat="1" ht="14.4" x14ac:dyDescent="0.3">
      <c r="B195" s="90">
        <v>182</v>
      </c>
      <c r="C195" s="91"/>
      <c r="D195" s="92"/>
      <c r="E195" s="93"/>
      <c r="F195" s="92"/>
      <c r="G195" s="93"/>
      <c r="H195" s="94"/>
      <c r="R195" s="247" t="b">
        <f t="shared" si="7"/>
        <v>0</v>
      </c>
      <c r="S195" s="266">
        <f t="shared" si="8"/>
        <v>1</v>
      </c>
    </row>
    <row r="196" spans="2:19" s="14" customFormat="1" ht="14.4" x14ac:dyDescent="0.3">
      <c r="B196" s="90">
        <v>183</v>
      </c>
      <c r="C196" s="91"/>
      <c r="D196" s="92"/>
      <c r="E196" s="93"/>
      <c r="F196" s="92"/>
      <c r="G196" s="93"/>
      <c r="H196" s="94"/>
      <c r="R196" s="247" t="b">
        <f t="shared" si="7"/>
        <v>0</v>
      </c>
      <c r="S196" s="266">
        <f t="shared" si="8"/>
        <v>1</v>
      </c>
    </row>
    <row r="197" spans="2:19" s="14" customFormat="1" ht="14.4" x14ac:dyDescent="0.3">
      <c r="B197" s="90">
        <v>184</v>
      </c>
      <c r="C197" s="91"/>
      <c r="D197" s="92"/>
      <c r="E197" s="93"/>
      <c r="F197" s="92"/>
      <c r="G197" s="93"/>
      <c r="H197" s="94"/>
      <c r="R197" s="247" t="b">
        <f t="shared" si="7"/>
        <v>0</v>
      </c>
      <c r="S197" s="266">
        <f t="shared" si="8"/>
        <v>1</v>
      </c>
    </row>
    <row r="198" spans="2:19" s="14" customFormat="1" ht="14.4" x14ac:dyDescent="0.3">
      <c r="B198" s="90">
        <v>185</v>
      </c>
      <c r="C198" s="91"/>
      <c r="D198" s="92"/>
      <c r="E198" s="93"/>
      <c r="F198" s="92"/>
      <c r="G198" s="93"/>
      <c r="H198" s="94"/>
      <c r="R198" s="247" t="b">
        <f t="shared" si="7"/>
        <v>0</v>
      </c>
      <c r="S198" s="266">
        <f t="shared" si="8"/>
        <v>1</v>
      </c>
    </row>
    <row r="199" spans="2:19" s="14" customFormat="1" ht="14.4" x14ac:dyDescent="0.3">
      <c r="B199" s="90">
        <v>186</v>
      </c>
      <c r="C199" s="91"/>
      <c r="D199" s="92"/>
      <c r="E199" s="93"/>
      <c r="F199" s="92"/>
      <c r="G199" s="93"/>
      <c r="H199" s="94"/>
      <c r="R199" s="247" t="b">
        <f t="shared" si="7"/>
        <v>0</v>
      </c>
      <c r="S199" s="266">
        <f t="shared" si="8"/>
        <v>1</v>
      </c>
    </row>
    <row r="200" spans="2:19" s="14" customFormat="1" ht="14.4" x14ac:dyDescent="0.3">
      <c r="B200" s="90">
        <v>187</v>
      </c>
      <c r="C200" s="91"/>
      <c r="D200" s="92"/>
      <c r="E200" s="93"/>
      <c r="F200" s="92"/>
      <c r="G200" s="93"/>
      <c r="H200" s="94"/>
      <c r="R200" s="247" t="b">
        <f t="shared" si="7"/>
        <v>0</v>
      </c>
      <c r="S200" s="266">
        <f t="shared" si="8"/>
        <v>1</v>
      </c>
    </row>
    <row r="201" spans="2:19" s="14" customFormat="1" ht="14.4" x14ac:dyDescent="0.3">
      <c r="B201" s="90">
        <v>188</v>
      </c>
      <c r="C201" s="91"/>
      <c r="D201" s="92"/>
      <c r="E201" s="93"/>
      <c r="F201" s="92"/>
      <c r="G201" s="93"/>
      <c r="H201" s="94"/>
      <c r="R201" s="247" t="b">
        <f t="shared" si="7"/>
        <v>0</v>
      </c>
      <c r="S201" s="266">
        <f t="shared" si="8"/>
        <v>1</v>
      </c>
    </row>
    <row r="202" spans="2:19" s="14" customFormat="1" ht="14.4" x14ac:dyDescent="0.3">
      <c r="B202" s="90">
        <v>189</v>
      </c>
      <c r="C202" s="91"/>
      <c r="D202" s="92"/>
      <c r="E202" s="93"/>
      <c r="F202" s="92"/>
      <c r="G202" s="93"/>
      <c r="H202" s="94"/>
      <c r="R202" s="247" t="b">
        <f t="shared" si="7"/>
        <v>0</v>
      </c>
      <c r="S202" s="266">
        <f t="shared" si="8"/>
        <v>1</v>
      </c>
    </row>
    <row r="203" spans="2:19" s="14" customFormat="1" thickBot="1" x14ac:dyDescent="0.35">
      <c r="B203" s="90">
        <v>190</v>
      </c>
      <c r="C203" s="95"/>
      <c r="D203" s="96"/>
      <c r="E203" s="97"/>
      <c r="F203" s="96"/>
      <c r="G203" s="97"/>
      <c r="H203" s="98"/>
      <c r="R203" s="247" t="b">
        <f t="shared" si="7"/>
        <v>0</v>
      </c>
      <c r="S203" s="266">
        <f t="shared" si="8"/>
        <v>1</v>
      </c>
    </row>
    <row r="204" spans="2:19" s="14" customFormat="1" ht="14.4" x14ac:dyDescent="0.3">
      <c r="B204" s="85">
        <v>191</v>
      </c>
      <c r="C204" s="99"/>
      <c r="D204" s="100"/>
      <c r="E204" s="101"/>
      <c r="F204" s="100"/>
      <c r="G204" s="101"/>
      <c r="H204" s="102"/>
      <c r="R204" s="247" t="b">
        <f t="shared" si="7"/>
        <v>0</v>
      </c>
      <c r="S204" s="266">
        <f t="shared" si="8"/>
        <v>1</v>
      </c>
    </row>
    <row r="205" spans="2:19" s="14" customFormat="1" ht="14.4" x14ac:dyDescent="0.3">
      <c r="B205" s="90">
        <v>192</v>
      </c>
      <c r="C205" s="91"/>
      <c r="D205" s="92"/>
      <c r="E205" s="93"/>
      <c r="F205" s="92"/>
      <c r="G205" s="93"/>
      <c r="H205" s="94"/>
      <c r="R205" s="247" t="b">
        <f t="shared" si="7"/>
        <v>0</v>
      </c>
      <c r="S205" s="266">
        <f t="shared" si="8"/>
        <v>1</v>
      </c>
    </row>
    <row r="206" spans="2:19" s="14" customFormat="1" ht="14.4" x14ac:dyDescent="0.3">
      <c r="B206" s="90">
        <v>193</v>
      </c>
      <c r="C206" s="91"/>
      <c r="D206" s="92"/>
      <c r="E206" s="93"/>
      <c r="F206" s="92"/>
      <c r="G206" s="93"/>
      <c r="H206" s="94"/>
      <c r="R206" s="247" t="b">
        <f t="shared" si="7"/>
        <v>0</v>
      </c>
      <c r="S206" s="266">
        <f t="shared" si="8"/>
        <v>1</v>
      </c>
    </row>
    <row r="207" spans="2:19" s="14" customFormat="1" ht="14.4" x14ac:dyDescent="0.3">
      <c r="B207" s="90">
        <v>194</v>
      </c>
      <c r="C207" s="91"/>
      <c r="D207" s="92"/>
      <c r="E207" s="93"/>
      <c r="F207" s="92"/>
      <c r="G207" s="93"/>
      <c r="H207" s="94"/>
      <c r="R207" s="247" t="b">
        <f t="shared" si="7"/>
        <v>0</v>
      </c>
      <c r="S207" s="266">
        <f t="shared" si="8"/>
        <v>1</v>
      </c>
    </row>
    <row r="208" spans="2:19" s="14" customFormat="1" ht="14.4" x14ac:dyDescent="0.3">
      <c r="B208" s="90">
        <v>195</v>
      </c>
      <c r="C208" s="91"/>
      <c r="D208" s="92"/>
      <c r="E208" s="93"/>
      <c r="F208" s="92"/>
      <c r="G208" s="93"/>
      <c r="H208" s="94"/>
      <c r="R208" s="247" t="b">
        <f t="shared" si="7"/>
        <v>0</v>
      </c>
      <c r="S208" s="266">
        <f t="shared" si="8"/>
        <v>1</v>
      </c>
    </row>
    <row r="209" spans="1:19" s="14" customFormat="1" ht="14.4" x14ac:dyDescent="0.3">
      <c r="B209" s="90">
        <v>196</v>
      </c>
      <c r="C209" s="91"/>
      <c r="D209" s="92"/>
      <c r="E209" s="93"/>
      <c r="F209" s="92"/>
      <c r="G209" s="93"/>
      <c r="H209" s="94"/>
      <c r="R209" s="247" t="b">
        <f t="shared" si="7"/>
        <v>0</v>
      </c>
      <c r="S209" s="266">
        <f t="shared" si="8"/>
        <v>1</v>
      </c>
    </row>
    <row r="210" spans="1:19" s="14" customFormat="1" ht="14.4" x14ac:dyDescent="0.3">
      <c r="B210" s="90">
        <v>197</v>
      </c>
      <c r="C210" s="91"/>
      <c r="D210" s="92"/>
      <c r="E210" s="93"/>
      <c r="F210" s="92"/>
      <c r="G210" s="93"/>
      <c r="H210" s="94"/>
      <c r="R210" s="247" t="b">
        <f t="shared" si="7"/>
        <v>0</v>
      </c>
      <c r="S210" s="266">
        <f t="shared" si="8"/>
        <v>1</v>
      </c>
    </row>
    <row r="211" spans="1:19" s="14" customFormat="1" ht="14.4" x14ac:dyDescent="0.3">
      <c r="B211" s="90">
        <v>198</v>
      </c>
      <c r="C211" s="91"/>
      <c r="D211" s="92"/>
      <c r="E211" s="93"/>
      <c r="F211" s="92"/>
      <c r="G211" s="93"/>
      <c r="H211" s="94"/>
      <c r="R211" s="247" t="b">
        <f t="shared" si="7"/>
        <v>0</v>
      </c>
      <c r="S211" s="266">
        <f t="shared" si="8"/>
        <v>1</v>
      </c>
    </row>
    <row r="212" spans="1:19" s="14" customFormat="1" ht="14.4" x14ac:dyDescent="0.3">
      <c r="B212" s="90">
        <v>199</v>
      </c>
      <c r="C212" s="91"/>
      <c r="D212" s="92"/>
      <c r="E212" s="93"/>
      <c r="F212" s="92"/>
      <c r="G212" s="93"/>
      <c r="H212" s="94"/>
      <c r="R212" s="247" t="b">
        <f t="shared" si="7"/>
        <v>0</v>
      </c>
      <c r="S212" s="266">
        <f t="shared" si="8"/>
        <v>1</v>
      </c>
    </row>
    <row r="213" spans="1:19" s="14" customFormat="1" thickBot="1" x14ac:dyDescent="0.35">
      <c r="B213" s="103">
        <v>200</v>
      </c>
      <c r="C213" s="104"/>
      <c r="D213" s="106"/>
      <c r="E213" s="105"/>
      <c r="F213" s="106"/>
      <c r="G213" s="105"/>
      <c r="H213" s="107"/>
      <c r="R213" s="247" t="b">
        <f t="shared" si="7"/>
        <v>0</v>
      </c>
      <c r="S213" s="266">
        <f t="shared" si="8"/>
        <v>1</v>
      </c>
    </row>
    <row r="214" spans="1:19" s="14" customFormat="1" ht="14.4" x14ac:dyDescent="0.3">
      <c r="B214" s="85">
        <v>201</v>
      </c>
      <c r="C214" s="99"/>
      <c r="D214" s="100"/>
      <c r="E214" s="101"/>
      <c r="F214" s="100"/>
      <c r="G214" s="101"/>
      <c r="H214" s="102"/>
      <c r="R214" s="247" t="b">
        <f t="shared" ref="R214:R277" si="9">$G$6&lt;B214</f>
        <v>0</v>
      </c>
      <c r="S214" s="266">
        <f t="shared" ref="S214:S277" si="10">IF(C214="Yes",DATE(2024,7,1),DATE(1900,1,1))</f>
        <v>1</v>
      </c>
    </row>
    <row r="215" spans="1:19" s="14" customFormat="1" ht="14.4" x14ac:dyDescent="0.3">
      <c r="B215" s="90">
        <v>202</v>
      </c>
      <c r="C215" s="91"/>
      <c r="D215" s="92"/>
      <c r="E215" s="93"/>
      <c r="F215" s="92"/>
      <c r="G215" s="93"/>
      <c r="H215" s="94"/>
      <c r="R215" s="247" t="b">
        <f t="shared" si="9"/>
        <v>0</v>
      </c>
      <c r="S215" s="266">
        <f t="shared" si="10"/>
        <v>1</v>
      </c>
    </row>
    <row r="216" spans="1:19" s="14" customFormat="1" ht="14.4" x14ac:dyDescent="0.3">
      <c r="B216" s="90">
        <v>203</v>
      </c>
      <c r="C216" s="91"/>
      <c r="D216" s="92"/>
      <c r="E216" s="93"/>
      <c r="F216" s="92"/>
      <c r="G216" s="93"/>
      <c r="H216" s="94"/>
      <c r="R216" s="247" t="b">
        <f t="shared" si="9"/>
        <v>0</v>
      </c>
      <c r="S216" s="266">
        <f t="shared" si="10"/>
        <v>1</v>
      </c>
    </row>
    <row r="217" spans="1:19" ht="14.4" x14ac:dyDescent="0.3">
      <c r="A217" s="14"/>
      <c r="B217" s="90">
        <v>204</v>
      </c>
      <c r="C217" s="91"/>
      <c r="D217" s="92"/>
      <c r="E217" s="93"/>
      <c r="F217" s="92"/>
      <c r="G217" s="93"/>
      <c r="H217" s="94"/>
      <c r="I217" s="14"/>
      <c r="J217" s="14"/>
      <c r="K217" s="14"/>
      <c r="L217" s="14"/>
      <c r="M217" s="14"/>
      <c r="N217" s="14"/>
      <c r="O217" s="14"/>
      <c r="P217" s="14"/>
      <c r="Q217" s="14"/>
      <c r="R217" s="247" t="b">
        <f t="shared" si="9"/>
        <v>0</v>
      </c>
      <c r="S217" s="266">
        <f t="shared" si="10"/>
        <v>1</v>
      </c>
    </row>
    <row r="218" spans="1:19" ht="14.4" x14ac:dyDescent="0.3">
      <c r="A218" s="14"/>
      <c r="B218" s="90">
        <v>205</v>
      </c>
      <c r="C218" s="91"/>
      <c r="D218" s="92"/>
      <c r="E218" s="93"/>
      <c r="F218" s="92"/>
      <c r="G218" s="93"/>
      <c r="H218" s="94"/>
      <c r="I218" s="14"/>
      <c r="J218" s="14"/>
      <c r="K218" s="14"/>
      <c r="L218" s="14"/>
      <c r="M218" s="14"/>
      <c r="N218" s="14"/>
      <c r="O218" s="14"/>
      <c r="P218" s="14"/>
      <c r="Q218" s="14"/>
      <c r="R218" s="247" t="b">
        <f t="shared" si="9"/>
        <v>0</v>
      </c>
      <c r="S218" s="266">
        <f t="shared" si="10"/>
        <v>1</v>
      </c>
    </row>
    <row r="219" spans="1:19" ht="15" customHeight="1" x14ac:dyDescent="0.3">
      <c r="A219" s="14"/>
      <c r="B219" s="90">
        <v>206</v>
      </c>
      <c r="C219" s="91"/>
      <c r="D219" s="92"/>
      <c r="E219" s="93"/>
      <c r="F219" s="92"/>
      <c r="G219" s="93"/>
      <c r="H219" s="94"/>
      <c r="I219" s="14"/>
      <c r="J219" s="14"/>
      <c r="K219" s="14"/>
      <c r="L219" s="14"/>
      <c r="M219" s="14"/>
      <c r="N219" s="14"/>
      <c r="O219" s="14"/>
      <c r="P219" s="14"/>
      <c r="Q219" s="14"/>
      <c r="R219" s="247" t="b">
        <f t="shared" si="9"/>
        <v>0</v>
      </c>
      <c r="S219" s="266">
        <f t="shared" si="10"/>
        <v>1</v>
      </c>
    </row>
    <row r="220" spans="1:19" ht="15" customHeight="1" x14ac:dyDescent="0.3">
      <c r="A220" s="14"/>
      <c r="B220" s="90">
        <v>207</v>
      </c>
      <c r="C220" s="91"/>
      <c r="D220" s="92"/>
      <c r="E220" s="93"/>
      <c r="F220" s="92"/>
      <c r="G220" s="93"/>
      <c r="H220" s="94"/>
      <c r="I220" s="14"/>
      <c r="J220" s="14"/>
      <c r="K220" s="14"/>
      <c r="L220" s="14"/>
      <c r="M220" s="14"/>
      <c r="N220" s="14"/>
      <c r="O220" s="14"/>
      <c r="P220" s="14"/>
      <c r="Q220" s="14"/>
      <c r="R220" s="247" t="b">
        <f t="shared" si="9"/>
        <v>0</v>
      </c>
      <c r="S220" s="266">
        <f t="shared" si="10"/>
        <v>1</v>
      </c>
    </row>
    <row r="221" spans="1:19" ht="15" customHeight="1" x14ac:dyDescent="0.3">
      <c r="A221" s="14"/>
      <c r="B221" s="90">
        <v>208</v>
      </c>
      <c r="C221" s="91"/>
      <c r="D221" s="92"/>
      <c r="E221" s="93"/>
      <c r="F221" s="92"/>
      <c r="G221" s="93"/>
      <c r="H221" s="94"/>
      <c r="I221" s="14"/>
      <c r="J221" s="14"/>
      <c r="K221" s="14"/>
      <c r="L221" s="14"/>
      <c r="M221" s="14"/>
      <c r="N221" s="14"/>
      <c r="O221" s="14"/>
      <c r="P221" s="14"/>
      <c r="Q221" s="14"/>
      <c r="R221" s="247" t="b">
        <f t="shared" si="9"/>
        <v>0</v>
      </c>
      <c r="S221" s="266">
        <f t="shared" si="10"/>
        <v>1</v>
      </c>
    </row>
    <row r="222" spans="1:19" ht="15" customHeight="1" x14ac:dyDescent="0.3">
      <c r="A222" s="14"/>
      <c r="B222" s="90">
        <v>209</v>
      </c>
      <c r="C222" s="91"/>
      <c r="D222" s="92"/>
      <c r="E222" s="93"/>
      <c r="F222" s="92"/>
      <c r="G222" s="93"/>
      <c r="H222" s="94"/>
      <c r="I222" s="14"/>
      <c r="J222" s="14"/>
      <c r="K222" s="14"/>
      <c r="L222" s="14"/>
      <c r="M222" s="14"/>
      <c r="N222" s="14"/>
      <c r="O222" s="14"/>
      <c r="P222" s="14"/>
      <c r="Q222" s="14"/>
      <c r="R222" s="247" t="b">
        <f t="shared" si="9"/>
        <v>0</v>
      </c>
      <c r="S222" s="266">
        <f t="shared" si="10"/>
        <v>1</v>
      </c>
    </row>
    <row r="223" spans="1:19" ht="15" customHeight="1" thickBot="1" x14ac:dyDescent="0.35">
      <c r="A223" s="14"/>
      <c r="B223" s="90">
        <v>210</v>
      </c>
      <c r="C223" s="95"/>
      <c r="D223" s="96"/>
      <c r="E223" s="97"/>
      <c r="F223" s="96"/>
      <c r="G223" s="97"/>
      <c r="H223" s="98"/>
      <c r="I223" s="14"/>
      <c r="J223" s="14"/>
      <c r="K223" s="14"/>
      <c r="L223" s="14"/>
      <c r="M223" s="14"/>
      <c r="N223" s="14"/>
      <c r="O223" s="14"/>
      <c r="P223" s="14"/>
      <c r="Q223" s="14"/>
      <c r="R223" s="247" t="b">
        <f t="shared" si="9"/>
        <v>0</v>
      </c>
      <c r="S223" s="266">
        <f t="shared" si="10"/>
        <v>1</v>
      </c>
    </row>
    <row r="224" spans="1:19" ht="15" customHeight="1" x14ac:dyDescent="0.3">
      <c r="A224" s="14"/>
      <c r="B224" s="85">
        <v>211</v>
      </c>
      <c r="C224" s="99"/>
      <c r="D224" s="100"/>
      <c r="E224" s="101"/>
      <c r="F224" s="100"/>
      <c r="G224" s="101"/>
      <c r="H224" s="102"/>
      <c r="I224" s="14"/>
      <c r="J224" s="14"/>
      <c r="K224" s="14"/>
      <c r="L224" s="14"/>
      <c r="M224" s="14"/>
      <c r="N224" s="14"/>
      <c r="O224" s="14"/>
      <c r="P224" s="14"/>
      <c r="Q224" s="14"/>
      <c r="R224" s="247" t="b">
        <f t="shared" si="9"/>
        <v>0</v>
      </c>
      <c r="S224" s="266">
        <f t="shared" si="10"/>
        <v>1</v>
      </c>
    </row>
    <row r="225" spans="1:19" ht="15" customHeight="1" x14ac:dyDescent="0.3">
      <c r="A225" s="14"/>
      <c r="B225" s="90">
        <v>212</v>
      </c>
      <c r="C225" s="91"/>
      <c r="D225" s="92"/>
      <c r="E225" s="93"/>
      <c r="F225" s="92"/>
      <c r="G225" s="93"/>
      <c r="H225" s="94"/>
      <c r="I225" s="14"/>
      <c r="J225" s="14"/>
      <c r="K225" s="14"/>
      <c r="L225" s="14"/>
      <c r="M225" s="14"/>
      <c r="N225" s="14"/>
      <c r="O225" s="14"/>
      <c r="P225" s="14"/>
      <c r="Q225" s="14"/>
      <c r="R225" s="247" t="b">
        <f t="shared" si="9"/>
        <v>0</v>
      </c>
      <c r="S225" s="266">
        <f t="shared" si="10"/>
        <v>1</v>
      </c>
    </row>
    <row r="226" spans="1:19" ht="15" customHeight="1" x14ac:dyDescent="0.3">
      <c r="A226" s="14"/>
      <c r="B226" s="90">
        <v>213</v>
      </c>
      <c r="C226" s="91"/>
      <c r="D226" s="92"/>
      <c r="E226" s="93"/>
      <c r="F226" s="92"/>
      <c r="G226" s="93"/>
      <c r="H226" s="94"/>
      <c r="I226" s="14"/>
      <c r="J226" s="14"/>
      <c r="K226" s="14"/>
      <c r="L226" s="14"/>
      <c r="M226" s="14"/>
      <c r="N226" s="14"/>
      <c r="O226" s="14"/>
      <c r="P226" s="14"/>
      <c r="Q226" s="14"/>
      <c r="R226" s="247" t="b">
        <f t="shared" si="9"/>
        <v>0</v>
      </c>
      <c r="S226" s="266">
        <f t="shared" si="10"/>
        <v>1</v>
      </c>
    </row>
    <row r="227" spans="1:19" ht="15" customHeight="1" x14ac:dyDescent="0.3">
      <c r="A227" s="14"/>
      <c r="B227" s="90">
        <v>214</v>
      </c>
      <c r="C227" s="91"/>
      <c r="D227" s="92"/>
      <c r="E227" s="93"/>
      <c r="F227" s="92"/>
      <c r="G227" s="93"/>
      <c r="H227" s="94"/>
      <c r="I227" s="14"/>
      <c r="J227" s="14"/>
      <c r="K227" s="14"/>
      <c r="L227" s="14"/>
      <c r="M227" s="14"/>
      <c r="N227" s="14"/>
      <c r="O227" s="14"/>
      <c r="P227" s="14"/>
      <c r="Q227" s="14"/>
      <c r="R227" s="247" t="b">
        <f t="shared" si="9"/>
        <v>0</v>
      </c>
      <c r="S227" s="266">
        <f t="shared" si="10"/>
        <v>1</v>
      </c>
    </row>
    <row r="228" spans="1:19" ht="15" customHeight="1" x14ac:dyDescent="0.3">
      <c r="A228" s="14"/>
      <c r="B228" s="90">
        <v>215</v>
      </c>
      <c r="C228" s="91"/>
      <c r="D228" s="92"/>
      <c r="E228" s="93"/>
      <c r="F228" s="92"/>
      <c r="G228" s="93"/>
      <c r="H228" s="94"/>
      <c r="I228" s="14"/>
      <c r="J228" s="14"/>
      <c r="K228" s="14"/>
      <c r="L228" s="14"/>
      <c r="M228" s="14"/>
      <c r="N228" s="14"/>
      <c r="O228" s="14"/>
      <c r="P228" s="14"/>
      <c r="Q228" s="14"/>
      <c r="R228" s="247" t="b">
        <f t="shared" si="9"/>
        <v>0</v>
      </c>
      <c r="S228" s="266">
        <f t="shared" si="10"/>
        <v>1</v>
      </c>
    </row>
    <row r="229" spans="1:19" ht="15" customHeight="1" x14ac:dyDescent="0.3">
      <c r="A229" s="14"/>
      <c r="B229" s="90">
        <v>216</v>
      </c>
      <c r="C229" s="91"/>
      <c r="D229" s="92"/>
      <c r="E229" s="93"/>
      <c r="F229" s="92"/>
      <c r="G229" s="93"/>
      <c r="H229" s="94"/>
      <c r="I229" s="14"/>
      <c r="J229" s="14"/>
      <c r="K229" s="14"/>
      <c r="L229" s="14"/>
      <c r="M229" s="14"/>
      <c r="N229" s="14"/>
      <c r="O229" s="14"/>
      <c r="P229" s="14"/>
      <c r="Q229" s="14"/>
      <c r="R229" s="247" t="b">
        <f t="shared" si="9"/>
        <v>0</v>
      </c>
      <c r="S229" s="266">
        <f t="shared" si="10"/>
        <v>1</v>
      </c>
    </row>
    <row r="230" spans="1:19" ht="15" customHeight="1" x14ac:dyDescent="0.3">
      <c r="A230" s="14"/>
      <c r="B230" s="90">
        <v>217</v>
      </c>
      <c r="C230" s="91"/>
      <c r="D230" s="92"/>
      <c r="E230" s="93"/>
      <c r="F230" s="92"/>
      <c r="G230" s="93"/>
      <c r="H230" s="94"/>
      <c r="I230" s="14"/>
      <c r="J230" s="14"/>
      <c r="K230" s="14"/>
      <c r="L230" s="14"/>
      <c r="M230" s="14"/>
      <c r="N230" s="14"/>
      <c r="O230" s="14"/>
      <c r="P230" s="14"/>
      <c r="Q230" s="14"/>
      <c r="R230" s="247" t="b">
        <f t="shared" si="9"/>
        <v>0</v>
      </c>
      <c r="S230" s="266">
        <f t="shared" si="10"/>
        <v>1</v>
      </c>
    </row>
    <row r="231" spans="1:19" ht="15" customHeight="1" x14ac:dyDescent="0.3">
      <c r="A231" s="14"/>
      <c r="B231" s="90">
        <v>218</v>
      </c>
      <c r="C231" s="91"/>
      <c r="D231" s="92"/>
      <c r="E231" s="93"/>
      <c r="F231" s="92"/>
      <c r="G231" s="93"/>
      <c r="H231" s="94"/>
      <c r="I231" s="14"/>
      <c r="J231" s="14"/>
      <c r="K231" s="14"/>
      <c r="L231" s="14"/>
      <c r="M231" s="14"/>
      <c r="N231" s="14"/>
      <c r="O231" s="14"/>
      <c r="P231" s="14"/>
      <c r="Q231" s="14"/>
      <c r="R231" s="247" t="b">
        <f t="shared" si="9"/>
        <v>0</v>
      </c>
      <c r="S231" s="266">
        <f t="shared" si="10"/>
        <v>1</v>
      </c>
    </row>
    <row r="232" spans="1:19" ht="15" customHeight="1" x14ac:dyDescent="0.3">
      <c r="A232" s="14"/>
      <c r="B232" s="90">
        <v>219</v>
      </c>
      <c r="C232" s="91"/>
      <c r="D232" s="92"/>
      <c r="E232" s="93"/>
      <c r="F232" s="92"/>
      <c r="G232" s="93"/>
      <c r="H232" s="94"/>
      <c r="I232" s="14"/>
      <c r="J232" s="14"/>
      <c r="K232" s="14"/>
      <c r="L232" s="14"/>
      <c r="M232" s="14"/>
      <c r="N232" s="14"/>
      <c r="O232" s="14"/>
      <c r="P232" s="14"/>
      <c r="Q232" s="14"/>
      <c r="R232" s="247" t="b">
        <f t="shared" si="9"/>
        <v>0</v>
      </c>
      <c r="S232" s="266">
        <f t="shared" si="10"/>
        <v>1</v>
      </c>
    </row>
    <row r="233" spans="1:19" ht="15" customHeight="1" thickBot="1" x14ac:dyDescent="0.35">
      <c r="A233" s="14"/>
      <c r="B233" s="103">
        <v>220</v>
      </c>
      <c r="C233" s="104"/>
      <c r="D233" s="106"/>
      <c r="E233" s="105"/>
      <c r="F233" s="106"/>
      <c r="G233" s="105"/>
      <c r="H233" s="107"/>
      <c r="I233" s="14"/>
      <c r="J233" s="14"/>
      <c r="K233" s="14"/>
      <c r="L233" s="14"/>
      <c r="M233" s="14"/>
      <c r="N233" s="14"/>
      <c r="O233" s="14"/>
      <c r="P233" s="14"/>
      <c r="Q233" s="14"/>
      <c r="R233" s="247" t="b">
        <f t="shared" si="9"/>
        <v>0</v>
      </c>
      <c r="S233" s="266">
        <f t="shared" si="10"/>
        <v>1</v>
      </c>
    </row>
    <row r="234" spans="1:19" ht="15" customHeight="1" x14ac:dyDescent="0.3">
      <c r="A234" s="14"/>
      <c r="B234" s="85">
        <v>221</v>
      </c>
      <c r="C234" s="99"/>
      <c r="D234" s="100"/>
      <c r="E234" s="101"/>
      <c r="F234" s="100"/>
      <c r="G234" s="101"/>
      <c r="H234" s="102"/>
      <c r="I234" s="14"/>
      <c r="J234" s="14"/>
      <c r="K234" s="14"/>
      <c r="L234" s="14"/>
      <c r="M234" s="14"/>
      <c r="N234" s="14"/>
      <c r="O234" s="14"/>
      <c r="P234" s="14"/>
      <c r="Q234" s="14"/>
      <c r="R234" s="247" t="b">
        <f t="shared" si="9"/>
        <v>0</v>
      </c>
      <c r="S234" s="266">
        <f t="shared" si="10"/>
        <v>1</v>
      </c>
    </row>
    <row r="235" spans="1:19" ht="15" customHeight="1" x14ac:dyDescent="0.3">
      <c r="A235" s="14"/>
      <c r="B235" s="90">
        <v>222</v>
      </c>
      <c r="C235" s="91"/>
      <c r="D235" s="92"/>
      <c r="E235" s="93"/>
      <c r="F235" s="92"/>
      <c r="G235" s="93"/>
      <c r="H235" s="94"/>
      <c r="I235" s="14"/>
      <c r="J235" s="14"/>
      <c r="K235" s="14"/>
      <c r="L235" s="14"/>
      <c r="M235" s="14"/>
      <c r="N235" s="14"/>
      <c r="O235" s="14"/>
      <c r="P235" s="14"/>
      <c r="Q235" s="14"/>
      <c r="R235" s="247" t="b">
        <f t="shared" si="9"/>
        <v>0</v>
      </c>
      <c r="S235" s="266">
        <f t="shared" si="10"/>
        <v>1</v>
      </c>
    </row>
    <row r="236" spans="1:19" ht="15" customHeight="1" x14ac:dyDescent="0.3">
      <c r="A236" s="14"/>
      <c r="B236" s="90">
        <v>223</v>
      </c>
      <c r="C236" s="91"/>
      <c r="D236" s="92"/>
      <c r="E236" s="93"/>
      <c r="F236" s="92"/>
      <c r="G236" s="93"/>
      <c r="H236" s="94"/>
      <c r="I236" s="14"/>
      <c r="J236" s="14"/>
      <c r="K236" s="14"/>
      <c r="L236" s="14"/>
      <c r="M236" s="14"/>
      <c r="N236" s="14"/>
      <c r="O236" s="14"/>
      <c r="P236" s="14"/>
      <c r="Q236" s="14"/>
      <c r="R236" s="247" t="b">
        <f t="shared" si="9"/>
        <v>0</v>
      </c>
      <c r="S236" s="266">
        <f t="shared" si="10"/>
        <v>1</v>
      </c>
    </row>
    <row r="237" spans="1:19" ht="15" customHeight="1" x14ac:dyDescent="0.3">
      <c r="A237" s="14"/>
      <c r="B237" s="90">
        <v>224</v>
      </c>
      <c r="C237" s="91"/>
      <c r="D237" s="92"/>
      <c r="E237" s="93"/>
      <c r="F237" s="92"/>
      <c r="G237" s="93"/>
      <c r="H237" s="94"/>
      <c r="I237" s="14"/>
      <c r="J237" s="14"/>
      <c r="K237" s="14"/>
      <c r="L237" s="14"/>
      <c r="M237" s="14"/>
      <c r="N237" s="14"/>
      <c r="O237" s="14"/>
      <c r="P237" s="14"/>
      <c r="Q237" s="14"/>
      <c r="R237" s="247" t="b">
        <f t="shared" si="9"/>
        <v>0</v>
      </c>
      <c r="S237" s="266">
        <f t="shared" si="10"/>
        <v>1</v>
      </c>
    </row>
    <row r="238" spans="1:19" ht="15" customHeight="1" x14ac:dyDescent="0.3">
      <c r="A238" s="14"/>
      <c r="B238" s="90">
        <v>225</v>
      </c>
      <c r="C238" s="91"/>
      <c r="D238" s="92"/>
      <c r="E238" s="93"/>
      <c r="F238" s="92"/>
      <c r="G238" s="93"/>
      <c r="H238" s="94"/>
      <c r="I238" s="14"/>
      <c r="J238" s="14"/>
      <c r="K238" s="14"/>
      <c r="L238" s="14"/>
      <c r="M238" s="14"/>
      <c r="N238" s="14"/>
      <c r="O238" s="14"/>
      <c r="P238" s="14"/>
      <c r="Q238" s="14"/>
      <c r="R238" s="247" t="b">
        <f t="shared" si="9"/>
        <v>0</v>
      </c>
      <c r="S238" s="266">
        <f t="shared" si="10"/>
        <v>1</v>
      </c>
    </row>
    <row r="239" spans="1:19" ht="15" customHeight="1" x14ac:dyDescent="0.3">
      <c r="A239" s="14"/>
      <c r="B239" s="90">
        <v>226</v>
      </c>
      <c r="C239" s="91"/>
      <c r="D239" s="92"/>
      <c r="E239" s="93"/>
      <c r="F239" s="92"/>
      <c r="G239" s="93"/>
      <c r="H239" s="94"/>
      <c r="I239" s="14"/>
      <c r="J239" s="14"/>
      <c r="K239" s="14"/>
      <c r="L239" s="14"/>
      <c r="M239" s="14"/>
      <c r="N239" s="14"/>
      <c r="O239" s="14"/>
      <c r="P239" s="14"/>
      <c r="Q239" s="14"/>
      <c r="R239" s="247" t="b">
        <f t="shared" si="9"/>
        <v>0</v>
      </c>
      <c r="S239" s="266">
        <f t="shared" si="10"/>
        <v>1</v>
      </c>
    </row>
    <row r="240" spans="1:19" ht="15" customHeight="1" x14ac:dyDescent="0.3">
      <c r="A240" s="14"/>
      <c r="B240" s="90">
        <v>227</v>
      </c>
      <c r="C240" s="91"/>
      <c r="D240" s="92"/>
      <c r="E240" s="93"/>
      <c r="F240" s="92"/>
      <c r="G240" s="93"/>
      <c r="H240" s="94"/>
      <c r="I240" s="14"/>
      <c r="J240" s="14"/>
      <c r="K240" s="14"/>
      <c r="L240" s="14"/>
      <c r="M240" s="14"/>
      <c r="N240" s="14"/>
      <c r="O240" s="14"/>
      <c r="P240" s="14"/>
      <c r="Q240" s="14"/>
      <c r="R240" s="247" t="b">
        <f t="shared" si="9"/>
        <v>0</v>
      </c>
      <c r="S240" s="266">
        <f t="shared" si="10"/>
        <v>1</v>
      </c>
    </row>
    <row r="241" spans="1:19" ht="15" customHeight="1" x14ac:dyDescent="0.3">
      <c r="A241" s="14"/>
      <c r="B241" s="90">
        <v>228</v>
      </c>
      <c r="C241" s="91"/>
      <c r="D241" s="92"/>
      <c r="E241" s="93"/>
      <c r="F241" s="92"/>
      <c r="G241" s="93"/>
      <c r="H241" s="94"/>
      <c r="I241" s="14"/>
      <c r="J241" s="14"/>
      <c r="K241" s="14"/>
      <c r="L241" s="14"/>
      <c r="M241" s="14"/>
      <c r="N241" s="14"/>
      <c r="O241" s="14"/>
      <c r="P241" s="14"/>
      <c r="Q241" s="14"/>
      <c r="R241" s="247" t="b">
        <f t="shared" si="9"/>
        <v>0</v>
      </c>
      <c r="S241" s="266">
        <f t="shared" si="10"/>
        <v>1</v>
      </c>
    </row>
    <row r="242" spans="1:19" ht="15" customHeight="1" x14ac:dyDescent="0.3">
      <c r="A242" s="14"/>
      <c r="B242" s="90">
        <v>229</v>
      </c>
      <c r="C242" s="91"/>
      <c r="D242" s="92"/>
      <c r="E242" s="93"/>
      <c r="F242" s="92"/>
      <c r="G242" s="93"/>
      <c r="H242" s="94"/>
      <c r="I242" s="14"/>
      <c r="J242" s="14"/>
      <c r="K242" s="14"/>
      <c r="L242" s="14"/>
      <c r="M242" s="14"/>
      <c r="N242" s="14"/>
      <c r="O242" s="14"/>
      <c r="P242" s="14"/>
      <c r="Q242" s="14"/>
      <c r="R242" s="247" t="b">
        <f t="shared" si="9"/>
        <v>0</v>
      </c>
      <c r="S242" s="266">
        <f t="shared" si="10"/>
        <v>1</v>
      </c>
    </row>
    <row r="243" spans="1:19" ht="15" customHeight="1" thickBot="1" x14ac:dyDescent="0.35">
      <c r="A243" s="14"/>
      <c r="B243" s="90">
        <v>230</v>
      </c>
      <c r="C243" s="95"/>
      <c r="D243" s="96"/>
      <c r="E243" s="97"/>
      <c r="F243" s="96"/>
      <c r="G243" s="97"/>
      <c r="H243" s="98"/>
      <c r="I243" s="14"/>
      <c r="J243" s="14"/>
      <c r="K243" s="14"/>
      <c r="L243" s="14"/>
      <c r="M243" s="14"/>
      <c r="N243" s="14"/>
      <c r="O243" s="14"/>
      <c r="P243" s="14"/>
      <c r="Q243" s="14"/>
      <c r="R243" s="247" t="b">
        <f t="shared" si="9"/>
        <v>0</v>
      </c>
      <c r="S243" s="266">
        <f t="shared" si="10"/>
        <v>1</v>
      </c>
    </row>
    <row r="244" spans="1:19" ht="15" customHeight="1" x14ac:dyDescent="0.3">
      <c r="A244" s="14"/>
      <c r="B244" s="85">
        <v>231</v>
      </c>
      <c r="C244" s="99"/>
      <c r="D244" s="100"/>
      <c r="E244" s="101"/>
      <c r="F244" s="100"/>
      <c r="G244" s="101"/>
      <c r="H244" s="102"/>
      <c r="I244" s="14"/>
      <c r="J244" s="14"/>
      <c r="K244" s="14"/>
      <c r="L244" s="14"/>
      <c r="M244" s="14"/>
      <c r="N244" s="14"/>
      <c r="O244" s="14"/>
      <c r="P244" s="14"/>
      <c r="Q244" s="14"/>
      <c r="R244" s="247" t="b">
        <f t="shared" si="9"/>
        <v>0</v>
      </c>
      <c r="S244" s="266">
        <f t="shared" si="10"/>
        <v>1</v>
      </c>
    </row>
    <row r="245" spans="1:19" ht="15" customHeight="1" x14ac:dyDescent="0.3">
      <c r="A245" s="14"/>
      <c r="B245" s="90">
        <v>232</v>
      </c>
      <c r="C245" s="91"/>
      <c r="D245" s="92"/>
      <c r="E245" s="93"/>
      <c r="F245" s="92"/>
      <c r="G245" s="93"/>
      <c r="H245" s="94"/>
      <c r="I245" s="14"/>
      <c r="J245" s="14"/>
      <c r="K245" s="14"/>
      <c r="L245" s="14"/>
      <c r="M245" s="14"/>
      <c r="N245" s="14"/>
      <c r="O245" s="14"/>
      <c r="P245" s="14"/>
      <c r="Q245" s="14"/>
      <c r="R245" s="247" t="b">
        <f t="shared" si="9"/>
        <v>0</v>
      </c>
      <c r="S245" s="266">
        <f t="shared" si="10"/>
        <v>1</v>
      </c>
    </row>
    <row r="246" spans="1:19" ht="15" customHeight="1" x14ac:dyDescent="0.3">
      <c r="A246" s="14"/>
      <c r="B246" s="90">
        <v>233</v>
      </c>
      <c r="C246" s="91"/>
      <c r="D246" s="92"/>
      <c r="E246" s="93"/>
      <c r="F246" s="92"/>
      <c r="G246" s="93"/>
      <c r="H246" s="94"/>
      <c r="I246" s="14"/>
      <c r="J246" s="14"/>
      <c r="K246" s="14"/>
      <c r="L246" s="14"/>
      <c r="M246" s="14"/>
      <c r="N246" s="14"/>
      <c r="O246" s="14"/>
      <c r="P246" s="14"/>
      <c r="Q246" s="14"/>
      <c r="R246" s="247" t="b">
        <f t="shared" si="9"/>
        <v>0</v>
      </c>
      <c r="S246" s="266">
        <f t="shared" si="10"/>
        <v>1</v>
      </c>
    </row>
    <row r="247" spans="1:19" ht="15" customHeight="1" x14ac:dyDescent="0.3">
      <c r="A247" s="14"/>
      <c r="B247" s="90">
        <v>234</v>
      </c>
      <c r="C247" s="91"/>
      <c r="D247" s="92"/>
      <c r="E247" s="93"/>
      <c r="F247" s="92"/>
      <c r="G247" s="93"/>
      <c r="H247" s="94"/>
      <c r="I247" s="14"/>
      <c r="J247" s="14"/>
      <c r="K247" s="14"/>
      <c r="L247" s="14"/>
      <c r="M247" s="14"/>
      <c r="N247" s="14"/>
      <c r="O247" s="14"/>
      <c r="P247" s="14"/>
      <c r="Q247" s="14"/>
      <c r="R247" s="247" t="b">
        <f t="shared" si="9"/>
        <v>0</v>
      </c>
      <c r="S247" s="266">
        <f t="shared" si="10"/>
        <v>1</v>
      </c>
    </row>
    <row r="248" spans="1:19" ht="15" customHeight="1" x14ac:dyDescent="0.3">
      <c r="A248" s="14"/>
      <c r="B248" s="90">
        <v>235</v>
      </c>
      <c r="C248" s="91"/>
      <c r="D248" s="92"/>
      <c r="E248" s="93"/>
      <c r="F248" s="92"/>
      <c r="G248" s="93"/>
      <c r="H248" s="94"/>
      <c r="I248" s="14"/>
      <c r="J248" s="14"/>
      <c r="K248" s="14"/>
      <c r="L248" s="14"/>
      <c r="M248" s="14"/>
      <c r="N248" s="14"/>
      <c r="O248" s="14"/>
      <c r="P248" s="14"/>
      <c r="Q248" s="14"/>
      <c r="R248" s="247" t="b">
        <f t="shared" si="9"/>
        <v>0</v>
      </c>
      <c r="S248" s="266">
        <f t="shared" si="10"/>
        <v>1</v>
      </c>
    </row>
    <row r="249" spans="1:19" ht="15" customHeight="1" x14ac:dyDescent="0.3">
      <c r="A249" s="14"/>
      <c r="B249" s="90">
        <v>236</v>
      </c>
      <c r="C249" s="91"/>
      <c r="D249" s="92"/>
      <c r="E249" s="93"/>
      <c r="F249" s="92"/>
      <c r="G249" s="93"/>
      <c r="H249" s="94"/>
      <c r="I249" s="14"/>
      <c r="J249" s="14"/>
      <c r="K249" s="14"/>
      <c r="L249" s="14"/>
      <c r="M249" s="14"/>
      <c r="N249" s="14"/>
      <c r="O249" s="14"/>
      <c r="P249" s="14"/>
      <c r="Q249" s="14"/>
      <c r="R249" s="247" t="b">
        <f t="shared" si="9"/>
        <v>0</v>
      </c>
      <c r="S249" s="266">
        <f t="shared" si="10"/>
        <v>1</v>
      </c>
    </row>
    <row r="250" spans="1:19" ht="15" customHeight="1" x14ac:dyDescent="0.3">
      <c r="A250" s="14"/>
      <c r="B250" s="90">
        <v>237</v>
      </c>
      <c r="C250" s="91"/>
      <c r="D250" s="92"/>
      <c r="E250" s="93"/>
      <c r="F250" s="92"/>
      <c r="G250" s="93"/>
      <c r="H250" s="94"/>
      <c r="I250" s="14"/>
      <c r="J250" s="14"/>
      <c r="K250" s="14"/>
      <c r="L250" s="14"/>
      <c r="M250" s="14"/>
      <c r="N250" s="14"/>
      <c r="O250" s="14"/>
      <c r="P250" s="14"/>
      <c r="Q250" s="14"/>
      <c r="R250" s="247" t="b">
        <f t="shared" si="9"/>
        <v>0</v>
      </c>
      <c r="S250" s="266">
        <f t="shared" si="10"/>
        <v>1</v>
      </c>
    </row>
    <row r="251" spans="1:19" ht="15" customHeight="1" x14ac:dyDescent="0.3">
      <c r="A251" s="14"/>
      <c r="B251" s="90">
        <v>238</v>
      </c>
      <c r="C251" s="91"/>
      <c r="D251" s="92"/>
      <c r="E251" s="93"/>
      <c r="F251" s="92"/>
      <c r="G251" s="93"/>
      <c r="H251" s="94"/>
      <c r="I251" s="14"/>
      <c r="J251" s="14"/>
      <c r="K251" s="14"/>
      <c r="L251" s="14"/>
      <c r="M251" s="14"/>
      <c r="N251" s="14"/>
      <c r="O251" s="14"/>
      <c r="P251" s="14"/>
      <c r="Q251" s="14"/>
      <c r="R251" s="247" t="b">
        <f t="shared" si="9"/>
        <v>0</v>
      </c>
      <c r="S251" s="266">
        <f t="shared" si="10"/>
        <v>1</v>
      </c>
    </row>
    <row r="252" spans="1:19" ht="15" customHeight="1" x14ac:dyDescent="0.3">
      <c r="A252" s="14"/>
      <c r="B252" s="90">
        <v>239</v>
      </c>
      <c r="C252" s="91"/>
      <c r="D252" s="92"/>
      <c r="E252" s="93"/>
      <c r="F252" s="92"/>
      <c r="G252" s="93"/>
      <c r="H252" s="94"/>
      <c r="I252" s="14"/>
      <c r="J252" s="14"/>
      <c r="K252" s="14"/>
      <c r="L252" s="14"/>
      <c r="M252" s="14"/>
      <c r="N252" s="14"/>
      <c r="O252" s="14"/>
      <c r="P252" s="14"/>
      <c r="Q252" s="14"/>
      <c r="R252" s="247" t="b">
        <f t="shared" si="9"/>
        <v>0</v>
      </c>
      <c r="S252" s="266">
        <f t="shared" si="10"/>
        <v>1</v>
      </c>
    </row>
    <row r="253" spans="1:19" ht="15" customHeight="1" thickBot="1" x14ac:dyDescent="0.35">
      <c r="A253" s="14"/>
      <c r="B253" s="103">
        <v>240</v>
      </c>
      <c r="C253" s="104"/>
      <c r="D253" s="106"/>
      <c r="E253" s="105"/>
      <c r="F253" s="106"/>
      <c r="G253" s="105"/>
      <c r="H253" s="107"/>
      <c r="I253" s="14"/>
      <c r="J253" s="14"/>
      <c r="K253" s="14"/>
      <c r="L253" s="14"/>
      <c r="M253" s="14"/>
      <c r="N253" s="14"/>
      <c r="O253" s="14"/>
      <c r="P253" s="14"/>
      <c r="Q253" s="14"/>
      <c r="R253" s="247" t="b">
        <f t="shared" si="9"/>
        <v>0</v>
      </c>
      <c r="S253" s="266">
        <f t="shared" si="10"/>
        <v>1</v>
      </c>
    </row>
    <row r="254" spans="1:19" ht="15" customHeight="1" x14ac:dyDescent="0.3">
      <c r="A254" s="14"/>
      <c r="B254" s="85">
        <v>241</v>
      </c>
      <c r="C254" s="99"/>
      <c r="D254" s="100"/>
      <c r="E254" s="101"/>
      <c r="F254" s="100"/>
      <c r="G254" s="101"/>
      <c r="H254" s="102"/>
      <c r="I254" s="14"/>
      <c r="J254" s="14"/>
      <c r="K254" s="14"/>
      <c r="L254" s="14"/>
      <c r="M254" s="14"/>
      <c r="N254" s="14"/>
      <c r="O254" s="14"/>
      <c r="P254" s="14"/>
      <c r="Q254" s="14"/>
      <c r="R254" s="247" t="b">
        <f t="shared" si="9"/>
        <v>0</v>
      </c>
      <c r="S254" s="266">
        <f t="shared" si="10"/>
        <v>1</v>
      </c>
    </row>
    <row r="255" spans="1:19" ht="15" customHeight="1" x14ac:dyDescent="0.3">
      <c r="A255" s="14"/>
      <c r="B255" s="90">
        <v>242</v>
      </c>
      <c r="C255" s="91"/>
      <c r="D255" s="92"/>
      <c r="E255" s="93"/>
      <c r="F255" s="92"/>
      <c r="G255" s="93"/>
      <c r="H255" s="94"/>
      <c r="I255" s="14"/>
      <c r="J255" s="14"/>
      <c r="K255" s="14"/>
      <c r="L255" s="14"/>
      <c r="M255" s="14"/>
      <c r="N255" s="14"/>
      <c r="O255" s="14"/>
      <c r="P255" s="14"/>
      <c r="Q255" s="14"/>
      <c r="R255" s="247" t="b">
        <f t="shared" si="9"/>
        <v>0</v>
      </c>
      <c r="S255" s="266">
        <f t="shared" si="10"/>
        <v>1</v>
      </c>
    </row>
    <row r="256" spans="1:19" ht="15" customHeight="1" x14ac:dyDescent="0.3">
      <c r="A256" s="14"/>
      <c r="B256" s="90">
        <v>243</v>
      </c>
      <c r="C256" s="91"/>
      <c r="D256" s="92"/>
      <c r="E256" s="93"/>
      <c r="F256" s="92"/>
      <c r="G256" s="93"/>
      <c r="H256" s="94"/>
      <c r="I256" s="14"/>
      <c r="J256" s="14"/>
      <c r="K256" s="14"/>
      <c r="L256" s="14"/>
      <c r="M256" s="14"/>
      <c r="N256" s="14"/>
      <c r="O256" s="14"/>
      <c r="P256" s="14"/>
      <c r="Q256" s="14"/>
      <c r="R256" s="247" t="b">
        <f t="shared" si="9"/>
        <v>0</v>
      </c>
      <c r="S256" s="266">
        <f t="shared" si="10"/>
        <v>1</v>
      </c>
    </row>
    <row r="257" spans="1:19" ht="15" customHeight="1" x14ac:dyDescent="0.3">
      <c r="A257" s="14"/>
      <c r="B257" s="90">
        <v>244</v>
      </c>
      <c r="C257" s="91"/>
      <c r="D257" s="92"/>
      <c r="E257" s="93"/>
      <c r="F257" s="92"/>
      <c r="G257" s="93"/>
      <c r="H257" s="94"/>
      <c r="I257" s="14"/>
      <c r="J257" s="14"/>
      <c r="K257" s="14"/>
      <c r="L257" s="14"/>
      <c r="M257" s="14"/>
      <c r="N257" s="14"/>
      <c r="O257" s="14"/>
      <c r="P257" s="14"/>
      <c r="Q257" s="14"/>
      <c r="R257" s="247" t="b">
        <f t="shared" si="9"/>
        <v>0</v>
      </c>
      <c r="S257" s="266">
        <f t="shared" si="10"/>
        <v>1</v>
      </c>
    </row>
    <row r="258" spans="1:19" ht="15" customHeight="1" x14ac:dyDescent="0.3">
      <c r="A258" s="14"/>
      <c r="B258" s="90">
        <v>245</v>
      </c>
      <c r="C258" s="91"/>
      <c r="D258" s="92"/>
      <c r="E258" s="93"/>
      <c r="F258" s="92"/>
      <c r="G258" s="93"/>
      <c r="H258" s="94"/>
      <c r="I258" s="14"/>
      <c r="J258" s="14"/>
      <c r="K258" s="14"/>
      <c r="L258" s="14"/>
      <c r="M258" s="14"/>
      <c r="N258" s="14"/>
      <c r="O258" s="14"/>
      <c r="P258" s="14"/>
      <c r="Q258" s="14"/>
      <c r="R258" s="247" t="b">
        <f t="shared" si="9"/>
        <v>0</v>
      </c>
      <c r="S258" s="266">
        <f t="shared" si="10"/>
        <v>1</v>
      </c>
    </row>
    <row r="259" spans="1:19" ht="15" customHeight="1" x14ac:dyDescent="0.3">
      <c r="A259" s="14"/>
      <c r="B259" s="90">
        <v>246</v>
      </c>
      <c r="C259" s="91"/>
      <c r="D259" s="92"/>
      <c r="E259" s="93"/>
      <c r="F259" s="92"/>
      <c r="G259" s="93"/>
      <c r="H259" s="94"/>
      <c r="I259" s="14"/>
      <c r="J259" s="14"/>
      <c r="K259" s="14"/>
      <c r="L259" s="14"/>
      <c r="M259" s="14"/>
      <c r="N259" s="14"/>
      <c r="O259" s="14"/>
      <c r="P259" s="14"/>
      <c r="Q259" s="14"/>
      <c r="R259" s="247" t="b">
        <f t="shared" si="9"/>
        <v>0</v>
      </c>
      <c r="S259" s="266">
        <f t="shared" si="10"/>
        <v>1</v>
      </c>
    </row>
    <row r="260" spans="1:19" ht="15" customHeight="1" x14ac:dyDescent="0.3">
      <c r="A260" s="14"/>
      <c r="B260" s="90">
        <v>247</v>
      </c>
      <c r="C260" s="91"/>
      <c r="D260" s="92"/>
      <c r="E260" s="93"/>
      <c r="F260" s="92"/>
      <c r="G260" s="93"/>
      <c r="H260" s="94"/>
      <c r="I260" s="14"/>
      <c r="J260" s="14"/>
      <c r="K260" s="14"/>
      <c r="L260" s="14"/>
      <c r="M260" s="14"/>
      <c r="N260" s="14"/>
      <c r="O260" s="14"/>
      <c r="P260" s="14"/>
      <c r="Q260" s="14"/>
      <c r="R260" s="247" t="b">
        <f t="shared" si="9"/>
        <v>0</v>
      </c>
      <c r="S260" s="266">
        <f t="shared" si="10"/>
        <v>1</v>
      </c>
    </row>
    <row r="261" spans="1:19" ht="15" customHeight="1" x14ac:dyDescent="0.3">
      <c r="A261" s="14"/>
      <c r="B261" s="90">
        <v>248</v>
      </c>
      <c r="C261" s="91"/>
      <c r="D261" s="92"/>
      <c r="E261" s="93"/>
      <c r="F261" s="92"/>
      <c r="G261" s="93"/>
      <c r="H261" s="94"/>
      <c r="I261" s="14"/>
      <c r="J261" s="14"/>
      <c r="K261" s="14"/>
      <c r="L261" s="14"/>
      <c r="M261" s="14"/>
      <c r="N261" s="14"/>
      <c r="O261" s="14"/>
      <c r="P261" s="14"/>
      <c r="Q261" s="14"/>
      <c r="R261" s="247" t="b">
        <f t="shared" si="9"/>
        <v>0</v>
      </c>
      <c r="S261" s="266">
        <f t="shared" si="10"/>
        <v>1</v>
      </c>
    </row>
    <row r="262" spans="1:19" ht="15" customHeight="1" x14ac:dyDescent="0.3">
      <c r="A262" s="14"/>
      <c r="B262" s="90">
        <v>249</v>
      </c>
      <c r="C262" s="91"/>
      <c r="D262" s="92"/>
      <c r="E262" s="93"/>
      <c r="F262" s="92"/>
      <c r="G262" s="93"/>
      <c r="H262" s="94"/>
      <c r="I262" s="14"/>
      <c r="J262" s="14"/>
      <c r="K262" s="14"/>
      <c r="L262" s="14"/>
      <c r="M262" s="14"/>
      <c r="N262" s="14"/>
      <c r="O262" s="14"/>
      <c r="P262" s="14"/>
      <c r="Q262" s="14"/>
      <c r="R262" s="247" t="b">
        <f t="shared" si="9"/>
        <v>0</v>
      </c>
      <c r="S262" s="266">
        <f t="shared" si="10"/>
        <v>1</v>
      </c>
    </row>
    <row r="263" spans="1:19" ht="15" customHeight="1" thickBot="1" x14ac:dyDescent="0.35">
      <c r="A263" s="14"/>
      <c r="B263" s="90">
        <v>250</v>
      </c>
      <c r="C263" s="95"/>
      <c r="D263" s="96"/>
      <c r="E263" s="97"/>
      <c r="F263" s="96"/>
      <c r="G263" s="97"/>
      <c r="H263" s="98"/>
      <c r="I263" s="14"/>
      <c r="J263" s="14"/>
      <c r="K263" s="14"/>
      <c r="L263" s="14"/>
      <c r="M263" s="14"/>
      <c r="N263" s="14"/>
      <c r="O263" s="14"/>
      <c r="P263" s="14"/>
      <c r="Q263" s="14"/>
      <c r="R263" s="247" t="b">
        <f t="shared" si="9"/>
        <v>0</v>
      </c>
      <c r="S263" s="266">
        <f t="shared" si="10"/>
        <v>1</v>
      </c>
    </row>
    <row r="264" spans="1:19" ht="15" customHeight="1" x14ac:dyDescent="0.3">
      <c r="A264" s="14"/>
      <c r="B264" s="85">
        <v>251</v>
      </c>
      <c r="C264" s="99"/>
      <c r="D264" s="100"/>
      <c r="E264" s="101"/>
      <c r="F264" s="100"/>
      <c r="G264" s="101"/>
      <c r="H264" s="102"/>
      <c r="I264" s="14"/>
      <c r="J264" s="14"/>
      <c r="K264" s="14"/>
      <c r="L264" s="14"/>
      <c r="M264" s="14"/>
      <c r="N264" s="14"/>
      <c r="O264" s="14"/>
      <c r="P264" s="14"/>
      <c r="Q264" s="14"/>
      <c r="R264" s="247" t="b">
        <f t="shared" si="9"/>
        <v>0</v>
      </c>
      <c r="S264" s="266">
        <f t="shared" si="10"/>
        <v>1</v>
      </c>
    </row>
    <row r="265" spans="1:19" ht="15" customHeight="1" x14ac:dyDescent="0.3">
      <c r="A265" s="14"/>
      <c r="B265" s="90">
        <v>252</v>
      </c>
      <c r="C265" s="91"/>
      <c r="D265" s="92"/>
      <c r="E265" s="93"/>
      <c r="F265" s="92"/>
      <c r="G265" s="93"/>
      <c r="H265" s="94"/>
      <c r="I265" s="14"/>
      <c r="J265" s="14"/>
      <c r="K265" s="14"/>
      <c r="L265" s="14"/>
      <c r="M265" s="14"/>
      <c r="N265" s="14"/>
      <c r="O265" s="14"/>
      <c r="P265" s="14"/>
      <c r="Q265" s="14"/>
      <c r="R265" s="247" t="b">
        <f t="shared" si="9"/>
        <v>0</v>
      </c>
      <c r="S265" s="266">
        <f t="shared" si="10"/>
        <v>1</v>
      </c>
    </row>
    <row r="266" spans="1:19" ht="15" customHeight="1" x14ac:dyDescent="0.3">
      <c r="A266" s="14"/>
      <c r="B266" s="90">
        <v>253</v>
      </c>
      <c r="C266" s="91"/>
      <c r="D266" s="92"/>
      <c r="E266" s="93"/>
      <c r="F266" s="92"/>
      <c r="G266" s="93"/>
      <c r="H266" s="94"/>
      <c r="I266" s="14"/>
      <c r="J266" s="14"/>
      <c r="K266" s="14"/>
      <c r="L266" s="14"/>
      <c r="M266" s="14"/>
      <c r="N266" s="14"/>
      <c r="O266" s="14"/>
      <c r="P266" s="14"/>
      <c r="Q266" s="14"/>
      <c r="R266" s="247" t="b">
        <f t="shared" si="9"/>
        <v>0</v>
      </c>
      <c r="S266" s="266">
        <f t="shared" si="10"/>
        <v>1</v>
      </c>
    </row>
    <row r="267" spans="1:19" ht="15" customHeight="1" x14ac:dyDescent="0.3">
      <c r="A267" s="14"/>
      <c r="B267" s="90">
        <v>254</v>
      </c>
      <c r="C267" s="91"/>
      <c r="D267" s="92"/>
      <c r="E267" s="93"/>
      <c r="F267" s="92"/>
      <c r="G267" s="93"/>
      <c r="H267" s="94"/>
      <c r="I267" s="14"/>
      <c r="J267" s="14"/>
      <c r="K267" s="14"/>
      <c r="L267" s="14"/>
      <c r="M267" s="14"/>
      <c r="N267" s="14"/>
      <c r="O267" s="14"/>
      <c r="P267" s="14"/>
      <c r="Q267" s="14"/>
      <c r="R267" s="247" t="b">
        <f t="shared" si="9"/>
        <v>0</v>
      </c>
      <c r="S267" s="266">
        <f t="shared" si="10"/>
        <v>1</v>
      </c>
    </row>
    <row r="268" spans="1:19" ht="15" customHeight="1" x14ac:dyDescent="0.3">
      <c r="A268" s="14"/>
      <c r="B268" s="90">
        <v>255</v>
      </c>
      <c r="C268" s="91"/>
      <c r="D268" s="92"/>
      <c r="E268" s="93"/>
      <c r="F268" s="92"/>
      <c r="G268" s="93"/>
      <c r="H268" s="94"/>
      <c r="I268" s="14"/>
      <c r="J268" s="14"/>
      <c r="K268" s="14"/>
      <c r="L268" s="14"/>
      <c r="M268" s="14"/>
      <c r="N268" s="14"/>
      <c r="O268" s="14"/>
      <c r="P268" s="14"/>
      <c r="Q268" s="14"/>
      <c r="R268" s="247" t="b">
        <f t="shared" si="9"/>
        <v>0</v>
      </c>
      <c r="S268" s="266">
        <f t="shared" si="10"/>
        <v>1</v>
      </c>
    </row>
    <row r="269" spans="1:19" ht="15" customHeight="1" x14ac:dyDescent="0.3">
      <c r="A269" s="14"/>
      <c r="B269" s="90">
        <v>256</v>
      </c>
      <c r="C269" s="91"/>
      <c r="D269" s="92"/>
      <c r="E269" s="93"/>
      <c r="F269" s="92"/>
      <c r="G269" s="93"/>
      <c r="H269" s="94"/>
      <c r="I269" s="14"/>
      <c r="J269" s="14"/>
      <c r="K269" s="14"/>
      <c r="L269" s="14"/>
      <c r="M269" s="14"/>
      <c r="N269" s="14"/>
      <c r="O269" s="14"/>
      <c r="P269" s="14"/>
      <c r="Q269" s="14"/>
      <c r="R269" s="247" t="b">
        <f t="shared" si="9"/>
        <v>0</v>
      </c>
      <c r="S269" s="266">
        <f t="shared" si="10"/>
        <v>1</v>
      </c>
    </row>
    <row r="270" spans="1:19" ht="15" customHeight="1" x14ac:dyDescent="0.3">
      <c r="A270" s="14"/>
      <c r="B270" s="90">
        <v>257</v>
      </c>
      <c r="C270" s="91"/>
      <c r="D270" s="92"/>
      <c r="E270" s="93"/>
      <c r="F270" s="92"/>
      <c r="G270" s="93"/>
      <c r="H270" s="94"/>
      <c r="I270" s="14"/>
      <c r="J270" s="14"/>
      <c r="K270" s="14"/>
      <c r="L270" s="14"/>
      <c r="M270" s="14"/>
      <c r="N270" s="14"/>
      <c r="O270" s="14"/>
      <c r="P270" s="14"/>
      <c r="Q270" s="14"/>
      <c r="R270" s="247" t="b">
        <f t="shared" si="9"/>
        <v>0</v>
      </c>
      <c r="S270" s="266">
        <f t="shared" si="10"/>
        <v>1</v>
      </c>
    </row>
    <row r="271" spans="1:19" ht="15" customHeight="1" x14ac:dyDescent="0.3">
      <c r="A271" s="14"/>
      <c r="B271" s="90">
        <v>258</v>
      </c>
      <c r="C271" s="91"/>
      <c r="D271" s="92"/>
      <c r="E271" s="93"/>
      <c r="F271" s="92"/>
      <c r="G271" s="93"/>
      <c r="H271" s="94"/>
      <c r="I271" s="14"/>
      <c r="J271" s="14"/>
      <c r="K271" s="14"/>
      <c r="L271" s="14"/>
      <c r="M271" s="14"/>
      <c r="N271" s="14"/>
      <c r="O271" s="14"/>
      <c r="P271" s="14"/>
      <c r="Q271" s="14"/>
      <c r="R271" s="247" t="b">
        <f t="shared" si="9"/>
        <v>0</v>
      </c>
      <c r="S271" s="266">
        <f t="shared" si="10"/>
        <v>1</v>
      </c>
    </row>
    <row r="272" spans="1:19" ht="15" customHeight="1" x14ac:dyDescent="0.3">
      <c r="A272" s="14"/>
      <c r="B272" s="90">
        <v>259</v>
      </c>
      <c r="C272" s="91"/>
      <c r="D272" s="92"/>
      <c r="E272" s="93"/>
      <c r="F272" s="92"/>
      <c r="G272" s="93"/>
      <c r="H272" s="94"/>
      <c r="I272" s="14"/>
      <c r="J272" s="14"/>
      <c r="K272" s="14"/>
      <c r="L272" s="14"/>
      <c r="M272" s="14"/>
      <c r="N272" s="14"/>
      <c r="O272" s="14"/>
      <c r="P272" s="14"/>
      <c r="Q272" s="14"/>
      <c r="R272" s="247" t="b">
        <f t="shared" si="9"/>
        <v>0</v>
      </c>
      <c r="S272" s="266">
        <f t="shared" si="10"/>
        <v>1</v>
      </c>
    </row>
    <row r="273" spans="1:19" ht="15" customHeight="1" thickBot="1" x14ac:dyDescent="0.35">
      <c r="A273" s="14"/>
      <c r="B273" s="103">
        <v>260</v>
      </c>
      <c r="C273" s="104"/>
      <c r="D273" s="106"/>
      <c r="E273" s="105"/>
      <c r="F273" s="106"/>
      <c r="G273" s="105"/>
      <c r="H273" s="107"/>
      <c r="I273" s="14"/>
      <c r="J273" s="14"/>
      <c r="K273" s="14"/>
      <c r="L273" s="14"/>
      <c r="M273" s="14"/>
      <c r="N273" s="14"/>
      <c r="O273" s="14"/>
      <c r="P273" s="14"/>
      <c r="Q273" s="14"/>
      <c r="R273" s="247" t="b">
        <f t="shared" si="9"/>
        <v>0</v>
      </c>
      <c r="S273" s="266">
        <f t="shared" si="10"/>
        <v>1</v>
      </c>
    </row>
    <row r="274" spans="1:19" ht="15" customHeight="1" x14ac:dyDescent="0.3">
      <c r="A274" s="14"/>
      <c r="B274" s="85">
        <v>261</v>
      </c>
      <c r="C274" s="99"/>
      <c r="D274" s="100"/>
      <c r="E274" s="101"/>
      <c r="F274" s="100"/>
      <c r="G274" s="101"/>
      <c r="H274" s="102"/>
      <c r="I274" s="14"/>
      <c r="J274" s="14"/>
      <c r="K274" s="14"/>
      <c r="L274" s="14"/>
      <c r="M274" s="14"/>
      <c r="N274" s="14"/>
      <c r="O274" s="14"/>
      <c r="P274" s="14"/>
      <c r="Q274" s="14"/>
      <c r="R274" s="247" t="b">
        <f t="shared" si="9"/>
        <v>0</v>
      </c>
      <c r="S274" s="266">
        <f t="shared" si="10"/>
        <v>1</v>
      </c>
    </row>
    <row r="275" spans="1:19" ht="15" customHeight="1" x14ac:dyDescent="0.3">
      <c r="A275" s="14"/>
      <c r="B275" s="90">
        <v>262</v>
      </c>
      <c r="C275" s="91"/>
      <c r="D275" s="92"/>
      <c r="E275" s="93"/>
      <c r="F275" s="92"/>
      <c r="G275" s="93"/>
      <c r="H275" s="94"/>
      <c r="I275" s="14"/>
      <c r="J275" s="14"/>
      <c r="K275" s="14"/>
      <c r="L275" s="14"/>
      <c r="M275" s="14"/>
      <c r="N275" s="14"/>
      <c r="O275" s="14"/>
      <c r="P275" s="14"/>
      <c r="Q275" s="14"/>
      <c r="R275" s="247" t="b">
        <f t="shared" si="9"/>
        <v>0</v>
      </c>
      <c r="S275" s="266">
        <f t="shared" si="10"/>
        <v>1</v>
      </c>
    </row>
    <row r="276" spans="1:19" ht="15" customHeight="1" x14ac:dyDescent="0.3">
      <c r="A276" s="14"/>
      <c r="B276" s="90">
        <v>263</v>
      </c>
      <c r="C276" s="91"/>
      <c r="D276" s="92"/>
      <c r="E276" s="93"/>
      <c r="F276" s="92"/>
      <c r="G276" s="93"/>
      <c r="H276" s="94"/>
      <c r="I276" s="14"/>
      <c r="J276" s="14"/>
      <c r="K276" s="14"/>
      <c r="L276" s="14"/>
      <c r="M276" s="14"/>
      <c r="N276" s="14"/>
      <c r="O276" s="14"/>
      <c r="P276" s="14"/>
      <c r="Q276" s="14"/>
      <c r="R276" s="247" t="b">
        <f t="shared" si="9"/>
        <v>0</v>
      </c>
      <c r="S276" s="266">
        <f t="shared" si="10"/>
        <v>1</v>
      </c>
    </row>
    <row r="277" spans="1:19" ht="15" customHeight="1" x14ac:dyDescent="0.3">
      <c r="A277" s="14"/>
      <c r="B277" s="90">
        <v>264</v>
      </c>
      <c r="C277" s="91"/>
      <c r="D277" s="92"/>
      <c r="E277" s="93"/>
      <c r="F277" s="92"/>
      <c r="G277" s="93"/>
      <c r="H277" s="94"/>
      <c r="I277" s="14"/>
      <c r="J277" s="14"/>
      <c r="K277" s="14"/>
      <c r="L277" s="14"/>
      <c r="M277" s="14"/>
      <c r="N277" s="14"/>
      <c r="O277" s="14"/>
      <c r="P277" s="14"/>
      <c r="Q277" s="14"/>
      <c r="R277" s="247" t="b">
        <f t="shared" si="9"/>
        <v>0</v>
      </c>
      <c r="S277" s="266">
        <f t="shared" si="10"/>
        <v>1</v>
      </c>
    </row>
    <row r="278" spans="1:19" ht="15" customHeight="1" x14ac:dyDescent="0.3">
      <c r="A278" s="14"/>
      <c r="B278" s="90">
        <v>265</v>
      </c>
      <c r="C278" s="91"/>
      <c r="D278" s="92"/>
      <c r="E278" s="93"/>
      <c r="F278" s="92"/>
      <c r="G278" s="93"/>
      <c r="H278" s="94"/>
      <c r="I278" s="14"/>
      <c r="J278" s="14"/>
      <c r="K278" s="14"/>
      <c r="L278" s="14"/>
      <c r="M278" s="14"/>
      <c r="N278" s="14"/>
      <c r="O278" s="14"/>
      <c r="P278" s="14"/>
      <c r="Q278" s="14"/>
      <c r="R278" s="247" t="b">
        <f t="shared" ref="R278:R313" si="11">$G$6&lt;B278</f>
        <v>0</v>
      </c>
      <c r="S278" s="266">
        <f t="shared" ref="S278:S313" si="12">IF(C278="Yes",DATE(2024,7,1),DATE(1900,1,1))</f>
        <v>1</v>
      </c>
    </row>
    <row r="279" spans="1:19" ht="15" customHeight="1" x14ac:dyDescent="0.3">
      <c r="A279" s="14"/>
      <c r="B279" s="90">
        <v>266</v>
      </c>
      <c r="C279" s="91"/>
      <c r="D279" s="92"/>
      <c r="E279" s="93"/>
      <c r="F279" s="92"/>
      <c r="G279" s="93"/>
      <c r="H279" s="94"/>
      <c r="I279" s="14"/>
      <c r="J279" s="14"/>
      <c r="K279" s="14"/>
      <c r="L279" s="14"/>
      <c r="M279" s="14"/>
      <c r="N279" s="14"/>
      <c r="O279" s="14"/>
      <c r="P279" s="14"/>
      <c r="Q279" s="14"/>
      <c r="R279" s="247" t="b">
        <f t="shared" si="11"/>
        <v>0</v>
      </c>
      <c r="S279" s="266">
        <f t="shared" si="12"/>
        <v>1</v>
      </c>
    </row>
    <row r="280" spans="1:19" ht="15" customHeight="1" x14ac:dyDescent="0.3">
      <c r="A280" s="14"/>
      <c r="B280" s="90">
        <v>267</v>
      </c>
      <c r="C280" s="91"/>
      <c r="D280" s="92"/>
      <c r="E280" s="93"/>
      <c r="F280" s="92"/>
      <c r="G280" s="93"/>
      <c r="H280" s="94"/>
      <c r="I280" s="14"/>
      <c r="J280" s="14"/>
      <c r="K280" s="14"/>
      <c r="L280" s="14"/>
      <c r="M280" s="14"/>
      <c r="N280" s="14"/>
      <c r="O280" s="14"/>
      <c r="P280" s="14"/>
      <c r="Q280" s="14"/>
      <c r="R280" s="247" t="b">
        <f t="shared" si="11"/>
        <v>0</v>
      </c>
      <c r="S280" s="266">
        <f t="shared" si="12"/>
        <v>1</v>
      </c>
    </row>
    <row r="281" spans="1:19" ht="15" customHeight="1" x14ac:dyDescent="0.3">
      <c r="A281" s="14"/>
      <c r="B281" s="90">
        <v>268</v>
      </c>
      <c r="C281" s="91"/>
      <c r="D281" s="92"/>
      <c r="E281" s="93"/>
      <c r="F281" s="92"/>
      <c r="G281" s="93"/>
      <c r="H281" s="94"/>
      <c r="I281" s="14"/>
      <c r="J281" s="14"/>
      <c r="K281" s="14"/>
      <c r="L281" s="14"/>
      <c r="M281" s="14"/>
      <c r="N281" s="14"/>
      <c r="O281" s="14"/>
      <c r="P281" s="14"/>
      <c r="Q281" s="14"/>
      <c r="R281" s="247" t="b">
        <f t="shared" si="11"/>
        <v>0</v>
      </c>
      <c r="S281" s="266">
        <f t="shared" si="12"/>
        <v>1</v>
      </c>
    </row>
    <row r="282" spans="1:19" ht="15" customHeight="1" x14ac:dyDescent="0.3">
      <c r="A282" s="14"/>
      <c r="B282" s="90">
        <v>269</v>
      </c>
      <c r="C282" s="91"/>
      <c r="D282" s="92"/>
      <c r="E282" s="93"/>
      <c r="F282" s="92"/>
      <c r="G282" s="93"/>
      <c r="H282" s="94"/>
      <c r="I282" s="14"/>
      <c r="J282" s="14"/>
      <c r="K282" s="14"/>
      <c r="L282" s="14"/>
      <c r="M282" s="14"/>
      <c r="N282" s="14"/>
      <c r="O282" s="14"/>
      <c r="P282" s="14"/>
      <c r="Q282" s="14"/>
      <c r="R282" s="247" t="b">
        <f t="shared" si="11"/>
        <v>0</v>
      </c>
      <c r="S282" s="266">
        <f t="shared" si="12"/>
        <v>1</v>
      </c>
    </row>
    <row r="283" spans="1:19" ht="15" customHeight="1" thickBot="1" x14ac:dyDescent="0.35">
      <c r="A283" s="14"/>
      <c r="B283" s="90">
        <v>270</v>
      </c>
      <c r="C283" s="95"/>
      <c r="D283" s="96"/>
      <c r="E283" s="97"/>
      <c r="F283" s="96"/>
      <c r="G283" s="97"/>
      <c r="H283" s="98"/>
      <c r="I283" s="14"/>
      <c r="J283" s="14"/>
      <c r="K283" s="14"/>
      <c r="L283" s="14"/>
      <c r="M283" s="14"/>
      <c r="N283" s="14"/>
      <c r="O283" s="14"/>
      <c r="P283" s="14"/>
      <c r="Q283" s="14"/>
      <c r="R283" s="247" t="b">
        <f t="shared" si="11"/>
        <v>0</v>
      </c>
      <c r="S283" s="266">
        <f t="shared" si="12"/>
        <v>1</v>
      </c>
    </row>
    <row r="284" spans="1:19" ht="15" customHeight="1" x14ac:dyDescent="0.3">
      <c r="A284" s="14"/>
      <c r="B284" s="85">
        <v>271</v>
      </c>
      <c r="C284" s="99"/>
      <c r="D284" s="100"/>
      <c r="E284" s="101"/>
      <c r="F284" s="100"/>
      <c r="G284" s="101"/>
      <c r="H284" s="102"/>
      <c r="I284" s="14"/>
      <c r="J284" s="14"/>
      <c r="K284" s="14"/>
      <c r="L284" s="14"/>
      <c r="M284" s="14"/>
      <c r="N284" s="14"/>
      <c r="O284" s="14"/>
      <c r="P284" s="14"/>
      <c r="Q284" s="14"/>
      <c r="R284" s="247" t="b">
        <f t="shared" si="11"/>
        <v>0</v>
      </c>
      <c r="S284" s="266">
        <f t="shared" si="12"/>
        <v>1</v>
      </c>
    </row>
    <row r="285" spans="1:19" ht="15" customHeight="1" x14ac:dyDescent="0.3">
      <c r="A285" s="14"/>
      <c r="B285" s="90">
        <v>272</v>
      </c>
      <c r="C285" s="91"/>
      <c r="D285" s="92"/>
      <c r="E285" s="93"/>
      <c r="F285" s="92"/>
      <c r="G285" s="93"/>
      <c r="H285" s="94"/>
      <c r="I285" s="14"/>
      <c r="J285" s="14"/>
      <c r="K285" s="14"/>
      <c r="L285" s="14"/>
      <c r="M285" s="14"/>
      <c r="N285" s="14"/>
      <c r="O285" s="14"/>
      <c r="P285" s="14"/>
      <c r="Q285" s="14"/>
      <c r="R285" s="247" t="b">
        <f t="shared" si="11"/>
        <v>0</v>
      </c>
      <c r="S285" s="266">
        <f t="shared" si="12"/>
        <v>1</v>
      </c>
    </row>
    <row r="286" spans="1:19" ht="15" customHeight="1" x14ac:dyDescent="0.3">
      <c r="A286" s="14"/>
      <c r="B286" s="90">
        <v>273</v>
      </c>
      <c r="C286" s="91"/>
      <c r="D286" s="92"/>
      <c r="E286" s="93"/>
      <c r="F286" s="92"/>
      <c r="G286" s="93"/>
      <c r="H286" s="94"/>
      <c r="I286" s="14"/>
      <c r="J286" s="14"/>
      <c r="K286" s="14"/>
      <c r="L286" s="14"/>
      <c r="M286" s="14"/>
      <c r="N286" s="14"/>
      <c r="O286" s="14"/>
      <c r="P286" s="14"/>
      <c r="Q286" s="14"/>
      <c r="R286" s="247" t="b">
        <f t="shared" si="11"/>
        <v>0</v>
      </c>
      <c r="S286" s="266">
        <f t="shared" si="12"/>
        <v>1</v>
      </c>
    </row>
    <row r="287" spans="1:19" ht="15" customHeight="1" x14ac:dyDescent="0.3">
      <c r="A287" s="14"/>
      <c r="B287" s="90">
        <v>274</v>
      </c>
      <c r="C287" s="91"/>
      <c r="D287" s="92"/>
      <c r="E287" s="93"/>
      <c r="F287" s="92"/>
      <c r="G287" s="93"/>
      <c r="H287" s="94"/>
      <c r="I287" s="14"/>
      <c r="J287" s="14"/>
      <c r="K287" s="14"/>
      <c r="L287" s="14"/>
      <c r="M287" s="14"/>
      <c r="N287" s="14"/>
      <c r="O287" s="14"/>
      <c r="P287" s="14"/>
      <c r="Q287" s="14"/>
      <c r="R287" s="247" t="b">
        <f t="shared" si="11"/>
        <v>0</v>
      </c>
      <c r="S287" s="266">
        <f t="shared" si="12"/>
        <v>1</v>
      </c>
    </row>
    <row r="288" spans="1:19" ht="15" customHeight="1" x14ac:dyDescent="0.3">
      <c r="A288" s="14"/>
      <c r="B288" s="90">
        <v>275</v>
      </c>
      <c r="C288" s="91"/>
      <c r="D288" s="92"/>
      <c r="E288" s="93"/>
      <c r="F288" s="92"/>
      <c r="G288" s="93"/>
      <c r="H288" s="94"/>
      <c r="I288" s="14"/>
      <c r="J288" s="14"/>
      <c r="K288" s="14"/>
      <c r="L288" s="14"/>
      <c r="M288" s="14"/>
      <c r="N288" s="14"/>
      <c r="O288" s="14"/>
      <c r="P288" s="14"/>
      <c r="Q288" s="14"/>
      <c r="R288" s="247" t="b">
        <f t="shared" si="11"/>
        <v>0</v>
      </c>
      <c r="S288" s="266">
        <f t="shared" si="12"/>
        <v>1</v>
      </c>
    </row>
    <row r="289" spans="1:19" ht="15" customHeight="1" x14ac:dyDescent="0.3">
      <c r="A289" s="14"/>
      <c r="B289" s="90">
        <v>276</v>
      </c>
      <c r="C289" s="91"/>
      <c r="D289" s="92"/>
      <c r="E289" s="93"/>
      <c r="F289" s="92"/>
      <c r="G289" s="93"/>
      <c r="H289" s="94"/>
      <c r="I289" s="14"/>
      <c r="J289" s="14"/>
      <c r="K289" s="14"/>
      <c r="L289" s="14"/>
      <c r="M289" s="14"/>
      <c r="N289" s="14"/>
      <c r="O289" s="14"/>
      <c r="P289" s="14"/>
      <c r="Q289" s="14"/>
      <c r="R289" s="247" t="b">
        <f t="shared" si="11"/>
        <v>0</v>
      </c>
      <c r="S289" s="266">
        <f t="shared" si="12"/>
        <v>1</v>
      </c>
    </row>
    <row r="290" spans="1:19" ht="15" customHeight="1" x14ac:dyDescent="0.3">
      <c r="A290" s="14"/>
      <c r="B290" s="90">
        <v>277</v>
      </c>
      <c r="C290" s="91"/>
      <c r="D290" s="92"/>
      <c r="E290" s="93"/>
      <c r="F290" s="92"/>
      <c r="G290" s="93"/>
      <c r="H290" s="94"/>
      <c r="I290" s="14"/>
      <c r="J290" s="14"/>
      <c r="K290" s="14"/>
      <c r="L290" s="14"/>
      <c r="M290" s="14"/>
      <c r="N290" s="14"/>
      <c r="O290" s="14"/>
      <c r="P290" s="14"/>
      <c r="Q290" s="14"/>
      <c r="R290" s="247" t="b">
        <f t="shared" si="11"/>
        <v>0</v>
      </c>
      <c r="S290" s="266">
        <f t="shared" si="12"/>
        <v>1</v>
      </c>
    </row>
    <row r="291" spans="1:19" ht="15" customHeight="1" x14ac:dyDescent="0.3">
      <c r="A291" s="14"/>
      <c r="B291" s="90">
        <v>278</v>
      </c>
      <c r="C291" s="91"/>
      <c r="D291" s="92"/>
      <c r="E291" s="93"/>
      <c r="F291" s="92"/>
      <c r="G291" s="93"/>
      <c r="H291" s="94"/>
      <c r="I291" s="14"/>
      <c r="J291" s="14"/>
      <c r="K291" s="14"/>
      <c r="L291" s="14"/>
      <c r="M291" s="14"/>
      <c r="N291" s="14"/>
      <c r="O291" s="14"/>
      <c r="P291" s="14"/>
      <c r="Q291" s="14"/>
      <c r="R291" s="247" t="b">
        <f t="shared" si="11"/>
        <v>0</v>
      </c>
      <c r="S291" s="266">
        <f t="shared" si="12"/>
        <v>1</v>
      </c>
    </row>
    <row r="292" spans="1:19" ht="15" customHeight="1" x14ac:dyDescent="0.3">
      <c r="A292" s="14"/>
      <c r="B292" s="90">
        <v>279</v>
      </c>
      <c r="C292" s="91"/>
      <c r="D292" s="92"/>
      <c r="E292" s="93"/>
      <c r="F292" s="92"/>
      <c r="G292" s="93"/>
      <c r="H292" s="94"/>
      <c r="I292" s="14"/>
      <c r="J292" s="14"/>
      <c r="K292" s="14"/>
      <c r="L292" s="14"/>
      <c r="M292" s="14"/>
      <c r="N292" s="14"/>
      <c r="O292" s="14"/>
      <c r="P292" s="14"/>
      <c r="Q292" s="14"/>
      <c r="R292" s="247" t="b">
        <f t="shared" si="11"/>
        <v>0</v>
      </c>
      <c r="S292" s="266">
        <f t="shared" si="12"/>
        <v>1</v>
      </c>
    </row>
    <row r="293" spans="1:19" ht="15" customHeight="1" thickBot="1" x14ac:dyDescent="0.35">
      <c r="A293" s="14"/>
      <c r="B293" s="103">
        <v>280</v>
      </c>
      <c r="C293" s="104"/>
      <c r="D293" s="106"/>
      <c r="E293" s="105"/>
      <c r="F293" s="106"/>
      <c r="G293" s="105"/>
      <c r="H293" s="107"/>
      <c r="I293" s="14"/>
      <c r="J293" s="14"/>
      <c r="K293" s="14"/>
      <c r="L293" s="14"/>
      <c r="M293" s="14"/>
      <c r="N293" s="14"/>
      <c r="O293" s="14"/>
      <c r="P293" s="14"/>
      <c r="Q293" s="14"/>
      <c r="R293" s="247" t="b">
        <f t="shared" si="11"/>
        <v>0</v>
      </c>
      <c r="S293" s="266">
        <f t="shared" si="12"/>
        <v>1</v>
      </c>
    </row>
    <row r="294" spans="1:19" ht="15" customHeight="1" x14ac:dyDescent="0.3">
      <c r="A294" s="14"/>
      <c r="B294" s="85">
        <v>281</v>
      </c>
      <c r="C294" s="99"/>
      <c r="D294" s="100"/>
      <c r="E294" s="101"/>
      <c r="F294" s="100"/>
      <c r="G294" s="101"/>
      <c r="H294" s="102"/>
      <c r="I294" s="14"/>
      <c r="J294" s="14"/>
      <c r="K294" s="14"/>
      <c r="L294" s="14"/>
      <c r="M294" s="14"/>
      <c r="N294" s="14"/>
      <c r="O294" s="14"/>
      <c r="P294" s="14"/>
      <c r="Q294" s="14"/>
      <c r="R294" s="247" t="b">
        <f t="shared" si="11"/>
        <v>0</v>
      </c>
      <c r="S294" s="266">
        <f t="shared" si="12"/>
        <v>1</v>
      </c>
    </row>
    <row r="295" spans="1:19" ht="15" customHeight="1" x14ac:dyDescent="0.3">
      <c r="A295" s="14"/>
      <c r="B295" s="90">
        <v>282</v>
      </c>
      <c r="C295" s="91"/>
      <c r="D295" s="92"/>
      <c r="E295" s="93"/>
      <c r="F295" s="92"/>
      <c r="G295" s="93"/>
      <c r="H295" s="94"/>
      <c r="I295" s="14"/>
      <c r="J295" s="14"/>
      <c r="K295" s="14"/>
      <c r="L295" s="14"/>
      <c r="M295" s="14"/>
      <c r="N295" s="14"/>
      <c r="O295" s="14"/>
      <c r="P295" s="14"/>
      <c r="Q295" s="14"/>
      <c r="R295" s="247" t="b">
        <f t="shared" si="11"/>
        <v>0</v>
      </c>
      <c r="S295" s="266">
        <f t="shared" si="12"/>
        <v>1</v>
      </c>
    </row>
    <row r="296" spans="1:19" ht="15" customHeight="1" x14ac:dyDescent="0.3">
      <c r="A296" s="14"/>
      <c r="B296" s="90">
        <v>283</v>
      </c>
      <c r="C296" s="91"/>
      <c r="D296" s="92"/>
      <c r="E296" s="93"/>
      <c r="F296" s="92"/>
      <c r="G296" s="93"/>
      <c r="H296" s="94"/>
      <c r="I296" s="14"/>
      <c r="J296" s="14"/>
      <c r="K296" s="14"/>
      <c r="L296" s="14"/>
      <c r="M296" s="14"/>
      <c r="N296" s="14"/>
      <c r="O296" s="14"/>
      <c r="P296" s="14"/>
      <c r="Q296" s="14"/>
      <c r="R296" s="247" t="b">
        <f t="shared" si="11"/>
        <v>0</v>
      </c>
      <c r="S296" s="266">
        <f t="shared" si="12"/>
        <v>1</v>
      </c>
    </row>
    <row r="297" spans="1:19" ht="15" customHeight="1" x14ac:dyDescent="0.3">
      <c r="A297" s="14"/>
      <c r="B297" s="90">
        <v>284</v>
      </c>
      <c r="C297" s="91"/>
      <c r="D297" s="92"/>
      <c r="E297" s="93"/>
      <c r="F297" s="92"/>
      <c r="G297" s="93"/>
      <c r="H297" s="94"/>
      <c r="I297" s="14"/>
      <c r="J297" s="14"/>
      <c r="K297" s="14"/>
      <c r="L297" s="14"/>
      <c r="M297" s="14"/>
      <c r="N297" s="14"/>
      <c r="O297" s="14"/>
      <c r="P297" s="14"/>
      <c r="Q297" s="14"/>
      <c r="R297" s="247" t="b">
        <f t="shared" si="11"/>
        <v>0</v>
      </c>
      <c r="S297" s="266">
        <f t="shared" si="12"/>
        <v>1</v>
      </c>
    </row>
    <row r="298" spans="1:19" ht="15" customHeight="1" x14ac:dyDescent="0.3">
      <c r="A298" s="14"/>
      <c r="B298" s="90">
        <v>285</v>
      </c>
      <c r="C298" s="91"/>
      <c r="D298" s="92"/>
      <c r="E298" s="93"/>
      <c r="F298" s="92"/>
      <c r="G298" s="93"/>
      <c r="H298" s="94"/>
      <c r="I298" s="14"/>
      <c r="J298" s="14"/>
      <c r="K298" s="14"/>
      <c r="L298" s="14"/>
      <c r="M298" s="14"/>
      <c r="N298" s="14"/>
      <c r="O298" s="14"/>
      <c r="P298" s="14"/>
      <c r="Q298" s="14"/>
      <c r="R298" s="247" t="b">
        <f t="shared" si="11"/>
        <v>0</v>
      </c>
      <c r="S298" s="266">
        <f t="shared" si="12"/>
        <v>1</v>
      </c>
    </row>
    <row r="299" spans="1:19" ht="15" customHeight="1" x14ac:dyDescent="0.3">
      <c r="A299" s="14"/>
      <c r="B299" s="90">
        <v>286</v>
      </c>
      <c r="C299" s="91"/>
      <c r="D299" s="92"/>
      <c r="E299" s="93"/>
      <c r="F299" s="92"/>
      <c r="G299" s="93"/>
      <c r="H299" s="94"/>
      <c r="I299" s="14"/>
      <c r="J299" s="14"/>
      <c r="K299" s="14"/>
      <c r="L299" s="14"/>
      <c r="M299" s="14"/>
      <c r="N299" s="14"/>
      <c r="O299" s="14"/>
      <c r="P299" s="14"/>
      <c r="Q299" s="14"/>
      <c r="R299" s="247" t="b">
        <f t="shared" si="11"/>
        <v>0</v>
      </c>
      <c r="S299" s="266">
        <f t="shared" si="12"/>
        <v>1</v>
      </c>
    </row>
    <row r="300" spans="1:19" ht="15" customHeight="1" x14ac:dyDescent="0.3">
      <c r="A300" s="14"/>
      <c r="B300" s="90">
        <v>287</v>
      </c>
      <c r="C300" s="91"/>
      <c r="D300" s="92"/>
      <c r="E300" s="93"/>
      <c r="F300" s="92"/>
      <c r="G300" s="93"/>
      <c r="H300" s="94"/>
      <c r="I300" s="14"/>
      <c r="J300" s="14"/>
      <c r="K300" s="14"/>
      <c r="L300" s="14"/>
      <c r="M300" s="14"/>
      <c r="N300" s="14"/>
      <c r="O300" s="14"/>
      <c r="P300" s="14"/>
      <c r="Q300" s="14"/>
      <c r="R300" s="247" t="b">
        <f t="shared" si="11"/>
        <v>0</v>
      </c>
      <c r="S300" s="266">
        <f t="shared" si="12"/>
        <v>1</v>
      </c>
    </row>
    <row r="301" spans="1:19" ht="15" customHeight="1" x14ac:dyDescent="0.3">
      <c r="A301" s="14"/>
      <c r="B301" s="90">
        <v>288</v>
      </c>
      <c r="C301" s="91"/>
      <c r="D301" s="92"/>
      <c r="E301" s="93"/>
      <c r="F301" s="92"/>
      <c r="G301" s="93"/>
      <c r="H301" s="94"/>
      <c r="I301" s="14"/>
      <c r="J301" s="14"/>
      <c r="K301" s="14"/>
      <c r="L301" s="14"/>
      <c r="M301" s="14"/>
      <c r="N301" s="14"/>
      <c r="O301" s="14"/>
      <c r="P301" s="14"/>
      <c r="Q301" s="14"/>
      <c r="R301" s="247" t="b">
        <f t="shared" si="11"/>
        <v>0</v>
      </c>
      <c r="S301" s="266">
        <f t="shared" si="12"/>
        <v>1</v>
      </c>
    </row>
    <row r="302" spans="1:19" ht="15" customHeight="1" x14ac:dyDescent="0.3">
      <c r="A302" s="14"/>
      <c r="B302" s="90">
        <v>289</v>
      </c>
      <c r="C302" s="91"/>
      <c r="D302" s="92"/>
      <c r="E302" s="93"/>
      <c r="F302" s="92"/>
      <c r="G302" s="93"/>
      <c r="H302" s="94"/>
      <c r="I302" s="14"/>
      <c r="J302" s="14"/>
      <c r="K302" s="14"/>
      <c r="L302" s="14"/>
      <c r="M302" s="14"/>
      <c r="N302" s="14"/>
      <c r="O302" s="14"/>
      <c r="P302" s="14"/>
      <c r="Q302" s="14"/>
      <c r="R302" s="247" t="b">
        <f t="shared" si="11"/>
        <v>0</v>
      </c>
      <c r="S302" s="266">
        <f t="shared" si="12"/>
        <v>1</v>
      </c>
    </row>
    <row r="303" spans="1:19" ht="15" customHeight="1" thickBot="1" x14ac:dyDescent="0.35">
      <c r="A303" s="14"/>
      <c r="B303" s="90">
        <v>290</v>
      </c>
      <c r="C303" s="95"/>
      <c r="D303" s="96"/>
      <c r="E303" s="97"/>
      <c r="F303" s="96"/>
      <c r="G303" s="97"/>
      <c r="H303" s="98"/>
      <c r="I303" s="14"/>
      <c r="J303" s="14"/>
      <c r="K303" s="14"/>
      <c r="L303" s="14"/>
      <c r="M303" s="14"/>
      <c r="N303" s="14"/>
      <c r="O303" s="14"/>
      <c r="P303" s="14"/>
      <c r="Q303" s="14"/>
      <c r="R303" s="247" t="b">
        <f t="shared" si="11"/>
        <v>0</v>
      </c>
      <c r="S303" s="266">
        <f t="shared" si="12"/>
        <v>1</v>
      </c>
    </row>
    <row r="304" spans="1:19" ht="15" customHeight="1" x14ac:dyDescent="0.3">
      <c r="A304" s="14"/>
      <c r="B304" s="85">
        <v>291</v>
      </c>
      <c r="C304" s="99"/>
      <c r="D304" s="100"/>
      <c r="E304" s="101"/>
      <c r="F304" s="100"/>
      <c r="G304" s="101"/>
      <c r="H304" s="102"/>
      <c r="I304" s="14"/>
      <c r="J304" s="14"/>
      <c r="K304" s="14"/>
      <c r="L304" s="14"/>
      <c r="M304" s="14"/>
      <c r="N304" s="14"/>
      <c r="O304" s="14"/>
      <c r="P304" s="14"/>
      <c r="Q304" s="14"/>
      <c r="R304" s="247" t="b">
        <f t="shared" si="11"/>
        <v>0</v>
      </c>
      <c r="S304" s="266">
        <f t="shared" si="12"/>
        <v>1</v>
      </c>
    </row>
    <row r="305" spans="1:19" ht="15" customHeight="1" x14ac:dyDescent="0.3">
      <c r="A305" s="14"/>
      <c r="B305" s="90">
        <v>292</v>
      </c>
      <c r="C305" s="91"/>
      <c r="D305" s="92"/>
      <c r="E305" s="93"/>
      <c r="F305" s="92"/>
      <c r="G305" s="93"/>
      <c r="H305" s="94"/>
      <c r="I305" s="14"/>
      <c r="J305" s="14"/>
      <c r="K305" s="14"/>
      <c r="L305" s="14"/>
      <c r="M305" s="14"/>
      <c r="N305" s="14"/>
      <c r="O305" s="14"/>
      <c r="P305" s="14"/>
      <c r="Q305" s="14"/>
      <c r="R305" s="247" t="b">
        <f t="shared" si="11"/>
        <v>0</v>
      </c>
      <c r="S305" s="266">
        <f t="shared" si="12"/>
        <v>1</v>
      </c>
    </row>
    <row r="306" spans="1:19" ht="15" customHeight="1" x14ac:dyDescent="0.3">
      <c r="A306" s="14"/>
      <c r="B306" s="90">
        <v>293</v>
      </c>
      <c r="C306" s="91"/>
      <c r="D306" s="92"/>
      <c r="E306" s="93"/>
      <c r="F306" s="92"/>
      <c r="G306" s="93"/>
      <c r="H306" s="94"/>
      <c r="I306" s="14"/>
      <c r="J306" s="14"/>
      <c r="K306" s="14"/>
      <c r="L306" s="14"/>
      <c r="M306" s="14"/>
      <c r="N306" s="14"/>
      <c r="O306" s="14"/>
      <c r="P306" s="14"/>
      <c r="Q306" s="14"/>
      <c r="R306" s="247" t="b">
        <f t="shared" si="11"/>
        <v>0</v>
      </c>
      <c r="S306" s="266">
        <f t="shared" si="12"/>
        <v>1</v>
      </c>
    </row>
    <row r="307" spans="1:19" ht="15" customHeight="1" x14ac:dyDescent="0.3">
      <c r="A307" s="14"/>
      <c r="B307" s="90">
        <v>294</v>
      </c>
      <c r="C307" s="91"/>
      <c r="D307" s="92"/>
      <c r="E307" s="93"/>
      <c r="F307" s="92"/>
      <c r="G307" s="93"/>
      <c r="H307" s="94"/>
      <c r="I307" s="14"/>
      <c r="J307" s="14"/>
      <c r="K307" s="14"/>
      <c r="L307" s="14"/>
      <c r="M307" s="14"/>
      <c r="N307" s="14"/>
      <c r="O307" s="14"/>
      <c r="P307" s="14"/>
      <c r="Q307" s="14"/>
      <c r="R307" s="247" t="b">
        <f t="shared" si="11"/>
        <v>0</v>
      </c>
      <c r="S307" s="266">
        <f t="shared" si="12"/>
        <v>1</v>
      </c>
    </row>
    <row r="308" spans="1:19" ht="15" customHeight="1" x14ac:dyDescent="0.3">
      <c r="A308" s="14"/>
      <c r="B308" s="90">
        <v>295</v>
      </c>
      <c r="C308" s="91"/>
      <c r="D308" s="92"/>
      <c r="E308" s="93"/>
      <c r="F308" s="92"/>
      <c r="G308" s="93"/>
      <c r="H308" s="94"/>
      <c r="I308" s="14"/>
      <c r="J308" s="14"/>
      <c r="K308" s="14"/>
      <c r="L308" s="14"/>
      <c r="M308" s="14"/>
      <c r="N308" s="14"/>
      <c r="O308" s="14"/>
      <c r="P308" s="14"/>
      <c r="Q308" s="14"/>
      <c r="R308" s="247" t="b">
        <f t="shared" si="11"/>
        <v>0</v>
      </c>
      <c r="S308" s="266">
        <f t="shared" si="12"/>
        <v>1</v>
      </c>
    </row>
    <row r="309" spans="1:19" ht="15" customHeight="1" x14ac:dyDescent="0.3">
      <c r="A309" s="14"/>
      <c r="B309" s="90">
        <v>296</v>
      </c>
      <c r="C309" s="91"/>
      <c r="D309" s="92"/>
      <c r="E309" s="93"/>
      <c r="F309" s="92"/>
      <c r="G309" s="93"/>
      <c r="H309" s="94"/>
      <c r="I309" s="14"/>
      <c r="J309" s="14"/>
      <c r="K309" s="14"/>
      <c r="L309" s="14"/>
      <c r="M309" s="14"/>
      <c r="N309" s="14"/>
      <c r="O309" s="14"/>
      <c r="P309" s="14"/>
      <c r="Q309" s="14"/>
      <c r="R309" s="247" t="b">
        <f t="shared" si="11"/>
        <v>0</v>
      </c>
      <c r="S309" s="266">
        <f t="shared" si="12"/>
        <v>1</v>
      </c>
    </row>
    <row r="310" spans="1:19" ht="15" customHeight="1" x14ac:dyDescent="0.3">
      <c r="A310" s="14"/>
      <c r="B310" s="90">
        <v>297</v>
      </c>
      <c r="C310" s="91"/>
      <c r="D310" s="92"/>
      <c r="E310" s="93"/>
      <c r="F310" s="92"/>
      <c r="G310" s="93"/>
      <c r="H310" s="94"/>
      <c r="I310" s="14"/>
      <c r="J310" s="14"/>
      <c r="K310" s="14"/>
      <c r="L310" s="14"/>
      <c r="M310" s="14"/>
      <c r="N310" s="14"/>
      <c r="O310" s="14"/>
      <c r="P310" s="14"/>
      <c r="Q310" s="14"/>
      <c r="R310" s="247" t="b">
        <f t="shared" si="11"/>
        <v>0</v>
      </c>
      <c r="S310" s="266">
        <f t="shared" si="12"/>
        <v>1</v>
      </c>
    </row>
    <row r="311" spans="1:19" ht="15" customHeight="1" x14ac:dyDescent="0.3">
      <c r="A311" s="14"/>
      <c r="B311" s="90">
        <v>298</v>
      </c>
      <c r="C311" s="91"/>
      <c r="D311" s="92"/>
      <c r="E311" s="93"/>
      <c r="F311" s="92"/>
      <c r="G311" s="93"/>
      <c r="H311" s="94"/>
      <c r="I311" s="14"/>
      <c r="J311" s="14"/>
      <c r="K311" s="14"/>
      <c r="L311" s="14"/>
      <c r="M311" s="14"/>
      <c r="N311" s="14"/>
      <c r="O311" s="14"/>
      <c r="P311" s="14"/>
      <c r="Q311" s="14"/>
      <c r="R311" s="247" t="b">
        <f t="shared" si="11"/>
        <v>0</v>
      </c>
      <c r="S311" s="266">
        <f t="shared" si="12"/>
        <v>1</v>
      </c>
    </row>
    <row r="312" spans="1:19" ht="15" customHeight="1" x14ac:dyDescent="0.3">
      <c r="A312" s="14"/>
      <c r="B312" s="90">
        <v>299</v>
      </c>
      <c r="C312" s="91"/>
      <c r="D312" s="92"/>
      <c r="E312" s="93"/>
      <c r="F312" s="92"/>
      <c r="G312" s="93"/>
      <c r="H312" s="94"/>
      <c r="I312" s="14"/>
      <c r="J312" s="14"/>
      <c r="K312" s="14"/>
      <c r="L312" s="14"/>
      <c r="M312" s="14"/>
      <c r="N312" s="14"/>
      <c r="O312" s="14"/>
      <c r="P312" s="14"/>
      <c r="Q312" s="14"/>
      <c r="R312" s="247" t="b">
        <f t="shared" si="11"/>
        <v>0</v>
      </c>
      <c r="S312" s="266">
        <f t="shared" si="12"/>
        <v>1</v>
      </c>
    </row>
    <row r="313" spans="1:19" ht="15" customHeight="1" thickBot="1" x14ac:dyDescent="0.35">
      <c r="A313" s="14"/>
      <c r="B313" s="103">
        <v>300</v>
      </c>
      <c r="C313" s="104"/>
      <c r="D313" s="106"/>
      <c r="E313" s="105"/>
      <c r="F313" s="106"/>
      <c r="G313" s="105"/>
      <c r="H313" s="107"/>
      <c r="I313" s="14"/>
      <c r="J313" s="14"/>
      <c r="K313" s="14"/>
      <c r="L313" s="14"/>
      <c r="M313" s="14"/>
      <c r="N313" s="14"/>
      <c r="O313" s="14"/>
      <c r="P313" s="14"/>
      <c r="Q313" s="14"/>
      <c r="R313" s="247" t="b">
        <f t="shared" si="11"/>
        <v>0</v>
      </c>
      <c r="S313" s="266">
        <f t="shared" si="12"/>
        <v>1</v>
      </c>
    </row>
    <row r="314" spans="1:19" ht="15" customHeight="1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</row>
  </sheetData>
  <sheetProtection algorithmName="SHA-512" hashValue="7ueBLPXVoOQbLMZbpQNm392kzO+K3UGC/n+eVZbOyEmVWg0HJIAb7sD1hHIQ3Pg4LHKnss+e80t4c8jtO3pfaw==" saltValue="VAFQrsH6hQRjamf9GOsCbQ==" spinCount="100000" sheet="1" objects="1" scenarios="1"/>
  <mergeCells count="5">
    <mergeCell ref="B2:N2"/>
    <mergeCell ref="B4:M4"/>
    <mergeCell ref="C6:D6"/>
    <mergeCell ref="C7:D7"/>
    <mergeCell ref="C8:D8"/>
  </mergeCells>
  <conditionalFormatting sqref="B14:H313">
    <cfRule type="expression" dxfId="41" priority="1">
      <formula>$R14</formula>
    </cfRule>
  </conditionalFormatting>
  <conditionalFormatting sqref="D14:D313">
    <cfRule type="expression" dxfId="40" priority="2">
      <formula>$C14="No"</formula>
    </cfRule>
  </conditionalFormatting>
  <dataValidations count="3">
    <dataValidation type="date" operator="greaterThanOrEqual" allowBlank="1" showInputMessage="1" showErrorMessage="1" errorTitle="Date entered more than 12 months" error="Date entered is more than 12 months prior to audit quarter. _x000a__x000a_Please enter a date that is less than 12 months" sqref="D14:D313" xr:uid="{6DDF1C61-6FC2-418D-83CF-A30FA49A4C15}">
      <formula1>45474</formula1>
    </dataValidation>
    <dataValidation type="list" allowBlank="1" showInputMessage="1" showErrorMessage="1" sqref="C14:C313 E14:G313" xr:uid="{58FB44F5-DC47-4468-B089-D589E1AB5765}">
      <formula1>YesNo_List</formula1>
    </dataValidation>
    <dataValidation type="whole" operator="greaterThan" allowBlank="1" showInputMessage="1" showErrorMessage="1" errorTitle="Invalid whole number" error="Please enter a whole number" sqref="G6" xr:uid="{8BA6286A-593F-428B-9768-A9CBB5524ECA}">
      <formula1>0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529D385-5092-4E34-8487-FFD61D1E8930}">
            <xm:f>NOT(ISERROR(SEARCH('Reference-Qtr1'!$J$5,G7)))</xm:f>
            <xm:f>'Reference-Qtr1'!$J$5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4" operator="containsText" id="{D7C24A84-9C16-481C-81C1-94C8FB87268C}">
            <xm:f>NOT(ISERROR(SEARCH('Reference-Qtr1'!$J$6,G7)))</xm:f>
            <xm:f>'Reference-Qtr1'!$J$6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5" operator="containsText" id="{EC0D2036-6155-41F1-A5DD-3CE0C86F8B1F}">
            <xm:f>NOT(ISERROR(SEARCH('Reference-Qtr1'!$J$7,G7)))</xm:f>
            <xm:f>'Reference-Qtr1'!$J$7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6" operator="containsText" id="{19F649D7-F578-499C-AF76-337EE8E5258F}">
            <xm:f>NOT(ISERROR(SEARCH('Reference-Qtr1'!$N$8,G7)))</xm:f>
            <xm:f>'Reference-Qtr1'!$N$8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7" operator="containsText" id="{13B6067F-E28F-442D-B2AA-0CD76F83C271}">
            <xm:f>NOT(ISERROR(SEARCH('Reference-Qtr1'!$N$9,G7)))</xm:f>
            <xm:f>'Reference-Qtr1'!$N$9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2351165F-94E6-4D60-BC96-897BF4290FC2}">
            <xm:f>NOT(ISERROR(SEARCH('Reference-Qtr1'!$N$10,G7)))</xm:f>
            <xm:f>'Reference-Qtr1'!$N$10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CF1220BF-BCC6-45DB-A2FE-A998BA20C837}">
            <xm:f>NOT(ISERROR(SEARCH('Reference-Qtr1'!$J$10,G7)))</xm:f>
            <xm:f>'Reference-Qtr1'!$J$10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50E38849-EABD-440D-85FF-C968B70BC3DB}">
            <xm:f>NOT(ISERROR(SEARCH('Reference-Qtr1'!$J$9,G7)))</xm:f>
            <xm:f>'Reference-Qtr1'!$J$9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1" operator="containsText" id="{380A848B-79D5-4FB0-8F67-B88EEFB70318}">
            <xm:f>NOT(ISERROR(SEARCH('Reference-Qtr1'!$J$8,G7)))</xm:f>
            <xm:f>'Reference-Qtr1'!$J$8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2" operator="containsText" id="{A4FCA3D2-8F3F-419B-AE17-7B7F4F658CA7}">
            <xm:f>NOT(ISERROR(SEARCH('Reference-Qtr1'!$N$7,G7)))</xm:f>
            <xm:f>'Reference-Qtr1'!$N$7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3" operator="containsText" id="{5583D56C-08ED-47D6-A82B-E4EF5B62E6F5}">
            <xm:f>NOT(ISERROR(SEARCH('Reference-Qtr1'!$N$6,G7)))</xm:f>
            <xm:f>'Reference-Qtr1'!$N$6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4" operator="containsText" id="{F71AEDD8-3A5B-47C5-8827-A5ABCB0E6270}">
            <xm:f>NOT(ISERROR(SEARCH('Reference-Qtr1'!$N$5,G7)))</xm:f>
            <xm:f>'Reference-Qtr1'!$N$5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G7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FED-5860-4E1F-92DD-C48501CD6F18}">
  <sheetPr codeName="Sheet9"/>
  <dimension ref="A1:S314"/>
  <sheetViews>
    <sheetView zoomScaleNormal="100" workbookViewId="0">
      <selection activeCell="C14" sqref="C14"/>
    </sheetView>
  </sheetViews>
  <sheetFormatPr defaultColWidth="0" defaultRowHeight="15" customHeight="1" zeroHeight="1" x14ac:dyDescent="0.3"/>
  <cols>
    <col min="1" max="1" width="3.88671875" customWidth="1"/>
    <col min="2" max="2" width="31.5546875" customWidth="1"/>
    <col min="3" max="3" width="32.44140625" customWidth="1"/>
    <col min="4" max="4" width="22.6640625" customWidth="1"/>
    <col min="5" max="5" width="21.5546875" customWidth="1"/>
    <col min="6" max="6" width="39.88671875" customWidth="1"/>
    <col min="7" max="7" width="38.88671875" customWidth="1"/>
    <col min="8" max="8" width="28.6640625" customWidth="1"/>
    <col min="9" max="9" width="2.88671875" customWidth="1"/>
    <col min="10" max="14" width="8.88671875" customWidth="1"/>
    <col min="15" max="17" width="8.88671875" hidden="1" customWidth="1"/>
    <col min="18" max="18" width="16.88671875" hidden="1" customWidth="1"/>
    <col min="19" max="19" width="9.6640625" hidden="1" customWidth="1"/>
    <col min="20" max="16384" width="8.88671875" hidden="1"/>
  </cols>
  <sheetData>
    <row r="1" spans="1:19" ht="7.5" customHeight="1" x14ac:dyDescent="0.3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9" ht="95.1" customHeight="1" x14ac:dyDescent="0.3">
      <c r="A2" s="25"/>
      <c r="B2" s="317" t="s">
        <v>134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163"/>
      <c r="P2" s="163"/>
      <c r="Q2" s="25"/>
    </row>
    <row r="3" spans="1:19" ht="21.9" customHeight="1" x14ac:dyDescent="0.3">
      <c r="A3" s="20"/>
      <c r="B3" s="21" t="s">
        <v>135</v>
      </c>
      <c r="C3" s="22"/>
      <c r="D3" s="22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9" ht="69.75" customHeight="1" x14ac:dyDescent="0.3">
      <c r="A4" s="24"/>
      <c r="B4" s="318" t="s">
        <v>62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3"/>
      <c r="O4" s="23"/>
      <c r="P4" s="23"/>
      <c r="Q4" s="23"/>
    </row>
    <row r="5" spans="1:19" ht="27.75" customHeight="1" thickBot="1" x14ac:dyDescent="0.5">
      <c r="A5" s="15"/>
      <c r="B5" s="18"/>
      <c r="C5" s="19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9" ht="41.25" customHeight="1" thickBot="1" x14ac:dyDescent="0.35">
      <c r="A6" s="15"/>
      <c r="B6" s="160" t="s">
        <v>80</v>
      </c>
      <c r="C6" s="319" t="s">
        <v>52</v>
      </c>
      <c r="D6" s="320"/>
      <c r="E6" s="14"/>
      <c r="F6" s="148" t="s">
        <v>118</v>
      </c>
      <c r="G6" s="159">
        <v>300</v>
      </c>
      <c r="H6" s="67"/>
      <c r="I6" s="67"/>
      <c r="J6" s="67"/>
      <c r="K6" s="14"/>
      <c r="L6" s="14"/>
      <c r="M6" s="14"/>
      <c r="N6" s="14"/>
      <c r="O6" s="14"/>
      <c r="P6" s="14"/>
      <c r="Q6" s="14"/>
    </row>
    <row r="7" spans="1:19" ht="45" customHeight="1" thickBot="1" x14ac:dyDescent="0.35">
      <c r="A7" s="16"/>
      <c r="B7" s="161" t="s">
        <v>70</v>
      </c>
      <c r="C7" s="321" t="s">
        <v>130</v>
      </c>
      <c r="D7" s="322"/>
      <c r="E7" s="14"/>
      <c r="F7" s="148" t="s">
        <v>61</v>
      </c>
      <c r="G7" s="306" t="s">
        <v>132</v>
      </c>
      <c r="H7" s="67"/>
      <c r="I7" s="67"/>
      <c r="J7" s="67"/>
      <c r="K7" s="14"/>
      <c r="L7" s="14"/>
      <c r="M7" s="14"/>
      <c r="N7" s="14"/>
      <c r="O7" s="14"/>
      <c r="P7" s="14"/>
      <c r="Q7" s="14"/>
    </row>
    <row r="8" spans="1:19" ht="52.5" customHeight="1" thickBot="1" x14ac:dyDescent="0.35">
      <c r="A8" s="16"/>
      <c r="B8" s="162" t="s">
        <v>119</v>
      </c>
      <c r="C8" s="323" t="str">
        <f>IF('Data-Qtr1'!C8="&lt;Insert RCH Name here&gt;","Enter RCH name in Data-Qtr1 RCH Name field",'Data-Qtr1'!C8)</f>
        <v>Enter RCH name in Data-Qtr1 RCH Name field</v>
      </c>
      <c r="D8" s="324"/>
      <c r="E8" s="14"/>
      <c r="F8" s="14"/>
      <c r="G8" s="67"/>
      <c r="H8" s="67"/>
      <c r="I8" s="67"/>
      <c r="J8" s="67"/>
      <c r="K8" s="14"/>
      <c r="L8" s="14"/>
      <c r="M8" s="14"/>
      <c r="N8" s="14"/>
      <c r="O8" s="14"/>
      <c r="P8" s="14"/>
      <c r="Q8" s="14"/>
    </row>
    <row r="9" spans="1:19" thickBot="1" x14ac:dyDescent="0.35">
      <c r="A9" s="15"/>
      <c r="B9" s="68"/>
      <c r="C9" s="69"/>
      <c r="D9" s="66"/>
      <c r="E9" s="66"/>
      <c r="F9" s="66"/>
      <c r="G9" s="66"/>
      <c r="H9" s="67"/>
      <c r="I9" s="67"/>
      <c r="J9" s="67"/>
      <c r="K9" s="14"/>
      <c r="L9" s="14"/>
      <c r="M9" s="14"/>
      <c r="N9" s="14"/>
      <c r="O9" s="14"/>
      <c r="P9" s="14"/>
      <c r="Q9" s="14"/>
    </row>
    <row r="10" spans="1:19" ht="21.75" customHeight="1" thickBot="1" x14ac:dyDescent="0.35">
      <c r="A10" s="15"/>
      <c r="B10" s="68"/>
      <c r="C10" s="149" t="s">
        <v>64</v>
      </c>
      <c r="D10" s="70"/>
      <c r="E10" s="70"/>
      <c r="F10" s="70"/>
      <c r="G10" s="70"/>
      <c r="H10" s="71"/>
      <c r="I10" s="67"/>
      <c r="J10" s="67"/>
      <c r="K10" s="14"/>
      <c r="L10" s="14"/>
      <c r="M10" s="14"/>
      <c r="N10" s="14"/>
      <c r="O10" s="14"/>
      <c r="P10" s="14"/>
      <c r="Q10" s="14"/>
    </row>
    <row r="11" spans="1:19" ht="16.2" thickBot="1" x14ac:dyDescent="0.35">
      <c r="A11" s="15"/>
      <c r="B11" s="72" t="s">
        <v>16</v>
      </c>
      <c r="C11" s="73" t="s">
        <v>23</v>
      </c>
      <c r="D11" s="74" t="s">
        <v>21</v>
      </c>
      <c r="E11" s="75">
        <v>2</v>
      </c>
      <c r="F11" s="75">
        <v>3</v>
      </c>
      <c r="G11" s="75">
        <v>4</v>
      </c>
      <c r="H11" s="76" t="s">
        <v>63</v>
      </c>
      <c r="I11" s="67"/>
      <c r="J11" s="67"/>
      <c r="K11" s="14"/>
      <c r="L11" s="14"/>
      <c r="M11" s="14"/>
      <c r="N11" s="14"/>
      <c r="O11" s="14"/>
      <c r="P11" s="14"/>
      <c r="Q11" s="14"/>
    </row>
    <row r="12" spans="1:19" ht="79.5" customHeight="1" x14ac:dyDescent="0.3">
      <c r="A12" s="17"/>
      <c r="B12" s="77" t="s">
        <v>15</v>
      </c>
      <c r="C12" s="78" t="s">
        <v>115</v>
      </c>
      <c r="D12" s="79" t="s">
        <v>33</v>
      </c>
      <c r="E12" s="79" t="s">
        <v>114</v>
      </c>
      <c r="F12" s="79" t="s">
        <v>55</v>
      </c>
      <c r="G12" s="79" t="s">
        <v>60</v>
      </c>
      <c r="H12" s="80"/>
      <c r="I12" s="67"/>
      <c r="J12" s="67"/>
      <c r="K12" s="14"/>
      <c r="L12" s="14"/>
      <c r="M12" s="14"/>
      <c r="N12" s="14"/>
      <c r="O12" s="14"/>
      <c r="P12" s="14"/>
      <c r="Q12" s="14"/>
      <c r="R12" s="153" t="s">
        <v>65</v>
      </c>
      <c r="S12" s="154" t="s">
        <v>71</v>
      </c>
    </row>
    <row r="13" spans="1:19" ht="54" customHeight="1" thickBot="1" x14ac:dyDescent="0.35">
      <c r="A13" s="15"/>
      <c r="B13" s="81" t="s">
        <v>24</v>
      </c>
      <c r="C13" s="82" t="s">
        <v>35</v>
      </c>
      <c r="D13" s="83" t="s">
        <v>34</v>
      </c>
      <c r="E13" s="83" t="s">
        <v>14</v>
      </c>
      <c r="F13" s="83" t="s">
        <v>56</v>
      </c>
      <c r="G13" s="83" t="s">
        <v>57</v>
      </c>
      <c r="H13" s="84" t="s">
        <v>22</v>
      </c>
      <c r="I13" s="67"/>
      <c r="J13" s="67"/>
      <c r="K13" s="14"/>
      <c r="L13" s="14"/>
      <c r="M13" s="14"/>
      <c r="N13" s="14"/>
      <c r="O13" s="14"/>
      <c r="P13" s="14"/>
      <c r="Q13" s="14"/>
      <c r="R13" s="151"/>
      <c r="S13" s="155"/>
    </row>
    <row r="14" spans="1:19" ht="14.4" x14ac:dyDescent="0.3">
      <c r="A14" s="15"/>
      <c r="B14" s="85">
        <v>1</v>
      </c>
      <c r="C14" s="86"/>
      <c r="D14" s="116"/>
      <c r="E14" s="88"/>
      <c r="F14" s="87"/>
      <c r="G14" s="88"/>
      <c r="H14" s="89"/>
      <c r="I14" s="67"/>
      <c r="J14" s="67"/>
      <c r="K14" s="14"/>
      <c r="L14" s="14"/>
      <c r="M14" s="14"/>
      <c r="N14" s="14"/>
      <c r="O14" s="14"/>
      <c r="P14" s="14"/>
      <c r="Q14" s="14"/>
      <c r="R14" s="151" t="b">
        <f t="shared" ref="R14:R45" si="0">$G$6&lt;B14</f>
        <v>0</v>
      </c>
      <c r="S14" s="156">
        <f>IF(C14="Yes",DATE(2024,10,1),DATE(1900,1,1))</f>
        <v>1</v>
      </c>
    </row>
    <row r="15" spans="1:19" ht="14.4" x14ac:dyDescent="0.3">
      <c r="A15" s="15"/>
      <c r="B15" s="90">
        <v>2</v>
      </c>
      <c r="C15" s="91"/>
      <c r="D15" s="92"/>
      <c r="E15" s="93"/>
      <c r="F15" s="92"/>
      <c r="G15" s="93"/>
      <c r="H15" s="94"/>
      <c r="I15" s="67"/>
      <c r="J15" s="67"/>
      <c r="K15" s="14"/>
      <c r="L15" s="14"/>
      <c r="M15" s="14"/>
      <c r="N15" s="14"/>
      <c r="O15" s="14"/>
      <c r="P15" s="14"/>
      <c r="Q15" s="14"/>
      <c r="R15" s="151" t="b">
        <f t="shared" si="0"/>
        <v>0</v>
      </c>
      <c r="S15" s="156">
        <f t="shared" ref="S15:S78" si="1">IF(C15="Yes",DATE(2024,10,1),DATE(1900,1,1))</f>
        <v>1</v>
      </c>
    </row>
    <row r="16" spans="1:19" ht="14.4" x14ac:dyDescent="0.3">
      <c r="A16" s="15"/>
      <c r="B16" s="90">
        <v>3</v>
      </c>
      <c r="C16" s="91"/>
      <c r="D16" s="92"/>
      <c r="E16" s="93"/>
      <c r="F16" s="92"/>
      <c r="G16" s="93"/>
      <c r="H16" s="94"/>
      <c r="I16" s="67"/>
      <c r="J16" s="67"/>
      <c r="K16" s="14"/>
      <c r="L16" s="14"/>
      <c r="M16" s="14"/>
      <c r="N16" s="14"/>
      <c r="O16" s="14"/>
      <c r="P16" s="14"/>
      <c r="Q16" s="14"/>
      <c r="R16" s="151" t="b">
        <f t="shared" si="0"/>
        <v>0</v>
      </c>
      <c r="S16" s="156">
        <f t="shared" si="1"/>
        <v>1</v>
      </c>
    </row>
    <row r="17" spans="1:19" ht="14.4" x14ac:dyDescent="0.3">
      <c r="A17" s="14"/>
      <c r="B17" s="90">
        <v>4</v>
      </c>
      <c r="C17" s="91"/>
      <c r="D17" s="92"/>
      <c r="E17" s="93"/>
      <c r="F17" s="92"/>
      <c r="G17" s="93"/>
      <c r="H17" s="94"/>
      <c r="I17" s="67"/>
      <c r="J17" s="67"/>
      <c r="K17" s="14"/>
      <c r="L17" s="14"/>
      <c r="M17" s="14"/>
      <c r="N17" s="14"/>
      <c r="O17" s="14"/>
      <c r="P17" s="14"/>
      <c r="Q17" s="14"/>
      <c r="R17" s="151" t="b">
        <f t="shared" si="0"/>
        <v>0</v>
      </c>
      <c r="S17" s="156">
        <f t="shared" si="1"/>
        <v>1</v>
      </c>
    </row>
    <row r="18" spans="1:19" ht="14.4" x14ac:dyDescent="0.3">
      <c r="A18" s="14"/>
      <c r="B18" s="90">
        <v>5</v>
      </c>
      <c r="C18" s="91"/>
      <c r="D18" s="92"/>
      <c r="E18" s="93"/>
      <c r="F18" s="92"/>
      <c r="G18" s="93"/>
      <c r="H18" s="94"/>
      <c r="I18" s="67"/>
      <c r="J18" s="67"/>
      <c r="K18" s="14"/>
      <c r="L18" s="14"/>
      <c r="M18" s="14"/>
      <c r="N18" s="14"/>
      <c r="O18" s="14"/>
      <c r="P18" s="14"/>
      <c r="Q18" s="14"/>
      <c r="R18" s="151" t="b">
        <f t="shared" si="0"/>
        <v>0</v>
      </c>
      <c r="S18" s="156">
        <f t="shared" si="1"/>
        <v>1</v>
      </c>
    </row>
    <row r="19" spans="1:19" ht="14.4" x14ac:dyDescent="0.3">
      <c r="A19" s="14"/>
      <c r="B19" s="90">
        <v>6</v>
      </c>
      <c r="C19" s="91"/>
      <c r="D19" s="92"/>
      <c r="E19" s="93"/>
      <c r="F19" s="92"/>
      <c r="G19" s="93"/>
      <c r="H19" s="94"/>
      <c r="I19" s="67"/>
      <c r="J19" s="67"/>
      <c r="K19" s="14"/>
      <c r="L19" s="14"/>
      <c r="M19" s="14"/>
      <c r="N19" s="14"/>
      <c r="O19" s="14"/>
      <c r="P19" s="14"/>
      <c r="Q19" s="14"/>
      <c r="R19" s="151" t="b">
        <f t="shared" si="0"/>
        <v>0</v>
      </c>
      <c r="S19" s="156">
        <f t="shared" si="1"/>
        <v>1</v>
      </c>
    </row>
    <row r="20" spans="1:19" ht="14.4" x14ac:dyDescent="0.3">
      <c r="A20" s="14"/>
      <c r="B20" s="90">
        <v>7</v>
      </c>
      <c r="C20" s="91"/>
      <c r="D20" s="92"/>
      <c r="E20" s="93"/>
      <c r="F20" s="92"/>
      <c r="G20" s="93"/>
      <c r="H20" s="94"/>
      <c r="I20" s="67"/>
      <c r="J20" s="67"/>
      <c r="K20" s="14"/>
      <c r="L20" s="14"/>
      <c r="M20" s="14"/>
      <c r="N20" s="14"/>
      <c r="O20" s="14"/>
      <c r="P20" s="14"/>
      <c r="Q20" s="14"/>
      <c r="R20" s="151" t="b">
        <f t="shared" si="0"/>
        <v>0</v>
      </c>
      <c r="S20" s="156">
        <f t="shared" si="1"/>
        <v>1</v>
      </c>
    </row>
    <row r="21" spans="1:19" ht="14.4" x14ac:dyDescent="0.3">
      <c r="A21" s="14"/>
      <c r="B21" s="90">
        <v>8</v>
      </c>
      <c r="C21" s="91"/>
      <c r="D21" s="92"/>
      <c r="E21" s="93"/>
      <c r="F21" s="92"/>
      <c r="G21" s="93"/>
      <c r="H21" s="94"/>
      <c r="I21" s="67"/>
      <c r="J21" s="67"/>
      <c r="K21" s="14"/>
      <c r="L21" s="14"/>
      <c r="M21" s="14"/>
      <c r="N21" s="14"/>
      <c r="O21" s="14"/>
      <c r="P21" s="14"/>
      <c r="Q21" s="14"/>
      <c r="R21" s="151" t="b">
        <f t="shared" si="0"/>
        <v>0</v>
      </c>
      <c r="S21" s="156">
        <f t="shared" si="1"/>
        <v>1</v>
      </c>
    </row>
    <row r="22" spans="1:19" ht="14.4" x14ac:dyDescent="0.3">
      <c r="A22" s="14"/>
      <c r="B22" s="90">
        <v>9</v>
      </c>
      <c r="C22" s="91"/>
      <c r="D22" s="92"/>
      <c r="E22" s="93"/>
      <c r="F22" s="92"/>
      <c r="G22" s="93"/>
      <c r="H22" s="94"/>
      <c r="I22" s="67"/>
      <c r="J22" s="67"/>
      <c r="K22" s="14"/>
      <c r="L22" s="14"/>
      <c r="M22" s="14"/>
      <c r="N22" s="14"/>
      <c r="O22" s="14"/>
      <c r="P22" s="14"/>
      <c r="Q22" s="14"/>
      <c r="R22" s="151" t="b">
        <f t="shared" si="0"/>
        <v>0</v>
      </c>
      <c r="S22" s="156">
        <f t="shared" si="1"/>
        <v>1</v>
      </c>
    </row>
    <row r="23" spans="1:19" thickBot="1" x14ac:dyDescent="0.35">
      <c r="A23" s="14"/>
      <c r="B23" s="90">
        <v>10</v>
      </c>
      <c r="C23" s="95"/>
      <c r="D23" s="96"/>
      <c r="E23" s="97"/>
      <c r="F23" s="96"/>
      <c r="G23" s="147"/>
      <c r="H23" s="98"/>
      <c r="I23" s="67"/>
      <c r="J23" s="67"/>
      <c r="K23" s="14"/>
      <c r="L23" s="14"/>
      <c r="M23" s="14"/>
      <c r="N23" s="14"/>
      <c r="O23" s="14"/>
      <c r="P23" s="14"/>
      <c r="Q23" s="14"/>
      <c r="R23" s="151" t="b">
        <f t="shared" si="0"/>
        <v>0</v>
      </c>
      <c r="S23" s="156">
        <f t="shared" si="1"/>
        <v>1</v>
      </c>
    </row>
    <row r="24" spans="1:19" ht="14.4" x14ac:dyDescent="0.3">
      <c r="A24" s="14"/>
      <c r="B24" s="85">
        <v>11</v>
      </c>
      <c r="C24" s="99"/>
      <c r="D24" s="100"/>
      <c r="E24" s="101"/>
      <c r="F24" s="100"/>
      <c r="G24" s="101"/>
      <c r="H24" s="102"/>
      <c r="I24" s="67"/>
      <c r="J24" s="67"/>
      <c r="K24" s="14"/>
      <c r="L24" s="14"/>
      <c r="M24" s="14"/>
      <c r="N24" s="14"/>
      <c r="O24" s="14"/>
      <c r="P24" s="14"/>
      <c r="Q24" s="14"/>
      <c r="R24" s="151" t="b">
        <f t="shared" si="0"/>
        <v>0</v>
      </c>
      <c r="S24" s="156">
        <f t="shared" si="1"/>
        <v>1</v>
      </c>
    </row>
    <row r="25" spans="1:19" ht="14.4" x14ac:dyDescent="0.3">
      <c r="A25" s="14"/>
      <c r="B25" s="90">
        <v>12</v>
      </c>
      <c r="C25" s="91"/>
      <c r="D25" s="92"/>
      <c r="E25" s="93"/>
      <c r="F25" s="92"/>
      <c r="G25" s="93"/>
      <c r="H25" s="94"/>
      <c r="I25" s="67"/>
      <c r="J25" s="67"/>
      <c r="K25" s="14"/>
      <c r="L25" s="14"/>
      <c r="M25" s="14"/>
      <c r="N25" s="14"/>
      <c r="O25" s="14"/>
      <c r="P25" s="14"/>
      <c r="Q25" s="14"/>
      <c r="R25" s="151" t="b">
        <f t="shared" si="0"/>
        <v>0</v>
      </c>
      <c r="S25" s="156">
        <f t="shared" si="1"/>
        <v>1</v>
      </c>
    </row>
    <row r="26" spans="1:19" ht="14.4" x14ac:dyDescent="0.3">
      <c r="A26" s="14"/>
      <c r="B26" s="90">
        <v>13</v>
      </c>
      <c r="C26" s="91"/>
      <c r="D26" s="92"/>
      <c r="E26" s="93"/>
      <c r="F26" s="92"/>
      <c r="G26" s="93"/>
      <c r="H26" s="94"/>
      <c r="I26" s="67"/>
      <c r="J26" s="67"/>
      <c r="K26" s="14"/>
      <c r="L26" s="14"/>
      <c r="M26" s="14"/>
      <c r="N26" s="14"/>
      <c r="O26" s="14"/>
      <c r="P26" s="14"/>
      <c r="Q26" s="14"/>
      <c r="R26" s="151" t="b">
        <f t="shared" si="0"/>
        <v>0</v>
      </c>
      <c r="S26" s="156">
        <f t="shared" si="1"/>
        <v>1</v>
      </c>
    </row>
    <row r="27" spans="1:19" ht="14.4" x14ac:dyDescent="0.3">
      <c r="A27" s="14"/>
      <c r="B27" s="90">
        <v>14</v>
      </c>
      <c r="C27" s="91"/>
      <c r="D27" s="92"/>
      <c r="E27" s="93"/>
      <c r="F27" s="92"/>
      <c r="G27" s="93"/>
      <c r="H27" s="94"/>
      <c r="I27" s="67"/>
      <c r="J27" s="67"/>
      <c r="K27" s="14"/>
      <c r="L27" s="14"/>
      <c r="M27" s="14"/>
      <c r="N27" s="14"/>
      <c r="O27" s="14"/>
      <c r="P27" s="14"/>
      <c r="Q27" s="14"/>
      <c r="R27" s="151" t="b">
        <f t="shared" si="0"/>
        <v>0</v>
      </c>
      <c r="S27" s="156">
        <f t="shared" si="1"/>
        <v>1</v>
      </c>
    </row>
    <row r="28" spans="1:19" ht="14.4" x14ac:dyDescent="0.3">
      <c r="A28" s="14"/>
      <c r="B28" s="90">
        <v>15</v>
      </c>
      <c r="C28" s="91"/>
      <c r="D28" s="92"/>
      <c r="E28" s="93"/>
      <c r="F28" s="92"/>
      <c r="G28" s="93"/>
      <c r="H28" s="94"/>
      <c r="I28" s="67"/>
      <c r="J28" s="67"/>
      <c r="K28" s="14"/>
      <c r="L28" s="14"/>
      <c r="M28" s="14"/>
      <c r="N28" s="14"/>
      <c r="O28" s="14"/>
      <c r="P28" s="14"/>
      <c r="Q28" s="14"/>
      <c r="R28" s="151" t="b">
        <f t="shared" si="0"/>
        <v>0</v>
      </c>
      <c r="S28" s="156">
        <f t="shared" si="1"/>
        <v>1</v>
      </c>
    </row>
    <row r="29" spans="1:19" ht="14.4" x14ac:dyDescent="0.3">
      <c r="A29" s="14"/>
      <c r="B29" s="90">
        <v>16</v>
      </c>
      <c r="C29" s="91"/>
      <c r="D29" s="92"/>
      <c r="E29" s="93"/>
      <c r="F29" s="92"/>
      <c r="G29" s="93"/>
      <c r="H29" s="94"/>
      <c r="I29" s="67"/>
      <c r="J29" s="67"/>
      <c r="K29" s="14"/>
      <c r="L29" s="14"/>
      <c r="M29" s="14"/>
      <c r="N29" s="14"/>
      <c r="O29" s="14"/>
      <c r="P29" s="14"/>
      <c r="Q29" s="14"/>
      <c r="R29" s="151" t="b">
        <f t="shared" si="0"/>
        <v>0</v>
      </c>
      <c r="S29" s="156">
        <f t="shared" si="1"/>
        <v>1</v>
      </c>
    </row>
    <row r="30" spans="1:19" ht="14.4" x14ac:dyDescent="0.3">
      <c r="A30" s="14"/>
      <c r="B30" s="90">
        <v>17</v>
      </c>
      <c r="C30" s="91"/>
      <c r="D30" s="92"/>
      <c r="E30" s="93"/>
      <c r="F30" s="92"/>
      <c r="G30" s="93"/>
      <c r="H30" s="94"/>
      <c r="I30" s="67"/>
      <c r="J30" s="67"/>
      <c r="K30" s="14"/>
      <c r="L30" s="14"/>
      <c r="M30" s="14"/>
      <c r="N30" s="14"/>
      <c r="O30" s="14"/>
      <c r="P30" s="14"/>
      <c r="Q30" s="14"/>
      <c r="R30" s="151" t="b">
        <f t="shared" si="0"/>
        <v>0</v>
      </c>
      <c r="S30" s="156">
        <f t="shared" si="1"/>
        <v>1</v>
      </c>
    </row>
    <row r="31" spans="1:19" ht="14.4" x14ac:dyDescent="0.3">
      <c r="A31" s="14"/>
      <c r="B31" s="90">
        <v>18</v>
      </c>
      <c r="C31" s="91"/>
      <c r="D31" s="92"/>
      <c r="E31" s="93"/>
      <c r="F31" s="92"/>
      <c r="G31" s="93"/>
      <c r="H31" s="94"/>
      <c r="I31" s="67"/>
      <c r="J31" s="67"/>
      <c r="K31" s="14"/>
      <c r="L31" s="14"/>
      <c r="M31" s="14"/>
      <c r="N31" s="14"/>
      <c r="O31" s="14"/>
      <c r="P31" s="14"/>
      <c r="Q31" s="14"/>
      <c r="R31" s="151" t="b">
        <f t="shared" si="0"/>
        <v>0</v>
      </c>
      <c r="S31" s="156">
        <f t="shared" si="1"/>
        <v>1</v>
      </c>
    </row>
    <row r="32" spans="1:19" ht="14.4" x14ac:dyDescent="0.3">
      <c r="A32" s="14"/>
      <c r="B32" s="90">
        <v>19</v>
      </c>
      <c r="C32" s="91"/>
      <c r="D32" s="92"/>
      <c r="E32" s="93"/>
      <c r="F32" s="92"/>
      <c r="G32" s="93"/>
      <c r="H32" s="94"/>
      <c r="I32" s="67"/>
      <c r="J32" s="67"/>
      <c r="K32" s="14"/>
      <c r="L32" s="14"/>
      <c r="M32" s="14"/>
      <c r="N32" s="14"/>
      <c r="O32" s="14"/>
      <c r="P32" s="14"/>
      <c r="Q32" s="14"/>
      <c r="R32" s="151" t="b">
        <f t="shared" si="0"/>
        <v>0</v>
      </c>
      <c r="S32" s="156">
        <f t="shared" si="1"/>
        <v>1</v>
      </c>
    </row>
    <row r="33" spans="1:19" thickBot="1" x14ac:dyDescent="0.35">
      <c r="A33" s="14"/>
      <c r="B33" s="90">
        <v>20</v>
      </c>
      <c r="C33" s="95"/>
      <c r="D33" s="96"/>
      <c r="E33" s="97"/>
      <c r="F33" s="96"/>
      <c r="G33" s="97"/>
      <c r="H33" s="98"/>
      <c r="I33" s="67"/>
      <c r="J33" s="67"/>
      <c r="K33" s="14"/>
      <c r="L33" s="14"/>
      <c r="M33" s="14"/>
      <c r="N33" s="14"/>
      <c r="O33" s="14"/>
      <c r="P33" s="14"/>
      <c r="Q33" s="14"/>
      <c r="R33" s="151" t="b">
        <f t="shared" si="0"/>
        <v>0</v>
      </c>
      <c r="S33" s="156">
        <f t="shared" si="1"/>
        <v>1</v>
      </c>
    </row>
    <row r="34" spans="1:19" ht="14.4" x14ac:dyDescent="0.3">
      <c r="A34" s="14"/>
      <c r="B34" s="85">
        <v>21</v>
      </c>
      <c r="C34" s="99"/>
      <c r="D34" s="100"/>
      <c r="E34" s="101"/>
      <c r="F34" s="100"/>
      <c r="G34" s="101"/>
      <c r="H34" s="102"/>
      <c r="I34" s="67"/>
      <c r="J34" s="67"/>
      <c r="K34" s="14"/>
      <c r="L34" s="14"/>
      <c r="M34" s="14"/>
      <c r="N34" s="14"/>
      <c r="O34" s="14"/>
      <c r="P34" s="14"/>
      <c r="Q34" s="14"/>
      <c r="R34" s="151" t="b">
        <f t="shared" si="0"/>
        <v>0</v>
      </c>
      <c r="S34" s="156">
        <f t="shared" si="1"/>
        <v>1</v>
      </c>
    </row>
    <row r="35" spans="1:19" ht="14.4" x14ac:dyDescent="0.3">
      <c r="A35" s="14"/>
      <c r="B35" s="90">
        <v>22</v>
      </c>
      <c r="C35" s="91"/>
      <c r="D35" s="92"/>
      <c r="E35" s="93"/>
      <c r="F35" s="92"/>
      <c r="G35" s="93"/>
      <c r="H35" s="94"/>
      <c r="I35" s="67"/>
      <c r="J35" s="67"/>
      <c r="K35" s="14"/>
      <c r="L35" s="14"/>
      <c r="M35" s="14"/>
      <c r="N35" s="14"/>
      <c r="O35" s="14"/>
      <c r="P35" s="14"/>
      <c r="Q35" s="14"/>
      <c r="R35" s="151" t="b">
        <f t="shared" si="0"/>
        <v>0</v>
      </c>
      <c r="S35" s="156">
        <f t="shared" si="1"/>
        <v>1</v>
      </c>
    </row>
    <row r="36" spans="1:19" ht="14.4" x14ac:dyDescent="0.3">
      <c r="A36" s="14"/>
      <c r="B36" s="90">
        <v>23</v>
      </c>
      <c r="C36" s="91"/>
      <c r="D36" s="92"/>
      <c r="E36" s="93"/>
      <c r="F36" s="92"/>
      <c r="G36" s="93"/>
      <c r="H36" s="94"/>
      <c r="I36" s="67"/>
      <c r="J36" s="67"/>
      <c r="K36" s="14"/>
      <c r="L36" s="14"/>
      <c r="M36" s="14"/>
      <c r="N36" s="14"/>
      <c r="R36" s="151" t="b">
        <f t="shared" si="0"/>
        <v>0</v>
      </c>
      <c r="S36" s="156">
        <f t="shared" si="1"/>
        <v>1</v>
      </c>
    </row>
    <row r="37" spans="1:19" ht="14.4" x14ac:dyDescent="0.3">
      <c r="A37" s="14"/>
      <c r="B37" s="90">
        <v>24</v>
      </c>
      <c r="C37" s="91"/>
      <c r="D37" s="92"/>
      <c r="E37" s="93"/>
      <c r="F37" s="92"/>
      <c r="G37" s="93"/>
      <c r="H37" s="94"/>
      <c r="I37" s="67"/>
      <c r="J37" s="67"/>
      <c r="K37" s="14"/>
      <c r="L37" s="14"/>
      <c r="M37" s="14"/>
      <c r="N37" s="14"/>
      <c r="R37" s="151" t="b">
        <f t="shared" si="0"/>
        <v>0</v>
      </c>
      <c r="S37" s="156">
        <f t="shared" si="1"/>
        <v>1</v>
      </c>
    </row>
    <row r="38" spans="1:19" ht="14.4" x14ac:dyDescent="0.3">
      <c r="A38" s="14"/>
      <c r="B38" s="90">
        <v>25</v>
      </c>
      <c r="C38" s="91"/>
      <c r="D38" s="92"/>
      <c r="E38" s="93"/>
      <c r="F38" s="92"/>
      <c r="G38" s="93"/>
      <c r="H38" s="94"/>
      <c r="I38" s="67"/>
      <c r="J38" s="67"/>
      <c r="K38" s="14"/>
      <c r="L38" s="14"/>
      <c r="M38" s="14"/>
      <c r="N38" s="14"/>
      <c r="R38" s="151" t="b">
        <f t="shared" si="0"/>
        <v>0</v>
      </c>
      <c r="S38" s="156">
        <f t="shared" si="1"/>
        <v>1</v>
      </c>
    </row>
    <row r="39" spans="1:19" ht="14.4" x14ac:dyDescent="0.3">
      <c r="A39" s="14"/>
      <c r="B39" s="90">
        <v>26</v>
      </c>
      <c r="C39" s="91"/>
      <c r="D39" s="92"/>
      <c r="E39" s="93"/>
      <c r="F39" s="92"/>
      <c r="G39" s="93"/>
      <c r="H39" s="94"/>
      <c r="I39" s="67"/>
      <c r="J39" s="67"/>
      <c r="K39" s="14"/>
      <c r="L39" s="14"/>
      <c r="M39" s="14"/>
      <c r="N39" s="14"/>
      <c r="R39" s="151" t="b">
        <f t="shared" si="0"/>
        <v>0</v>
      </c>
      <c r="S39" s="156">
        <f t="shared" si="1"/>
        <v>1</v>
      </c>
    </row>
    <row r="40" spans="1:19" ht="14.4" x14ac:dyDescent="0.3">
      <c r="A40" s="14"/>
      <c r="B40" s="90">
        <v>27</v>
      </c>
      <c r="C40" s="91"/>
      <c r="D40" s="92"/>
      <c r="E40" s="93"/>
      <c r="F40" s="92"/>
      <c r="G40" s="93"/>
      <c r="H40" s="94"/>
      <c r="I40" s="67"/>
      <c r="J40" s="67"/>
      <c r="K40" s="14"/>
      <c r="L40" s="14"/>
      <c r="M40" s="14"/>
      <c r="N40" s="14"/>
      <c r="R40" s="151" t="b">
        <f t="shared" si="0"/>
        <v>0</v>
      </c>
      <c r="S40" s="156">
        <f t="shared" si="1"/>
        <v>1</v>
      </c>
    </row>
    <row r="41" spans="1:19" ht="14.4" x14ac:dyDescent="0.3">
      <c r="A41" s="14"/>
      <c r="B41" s="90">
        <v>28</v>
      </c>
      <c r="C41" s="91"/>
      <c r="D41" s="92"/>
      <c r="E41" s="93"/>
      <c r="F41" s="92"/>
      <c r="G41" s="93"/>
      <c r="H41" s="94"/>
      <c r="I41" s="67"/>
      <c r="J41" s="67"/>
      <c r="K41" s="14"/>
      <c r="L41" s="14"/>
      <c r="M41" s="14"/>
      <c r="N41" s="14"/>
      <c r="R41" s="151" t="b">
        <f t="shared" si="0"/>
        <v>0</v>
      </c>
      <c r="S41" s="156">
        <f t="shared" si="1"/>
        <v>1</v>
      </c>
    </row>
    <row r="42" spans="1:19" ht="14.4" x14ac:dyDescent="0.3">
      <c r="A42" s="14"/>
      <c r="B42" s="90">
        <v>29</v>
      </c>
      <c r="C42" s="91"/>
      <c r="D42" s="92"/>
      <c r="E42" s="93"/>
      <c r="F42" s="92"/>
      <c r="G42" s="93"/>
      <c r="H42" s="94"/>
      <c r="I42" s="67"/>
      <c r="J42" s="67"/>
      <c r="K42" s="14"/>
      <c r="L42" s="14"/>
      <c r="M42" s="14"/>
      <c r="N42" s="14"/>
      <c r="R42" s="151" t="b">
        <f t="shared" si="0"/>
        <v>0</v>
      </c>
      <c r="S42" s="156">
        <f t="shared" si="1"/>
        <v>1</v>
      </c>
    </row>
    <row r="43" spans="1:19" thickBot="1" x14ac:dyDescent="0.35">
      <c r="A43" s="14"/>
      <c r="B43" s="90">
        <v>30</v>
      </c>
      <c r="C43" s="95"/>
      <c r="D43" s="96"/>
      <c r="E43" s="97"/>
      <c r="F43" s="96"/>
      <c r="G43" s="97"/>
      <c r="H43" s="98"/>
      <c r="I43" s="67"/>
      <c r="J43" s="67"/>
      <c r="K43" s="14"/>
      <c r="L43" s="14"/>
      <c r="M43" s="14"/>
      <c r="N43" s="14"/>
      <c r="R43" s="151" t="b">
        <f t="shared" si="0"/>
        <v>0</v>
      </c>
      <c r="S43" s="156">
        <f t="shared" si="1"/>
        <v>1</v>
      </c>
    </row>
    <row r="44" spans="1:19" ht="14.4" x14ac:dyDescent="0.3">
      <c r="A44" s="14"/>
      <c r="B44" s="85">
        <v>31</v>
      </c>
      <c r="C44" s="99"/>
      <c r="D44" s="100"/>
      <c r="E44" s="101"/>
      <c r="F44" s="100"/>
      <c r="G44" s="101"/>
      <c r="H44" s="102"/>
      <c r="I44" s="67"/>
      <c r="J44" s="67"/>
      <c r="K44" s="14"/>
      <c r="L44" s="14"/>
      <c r="M44" s="14"/>
      <c r="N44" s="14"/>
      <c r="R44" s="151" t="b">
        <f t="shared" si="0"/>
        <v>0</v>
      </c>
      <c r="S44" s="156">
        <f t="shared" si="1"/>
        <v>1</v>
      </c>
    </row>
    <row r="45" spans="1:19" ht="14.4" x14ac:dyDescent="0.3">
      <c r="A45" s="14"/>
      <c r="B45" s="90">
        <v>32</v>
      </c>
      <c r="C45" s="91"/>
      <c r="D45" s="92"/>
      <c r="E45" s="93"/>
      <c r="F45" s="92"/>
      <c r="G45" s="93"/>
      <c r="H45" s="94"/>
      <c r="I45" s="67"/>
      <c r="J45" s="67"/>
      <c r="K45" s="14"/>
      <c r="L45" s="14"/>
      <c r="M45" s="14"/>
      <c r="N45" s="14"/>
      <c r="R45" s="151" t="b">
        <f t="shared" si="0"/>
        <v>0</v>
      </c>
      <c r="S45" s="156">
        <f t="shared" si="1"/>
        <v>1</v>
      </c>
    </row>
    <row r="46" spans="1:19" ht="14.4" x14ac:dyDescent="0.3">
      <c r="A46" s="14"/>
      <c r="B46" s="90">
        <v>33</v>
      </c>
      <c r="C46" s="91"/>
      <c r="D46" s="92"/>
      <c r="E46" s="93"/>
      <c r="F46" s="92"/>
      <c r="G46" s="93"/>
      <c r="H46" s="94"/>
      <c r="I46" s="67"/>
      <c r="J46" s="67"/>
      <c r="K46" s="14"/>
      <c r="L46" s="14"/>
      <c r="M46" s="14"/>
      <c r="N46" s="14"/>
      <c r="R46" s="151" t="b">
        <f t="shared" ref="R46:R77" si="2">$G$6&lt;B46</f>
        <v>0</v>
      </c>
      <c r="S46" s="156">
        <f t="shared" si="1"/>
        <v>1</v>
      </c>
    </row>
    <row r="47" spans="1:19" ht="14.4" x14ac:dyDescent="0.3">
      <c r="A47" s="14"/>
      <c r="B47" s="90">
        <v>34</v>
      </c>
      <c r="C47" s="91"/>
      <c r="D47" s="92"/>
      <c r="E47" s="93"/>
      <c r="F47" s="92"/>
      <c r="G47" s="93"/>
      <c r="H47" s="94"/>
      <c r="I47" s="67"/>
      <c r="J47" s="67"/>
      <c r="K47" s="14"/>
      <c r="L47" s="14"/>
      <c r="M47" s="14"/>
      <c r="N47" s="14"/>
      <c r="R47" s="151" t="b">
        <f t="shared" si="2"/>
        <v>0</v>
      </c>
      <c r="S47" s="156">
        <f t="shared" si="1"/>
        <v>1</v>
      </c>
    </row>
    <row r="48" spans="1:19" ht="14.4" x14ac:dyDescent="0.3">
      <c r="A48" s="14"/>
      <c r="B48" s="90">
        <v>35</v>
      </c>
      <c r="C48" s="91"/>
      <c r="D48" s="92"/>
      <c r="E48" s="93"/>
      <c r="F48" s="92"/>
      <c r="G48" s="93"/>
      <c r="H48" s="94"/>
      <c r="I48" s="67"/>
      <c r="J48" s="67"/>
      <c r="K48" s="14"/>
      <c r="L48" s="14"/>
      <c r="M48" s="14"/>
      <c r="N48" s="14"/>
      <c r="R48" s="151" t="b">
        <f t="shared" si="2"/>
        <v>0</v>
      </c>
      <c r="S48" s="156">
        <f t="shared" si="1"/>
        <v>1</v>
      </c>
    </row>
    <row r="49" spans="1:19" ht="14.4" x14ac:dyDescent="0.3">
      <c r="A49" s="14"/>
      <c r="B49" s="90">
        <v>36</v>
      </c>
      <c r="C49" s="91"/>
      <c r="D49" s="92"/>
      <c r="E49" s="93"/>
      <c r="F49" s="92"/>
      <c r="G49" s="93"/>
      <c r="H49" s="94"/>
      <c r="I49" s="67"/>
      <c r="J49" s="67"/>
      <c r="K49" s="14"/>
      <c r="L49" s="14"/>
      <c r="M49" s="14"/>
      <c r="N49" s="14"/>
      <c r="R49" s="151" t="b">
        <f t="shared" si="2"/>
        <v>0</v>
      </c>
      <c r="S49" s="156">
        <f t="shared" si="1"/>
        <v>1</v>
      </c>
    </row>
    <row r="50" spans="1:19" ht="14.4" x14ac:dyDescent="0.3">
      <c r="A50" s="14"/>
      <c r="B50" s="90">
        <v>37</v>
      </c>
      <c r="C50" s="91"/>
      <c r="D50" s="92"/>
      <c r="E50" s="93"/>
      <c r="F50" s="92"/>
      <c r="G50" s="93"/>
      <c r="H50" s="94"/>
      <c r="I50" s="67"/>
      <c r="J50" s="67"/>
      <c r="K50" s="14"/>
      <c r="L50" s="14"/>
      <c r="M50" s="14"/>
      <c r="N50" s="14"/>
      <c r="R50" s="151" t="b">
        <f t="shared" si="2"/>
        <v>0</v>
      </c>
      <c r="S50" s="156">
        <f t="shared" si="1"/>
        <v>1</v>
      </c>
    </row>
    <row r="51" spans="1:19" ht="14.4" x14ac:dyDescent="0.3">
      <c r="A51" s="14"/>
      <c r="B51" s="90">
        <v>38</v>
      </c>
      <c r="C51" s="91"/>
      <c r="D51" s="92"/>
      <c r="E51" s="93"/>
      <c r="F51" s="92"/>
      <c r="G51" s="93"/>
      <c r="H51" s="94"/>
      <c r="I51" s="67"/>
      <c r="J51" s="67"/>
      <c r="K51" s="14"/>
      <c r="L51" s="14"/>
      <c r="M51" s="14"/>
      <c r="N51" s="14"/>
      <c r="R51" s="151" t="b">
        <f t="shared" si="2"/>
        <v>0</v>
      </c>
      <c r="S51" s="156">
        <f t="shared" si="1"/>
        <v>1</v>
      </c>
    </row>
    <row r="52" spans="1:19" ht="14.4" x14ac:dyDescent="0.3">
      <c r="A52" s="14"/>
      <c r="B52" s="90">
        <v>39</v>
      </c>
      <c r="C52" s="91"/>
      <c r="D52" s="92"/>
      <c r="E52" s="93"/>
      <c r="F52" s="92"/>
      <c r="G52" s="93"/>
      <c r="H52" s="94"/>
      <c r="I52" s="67"/>
      <c r="J52" s="67"/>
      <c r="K52" s="14"/>
      <c r="L52" s="14"/>
      <c r="M52" s="14"/>
      <c r="N52" s="14"/>
      <c r="R52" s="151" t="b">
        <f t="shared" si="2"/>
        <v>0</v>
      </c>
      <c r="S52" s="156">
        <f t="shared" si="1"/>
        <v>1</v>
      </c>
    </row>
    <row r="53" spans="1:19" thickBot="1" x14ac:dyDescent="0.35">
      <c r="A53" s="14"/>
      <c r="B53" s="90">
        <v>40</v>
      </c>
      <c r="C53" s="95"/>
      <c r="D53" s="96"/>
      <c r="E53" s="97"/>
      <c r="F53" s="96"/>
      <c r="G53" s="97"/>
      <c r="H53" s="98"/>
      <c r="I53" s="67"/>
      <c r="J53" s="67"/>
      <c r="K53" s="14"/>
      <c r="L53" s="14"/>
      <c r="M53" s="14"/>
      <c r="N53" s="14"/>
      <c r="R53" s="151" t="b">
        <f t="shared" si="2"/>
        <v>0</v>
      </c>
      <c r="S53" s="156">
        <f t="shared" si="1"/>
        <v>1</v>
      </c>
    </row>
    <row r="54" spans="1:19" ht="14.4" x14ac:dyDescent="0.3">
      <c r="A54" s="14"/>
      <c r="B54" s="85">
        <v>41</v>
      </c>
      <c r="C54" s="99"/>
      <c r="D54" s="100"/>
      <c r="E54" s="101"/>
      <c r="F54" s="100"/>
      <c r="G54" s="101"/>
      <c r="H54" s="102"/>
      <c r="I54" s="67"/>
      <c r="J54" s="67"/>
      <c r="K54" s="14"/>
      <c r="L54" s="14"/>
      <c r="M54" s="14"/>
      <c r="N54" s="14"/>
      <c r="R54" s="151" t="b">
        <f t="shared" si="2"/>
        <v>0</v>
      </c>
      <c r="S54" s="156">
        <f t="shared" si="1"/>
        <v>1</v>
      </c>
    </row>
    <row r="55" spans="1:19" ht="14.4" x14ac:dyDescent="0.3">
      <c r="A55" s="14"/>
      <c r="B55" s="90">
        <v>42</v>
      </c>
      <c r="C55" s="91"/>
      <c r="D55" s="92"/>
      <c r="E55" s="93"/>
      <c r="F55" s="92"/>
      <c r="G55" s="93"/>
      <c r="H55" s="94"/>
      <c r="I55" s="67"/>
      <c r="J55" s="67"/>
      <c r="K55" s="14"/>
      <c r="L55" s="14"/>
      <c r="M55" s="14"/>
      <c r="N55" s="14"/>
      <c r="R55" s="151" t="b">
        <f t="shared" si="2"/>
        <v>0</v>
      </c>
      <c r="S55" s="156">
        <f t="shared" si="1"/>
        <v>1</v>
      </c>
    </row>
    <row r="56" spans="1:19" ht="14.4" x14ac:dyDescent="0.3">
      <c r="A56" s="14"/>
      <c r="B56" s="90">
        <v>43</v>
      </c>
      <c r="C56" s="91"/>
      <c r="D56" s="92"/>
      <c r="E56" s="93"/>
      <c r="F56" s="92"/>
      <c r="G56" s="93"/>
      <c r="H56" s="94"/>
      <c r="I56" s="67"/>
      <c r="J56" s="67"/>
      <c r="K56" s="14"/>
      <c r="L56" s="14"/>
      <c r="M56" s="14"/>
      <c r="N56" s="14"/>
      <c r="R56" s="151" t="b">
        <f t="shared" si="2"/>
        <v>0</v>
      </c>
      <c r="S56" s="156">
        <f t="shared" si="1"/>
        <v>1</v>
      </c>
    </row>
    <row r="57" spans="1:19" ht="14.4" x14ac:dyDescent="0.3">
      <c r="A57" s="14"/>
      <c r="B57" s="90">
        <v>44</v>
      </c>
      <c r="C57" s="91"/>
      <c r="D57" s="92"/>
      <c r="E57" s="93"/>
      <c r="F57" s="92"/>
      <c r="G57" s="93"/>
      <c r="H57" s="94"/>
      <c r="I57" s="67"/>
      <c r="J57" s="67"/>
      <c r="K57" s="14"/>
      <c r="L57" s="14"/>
      <c r="M57" s="14"/>
      <c r="N57" s="14"/>
      <c r="R57" s="151" t="b">
        <f t="shared" si="2"/>
        <v>0</v>
      </c>
      <c r="S57" s="156">
        <f t="shared" si="1"/>
        <v>1</v>
      </c>
    </row>
    <row r="58" spans="1:19" ht="14.4" x14ac:dyDescent="0.3">
      <c r="A58" s="14"/>
      <c r="B58" s="90">
        <v>45</v>
      </c>
      <c r="C58" s="91"/>
      <c r="D58" s="92"/>
      <c r="E58" s="93"/>
      <c r="F58" s="92"/>
      <c r="G58" s="93"/>
      <c r="H58" s="94"/>
      <c r="I58" s="67"/>
      <c r="J58" s="67"/>
      <c r="K58" s="14"/>
      <c r="L58" s="14"/>
      <c r="M58" s="14"/>
      <c r="N58" s="14"/>
      <c r="R58" s="151" t="b">
        <f t="shared" si="2"/>
        <v>0</v>
      </c>
      <c r="S58" s="156">
        <f t="shared" si="1"/>
        <v>1</v>
      </c>
    </row>
    <row r="59" spans="1:19" ht="14.4" x14ac:dyDescent="0.3">
      <c r="A59" s="14"/>
      <c r="B59" s="90">
        <v>46</v>
      </c>
      <c r="C59" s="91"/>
      <c r="D59" s="92"/>
      <c r="E59" s="93"/>
      <c r="F59" s="92"/>
      <c r="G59" s="93"/>
      <c r="H59" s="94"/>
      <c r="I59" s="67"/>
      <c r="J59" s="67"/>
      <c r="K59" s="14"/>
      <c r="L59" s="14"/>
      <c r="M59" s="14"/>
      <c r="N59" s="14"/>
      <c r="R59" s="151" t="b">
        <f t="shared" si="2"/>
        <v>0</v>
      </c>
      <c r="S59" s="156">
        <f t="shared" si="1"/>
        <v>1</v>
      </c>
    </row>
    <row r="60" spans="1:19" ht="14.4" x14ac:dyDescent="0.3">
      <c r="A60" s="14"/>
      <c r="B60" s="90">
        <v>47</v>
      </c>
      <c r="C60" s="91"/>
      <c r="D60" s="92"/>
      <c r="E60" s="93"/>
      <c r="F60" s="92"/>
      <c r="G60" s="93"/>
      <c r="H60" s="94"/>
      <c r="I60" s="67"/>
      <c r="J60" s="67"/>
      <c r="K60" s="14"/>
      <c r="L60" s="14"/>
      <c r="M60" s="14"/>
      <c r="N60" s="14"/>
      <c r="R60" s="151" t="b">
        <f t="shared" si="2"/>
        <v>0</v>
      </c>
      <c r="S60" s="156">
        <f t="shared" si="1"/>
        <v>1</v>
      </c>
    </row>
    <row r="61" spans="1:19" ht="14.4" x14ac:dyDescent="0.3">
      <c r="A61" s="14"/>
      <c r="B61" s="90">
        <v>48</v>
      </c>
      <c r="C61" s="91"/>
      <c r="D61" s="92"/>
      <c r="E61" s="93"/>
      <c r="F61" s="92"/>
      <c r="G61" s="93"/>
      <c r="H61" s="94"/>
      <c r="I61" s="67"/>
      <c r="J61" s="67"/>
      <c r="K61" s="14"/>
      <c r="L61" s="14"/>
      <c r="M61" s="14"/>
      <c r="N61" s="14"/>
      <c r="R61" s="151" t="b">
        <f t="shared" si="2"/>
        <v>0</v>
      </c>
      <c r="S61" s="156">
        <f t="shared" si="1"/>
        <v>1</v>
      </c>
    </row>
    <row r="62" spans="1:19" ht="14.4" x14ac:dyDescent="0.3">
      <c r="A62" s="14"/>
      <c r="B62" s="90">
        <v>49</v>
      </c>
      <c r="C62" s="91"/>
      <c r="D62" s="92"/>
      <c r="E62" s="93"/>
      <c r="F62" s="92"/>
      <c r="G62" s="93"/>
      <c r="H62" s="94"/>
      <c r="I62" s="67"/>
      <c r="J62" s="67"/>
      <c r="K62" s="14"/>
      <c r="L62" s="14"/>
      <c r="M62" s="14"/>
      <c r="N62" s="14"/>
      <c r="R62" s="151" t="b">
        <f t="shared" si="2"/>
        <v>0</v>
      </c>
      <c r="S62" s="156">
        <f t="shared" si="1"/>
        <v>1</v>
      </c>
    </row>
    <row r="63" spans="1:19" thickBot="1" x14ac:dyDescent="0.35">
      <c r="A63" s="14"/>
      <c r="B63" s="90">
        <v>50</v>
      </c>
      <c r="C63" s="95"/>
      <c r="D63" s="96"/>
      <c r="E63" s="97"/>
      <c r="F63" s="96"/>
      <c r="G63" s="97"/>
      <c r="H63" s="98"/>
      <c r="I63" s="67"/>
      <c r="J63" s="67"/>
      <c r="K63" s="14"/>
      <c r="L63" s="14"/>
      <c r="M63" s="14"/>
      <c r="N63" s="14"/>
      <c r="R63" s="151" t="b">
        <f t="shared" si="2"/>
        <v>0</v>
      </c>
      <c r="S63" s="156">
        <f t="shared" si="1"/>
        <v>1</v>
      </c>
    </row>
    <row r="64" spans="1:19" ht="14.4" x14ac:dyDescent="0.3">
      <c r="A64" s="14"/>
      <c r="B64" s="85">
        <v>51</v>
      </c>
      <c r="C64" s="99"/>
      <c r="D64" s="100"/>
      <c r="E64" s="101"/>
      <c r="F64" s="100"/>
      <c r="G64" s="101"/>
      <c r="H64" s="102"/>
      <c r="I64" s="67"/>
      <c r="J64" s="67"/>
      <c r="K64" s="14"/>
      <c r="L64" s="14"/>
      <c r="M64" s="14"/>
      <c r="N64" s="14"/>
      <c r="R64" s="151" t="b">
        <f t="shared" si="2"/>
        <v>0</v>
      </c>
      <c r="S64" s="156">
        <f t="shared" si="1"/>
        <v>1</v>
      </c>
    </row>
    <row r="65" spans="1:19" ht="14.4" x14ac:dyDescent="0.3">
      <c r="A65" s="14"/>
      <c r="B65" s="90">
        <v>52</v>
      </c>
      <c r="C65" s="91"/>
      <c r="D65" s="92"/>
      <c r="E65" s="93"/>
      <c r="F65" s="92"/>
      <c r="G65" s="93"/>
      <c r="H65" s="94"/>
      <c r="I65" s="67"/>
      <c r="J65" s="67"/>
      <c r="K65" s="14"/>
      <c r="L65" s="14"/>
      <c r="M65" s="14"/>
      <c r="N65" s="14"/>
      <c r="R65" s="151" t="b">
        <f t="shared" si="2"/>
        <v>0</v>
      </c>
      <c r="S65" s="156">
        <f t="shared" si="1"/>
        <v>1</v>
      </c>
    </row>
    <row r="66" spans="1:19" ht="14.4" x14ac:dyDescent="0.3">
      <c r="A66" s="14"/>
      <c r="B66" s="90">
        <v>53</v>
      </c>
      <c r="C66" s="91"/>
      <c r="D66" s="92"/>
      <c r="E66" s="93"/>
      <c r="F66" s="92"/>
      <c r="G66" s="93"/>
      <c r="H66" s="94"/>
      <c r="I66" s="67"/>
      <c r="J66" s="67"/>
      <c r="K66" s="14"/>
      <c r="L66" s="14"/>
      <c r="M66" s="14"/>
      <c r="N66" s="14"/>
      <c r="R66" s="151" t="b">
        <f t="shared" si="2"/>
        <v>0</v>
      </c>
      <c r="S66" s="156">
        <f t="shared" si="1"/>
        <v>1</v>
      </c>
    </row>
    <row r="67" spans="1:19" ht="14.4" x14ac:dyDescent="0.3">
      <c r="A67" s="14"/>
      <c r="B67" s="90">
        <v>54</v>
      </c>
      <c r="C67" s="91"/>
      <c r="D67" s="92"/>
      <c r="E67" s="93"/>
      <c r="F67" s="92"/>
      <c r="G67" s="93"/>
      <c r="H67" s="94"/>
      <c r="I67" s="67"/>
      <c r="J67" s="67"/>
      <c r="K67" s="14"/>
      <c r="L67" s="14"/>
      <c r="M67" s="14"/>
      <c r="N67" s="14"/>
      <c r="R67" s="151" t="b">
        <f t="shared" si="2"/>
        <v>0</v>
      </c>
      <c r="S67" s="156">
        <f t="shared" si="1"/>
        <v>1</v>
      </c>
    </row>
    <row r="68" spans="1:19" ht="14.4" x14ac:dyDescent="0.3">
      <c r="A68" s="14"/>
      <c r="B68" s="90">
        <v>55</v>
      </c>
      <c r="C68" s="91"/>
      <c r="D68" s="92"/>
      <c r="E68" s="93"/>
      <c r="F68" s="92"/>
      <c r="G68" s="93"/>
      <c r="H68" s="94"/>
      <c r="I68" s="67"/>
      <c r="J68" s="67"/>
      <c r="K68" s="14"/>
      <c r="L68" s="14"/>
      <c r="M68" s="14"/>
      <c r="N68" s="14"/>
      <c r="R68" s="151" t="b">
        <f t="shared" si="2"/>
        <v>0</v>
      </c>
      <c r="S68" s="156">
        <f t="shared" si="1"/>
        <v>1</v>
      </c>
    </row>
    <row r="69" spans="1:19" ht="14.4" x14ac:dyDescent="0.3">
      <c r="A69" s="14"/>
      <c r="B69" s="90">
        <v>56</v>
      </c>
      <c r="C69" s="91"/>
      <c r="D69" s="92"/>
      <c r="E69" s="93"/>
      <c r="F69" s="92"/>
      <c r="G69" s="93"/>
      <c r="H69" s="94"/>
      <c r="I69" s="67"/>
      <c r="J69" s="67"/>
      <c r="K69" s="14"/>
      <c r="L69" s="14"/>
      <c r="M69" s="14"/>
      <c r="N69" s="14"/>
      <c r="R69" s="151" t="b">
        <f t="shared" si="2"/>
        <v>0</v>
      </c>
      <c r="S69" s="156">
        <f t="shared" si="1"/>
        <v>1</v>
      </c>
    </row>
    <row r="70" spans="1:19" ht="14.4" x14ac:dyDescent="0.3">
      <c r="A70" s="14"/>
      <c r="B70" s="90">
        <v>57</v>
      </c>
      <c r="C70" s="91"/>
      <c r="D70" s="92"/>
      <c r="E70" s="93"/>
      <c r="F70" s="92"/>
      <c r="G70" s="93"/>
      <c r="H70" s="94"/>
      <c r="I70" s="67"/>
      <c r="J70" s="67"/>
      <c r="K70" s="14"/>
      <c r="L70" s="14"/>
      <c r="M70" s="14"/>
      <c r="N70" s="14"/>
      <c r="R70" s="151" t="b">
        <f t="shared" si="2"/>
        <v>0</v>
      </c>
      <c r="S70" s="156">
        <f t="shared" si="1"/>
        <v>1</v>
      </c>
    </row>
    <row r="71" spans="1:19" ht="14.4" x14ac:dyDescent="0.3">
      <c r="A71" s="14"/>
      <c r="B71" s="90">
        <v>58</v>
      </c>
      <c r="C71" s="91"/>
      <c r="D71" s="92"/>
      <c r="E71" s="93"/>
      <c r="F71" s="92"/>
      <c r="G71" s="93"/>
      <c r="H71" s="94"/>
      <c r="I71" s="67"/>
      <c r="J71" s="67"/>
      <c r="K71" s="14"/>
      <c r="L71" s="14"/>
      <c r="M71" s="14"/>
      <c r="N71" s="14"/>
      <c r="R71" s="151" t="b">
        <f t="shared" si="2"/>
        <v>0</v>
      </c>
      <c r="S71" s="156">
        <f t="shared" si="1"/>
        <v>1</v>
      </c>
    </row>
    <row r="72" spans="1:19" ht="14.4" x14ac:dyDescent="0.3">
      <c r="A72" s="14"/>
      <c r="B72" s="90">
        <v>59</v>
      </c>
      <c r="C72" s="91"/>
      <c r="D72" s="92"/>
      <c r="E72" s="93"/>
      <c r="F72" s="92"/>
      <c r="G72" s="93"/>
      <c r="H72" s="94"/>
      <c r="I72" s="67"/>
      <c r="J72" s="67"/>
      <c r="K72" s="14"/>
      <c r="L72" s="14"/>
      <c r="M72" s="14"/>
      <c r="N72" s="14"/>
      <c r="R72" s="151" t="b">
        <f t="shared" si="2"/>
        <v>0</v>
      </c>
      <c r="S72" s="156">
        <f t="shared" si="1"/>
        <v>1</v>
      </c>
    </row>
    <row r="73" spans="1:19" thickBot="1" x14ac:dyDescent="0.35">
      <c r="A73" s="14"/>
      <c r="B73" s="90">
        <v>60</v>
      </c>
      <c r="C73" s="95"/>
      <c r="D73" s="96"/>
      <c r="E73" s="97"/>
      <c r="F73" s="96"/>
      <c r="G73" s="97"/>
      <c r="H73" s="98"/>
      <c r="I73" s="67"/>
      <c r="J73" s="67"/>
      <c r="K73" s="14"/>
      <c r="L73" s="14"/>
      <c r="M73" s="14"/>
      <c r="N73" s="14"/>
      <c r="R73" s="151" t="b">
        <f t="shared" si="2"/>
        <v>0</v>
      </c>
      <c r="S73" s="156">
        <f t="shared" si="1"/>
        <v>1</v>
      </c>
    </row>
    <row r="74" spans="1:19" ht="14.4" x14ac:dyDescent="0.3">
      <c r="A74" s="14"/>
      <c r="B74" s="85">
        <v>61</v>
      </c>
      <c r="C74" s="99"/>
      <c r="D74" s="100"/>
      <c r="E74" s="101"/>
      <c r="F74" s="100"/>
      <c r="G74" s="101"/>
      <c r="H74" s="102"/>
      <c r="I74" s="67"/>
      <c r="J74" s="67"/>
      <c r="K74" s="14"/>
      <c r="L74" s="14"/>
      <c r="M74" s="14"/>
      <c r="N74" s="14"/>
      <c r="R74" s="151" t="b">
        <f t="shared" si="2"/>
        <v>0</v>
      </c>
      <c r="S74" s="156">
        <f t="shared" si="1"/>
        <v>1</v>
      </c>
    </row>
    <row r="75" spans="1:19" ht="14.4" x14ac:dyDescent="0.3">
      <c r="A75" s="14"/>
      <c r="B75" s="90">
        <v>62</v>
      </c>
      <c r="C75" s="91"/>
      <c r="D75" s="92"/>
      <c r="E75" s="93"/>
      <c r="F75" s="92"/>
      <c r="G75" s="93"/>
      <c r="H75" s="94"/>
      <c r="I75" s="67"/>
      <c r="J75" s="67"/>
      <c r="K75" s="14"/>
      <c r="L75" s="14"/>
      <c r="M75" s="14"/>
      <c r="N75" s="14"/>
      <c r="R75" s="151" t="b">
        <f t="shared" si="2"/>
        <v>0</v>
      </c>
      <c r="S75" s="156">
        <f t="shared" si="1"/>
        <v>1</v>
      </c>
    </row>
    <row r="76" spans="1:19" ht="14.4" x14ac:dyDescent="0.3">
      <c r="A76" s="14"/>
      <c r="B76" s="90">
        <v>63</v>
      </c>
      <c r="C76" s="91"/>
      <c r="D76" s="92"/>
      <c r="E76" s="93"/>
      <c r="F76" s="92"/>
      <c r="G76" s="93"/>
      <c r="H76" s="94"/>
      <c r="I76" s="67"/>
      <c r="J76" s="67"/>
      <c r="K76" s="14"/>
      <c r="L76" s="14"/>
      <c r="M76" s="14"/>
      <c r="N76" s="14"/>
      <c r="R76" s="151" t="b">
        <f t="shared" si="2"/>
        <v>0</v>
      </c>
      <c r="S76" s="156">
        <f t="shared" si="1"/>
        <v>1</v>
      </c>
    </row>
    <row r="77" spans="1:19" ht="14.4" x14ac:dyDescent="0.3">
      <c r="A77" s="14"/>
      <c r="B77" s="90">
        <v>64</v>
      </c>
      <c r="C77" s="91"/>
      <c r="D77" s="92"/>
      <c r="E77" s="93"/>
      <c r="F77" s="92"/>
      <c r="G77" s="93"/>
      <c r="H77" s="94"/>
      <c r="I77" s="67"/>
      <c r="J77" s="67"/>
      <c r="K77" s="14"/>
      <c r="L77" s="14"/>
      <c r="M77" s="14"/>
      <c r="N77" s="14"/>
      <c r="R77" s="151" t="b">
        <f t="shared" si="2"/>
        <v>0</v>
      </c>
      <c r="S77" s="156">
        <f t="shared" si="1"/>
        <v>1</v>
      </c>
    </row>
    <row r="78" spans="1:19" ht="14.4" x14ac:dyDescent="0.3">
      <c r="A78" s="14"/>
      <c r="B78" s="90">
        <v>65</v>
      </c>
      <c r="C78" s="91"/>
      <c r="D78" s="92"/>
      <c r="E78" s="93"/>
      <c r="F78" s="92"/>
      <c r="G78" s="93"/>
      <c r="H78" s="94"/>
      <c r="I78" s="67"/>
      <c r="J78" s="67"/>
      <c r="K78" s="14"/>
      <c r="L78" s="14"/>
      <c r="M78" s="14"/>
      <c r="N78" s="14"/>
      <c r="R78" s="151" t="b">
        <f t="shared" ref="R78:R113" si="3">$G$6&lt;B78</f>
        <v>0</v>
      </c>
      <c r="S78" s="156">
        <f t="shared" si="1"/>
        <v>1</v>
      </c>
    </row>
    <row r="79" spans="1:19" ht="14.4" x14ac:dyDescent="0.3">
      <c r="A79" s="14"/>
      <c r="B79" s="90">
        <v>66</v>
      </c>
      <c r="C79" s="91"/>
      <c r="D79" s="92"/>
      <c r="E79" s="93"/>
      <c r="F79" s="92"/>
      <c r="G79" s="93"/>
      <c r="H79" s="94"/>
      <c r="I79" s="67"/>
      <c r="J79" s="67"/>
      <c r="K79" s="14"/>
      <c r="L79" s="14"/>
      <c r="M79" s="14"/>
      <c r="N79" s="14"/>
      <c r="R79" s="151" t="b">
        <f t="shared" si="3"/>
        <v>0</v>
      </c>
      <c r="S79" s="156">
        <f t="shared" ref="S79:S113" si="4">IF(C79="Yes",DATE(2024,10,1),DATE(1900,1,1))</f>
        <v>1</v>
      </c>
    </row>
    <row r="80" spans="1:19" ht="14.4" x14ac:dyDescent="0.3">
      <c r="A80" s="14"/>
      <c r="B80" s="90">
        <v>67</v>
      </c>
      <c r="C80" s="91"/>
      <c r="D80" s="92"/>
      <c r="E80" s="93"/>
      <c r="F80" s="92"/>
      <c r="G80" s="93"/>
      <c r="H80" s="94"/>
      <c r="I80" s="67"/>
      <c r="J80" s="67"/>
      <c r="K80" s="14"/>
      <c r="L80" s="14"/>
      <c r="M80" s="14"/>
      <c r="N80" s="14"/>
      <c r="R80" s="151" t="b">
        <f t="shared" si="3"/>
        <v>0</v>
      </c>
      <c r="S80" s="156">
        <f t="shared" si="4"/>
        <v>1</v>
      </c>
    </row>
    <row r="81" spans="1:19" ht="14.4" x14ac:dyDescent="0.3">
      <c r="A81" s="14"/>
      <c r="B81" s="90">
        <v>68</v>
      </c>
      <c r="C81" s="91"/>
      <c r="D81" s="92"/>
      <c r="E81" s="93"/>
      <c r="F81" s="92"/>
      <c r="G81" s="93"/>
      <c r="H81" s="94"/>
      <c r="I81" s="67"/>
      <c r="J81" s="67"/>
      <c r="K81" s="14"/>
      <c r="L81" s="14"/>
      <c r="M81" s="14"/>
      <c r="N81" s="14"/>
      <c r="R81" s="151" t="b">
        <f t="shared" si="3"/>
        <v>0</v>
      </c>
      <c r="S81" s="156">
        <f t="shared" si="4"/>
        <v>1</v>
      </c>
    </row>
    <row r="82" spans="1:19" ht="14.4" x14ac:dyDescent="0.3">
      <c r="A82" s="14"/>
      <c r="B82" s="90">
        <v>69</v>
      </c>
      <c r="C82" s="91"/>
      <c r="D82" s="92"/>
      <c r="E82" s="93"/>
      <c r="F82" s="92"/>
      <c r="G82" s="93"/>
      <c r="H82" s="94"/>
      <c r="I82" s="67"/>
      <c r="J82" s="67"/>
      <c r="K82" s="14"/>
      <c r="L82" s="14"/>
      <c r="M82" s="14"/>
      <c r="N82" s="14"/>
      <c r="R82" s="151" t="b">
        <f t="shared" si="3"/>
        <v>0</v>
      </c>
      <c r="S82" s="156">
        <f t="shared" si="4"/>
        <v>1</v>
      </c>
    </row>
    <row r="83" spans="1:19" thickBot="1" x14ac:dyDescent="0.35">
      <c r="A83" s="14"/>
      <c r="B83" s="90">
        <v>70</v>
      </c>
      <c r="C83" s="95"/>
      <c r="D83" s="96"/>
      <c r="E83" s="97"/>
      <c r="F83" s="96"/>
      <c r="G83" s="97"/>
      <c r="H83" s="98"/>
      <c r="I83" s="67"/>
      <c r="J83" s="67"/>
      <c r="K83" s="14"/>
      <c r="L83" s="14"/>
      <c r="M83" s="14"/>
      <c r="N83" s="14"/>
      <c r="R83" s="151" t="b">
        <f t="shared" si="3"/>
        <v>0</v>
      </c>
      <c r="S83" s="156">
        <f t="shared" si="4"/>
        <v>1</v>
      </c>
    </row>
    <row r="84" spans="1:19" ht="14.4" x14ac:dyDescent="0.3">
      <c r="A84" s="14"/>
      <c r="B84" s="85">
        <v>71</v>
      </c>
      <c r="C84" s="99"/>
      <c r="D84" s="100"/>
      <c r="E84" s="101"/>
      <c r="F84" s="100"/>
      <c r="G84" s="101"/>
      <c r="H84" s="102"/>
      <c r="I84" s="67"/>
      <c r="J84" s="67"/>
      <c r="K84" s="14"/>
      <c r="L84" s="14"/>
      <c r="M84" s="14"/>
      <c r="N84" s="14"/>
      <c r="R84" s="151" t="b">
        <f t="shared" si="3"/>
        <v>0</v>
      </c>
      <c r="S84" s="156">
        <f t="shared" si="4"/>
        <v>1</v>
      </c>
    </row>
    <row r="85" spans="1:19" ht="14.4" x14ac:dyDescent="0.3">
      <c r="A85" s="14"/>
      <c r="B85" s="90">
        <v>72</v>
      </c>
      <c r="C85" s="91"/>
      <c r="D85" s="92"/>
      <c r="E85" s="93"/>
      <c r="F85" s="92"/>
      <c r="G85" s="93"/>
      <c r="H85" s="94"/>
      <c r="I85" s="67"/>
      <c r="J85" s="67"/>
      <c r="K85" s="14"/>
      <c r="L85" s="14"/>
      <c r="M85" s="14"/>
      <c r="N85" s="14"/>
      <c r="R85" s="151" t="b">
        <f t="shared" si="3"/>
        <v>0</v>
      </c>
      <c r="S85" s="156">
        <f t="shared" si="4"/>
        <v>1</v>
      </c>
    </row>
    <row r="86" spans="1:19" ht="14.4" x14ac:dyDescent="0.3">
      <c r="A86" s="14"/>
      <c r="B86" s="90">
        <v>73</v>
      </c>
      <c r="C86" s="91"/>
      <c r="D86" s="92"/>
      <c r="E86" s="93"/>
      <c r="F86" s="92"/>
      <c r="G86" s="93"/>
      <c r="H86" s="94"/>
      <c r="I86" s="67"/>
      <c r="J86" s="67"/>
      <c r="K86" s="14"/>
      <c r="L86" s="14"/>
      <c r="M86" s="14"/>
      <c r="N86" s="14"/>
      <c r="R86" s="151" t="b">
        <f t="shared" si="3"/>
        <v>0</v>
      </c>
      <c r="S86" s="156">
        <f t="shared" si="4"/>
        <v>1</v>
      </c>
    </row>
    <row r="87" spans="1:19" ht="14.4" x14ac:dyDescent="0.3">
      <c r="A87" s="14"/>
      <c r="B87" s="90">
        <v>74</v>
      </c>
      <c r="C87" s="91"/>
      <c r="D87" s="92"/>
      <c r="E87" s="93"/>
      <c r="F87" s="92"/>
      <c r="G87" s="93"/>
      <c r="H87" s="94"/>
      <c r="I87" s="67"/>
      <c r="J87" s="67"/>
      <c r="K87" s="14"/>
      <c r="L87" s="14"/>
      <c r="M87" s="14"/>
      <c r="N87" s="14"/>
      <c r="R87" s="151" t="b">
        <f t="shared" si="3"/>
        <v>0</v>
      </c>
      <c r="S87" s="156">
        <f t="shared" si="4"/>
        <v>1</v>
      </c>
    </row>
    <row r="88" spans="1:19" ht="14.4" x14ac:dyDescent="0.3">
      <c r="A88" s="14"/>
      <c r="B88" s="90">
        <v>75</v>
      </c>
      <c r="C88" s="91"/>
      <c r="D88" s="92"/>
      <c r="E88" s="93"/>
      <c r="F88" s="92"/>
      <c r="G88" s="93"/>
      <c r="H88" s="94"/>
      <c r="I88" s="67"/>
      <c r="J88" s="67"/>
      <c r="K88" s="14"/>
      <c r="L88" s="14"/>
      <c r="M88" s="14"/>
      <c r="N88" s="14"/>
      <c r="R88" s="151" t="b">
        <f t="shared" si="3"/>
        <v>0</v>
      </c>
      <c r="S88" s="156">
        <f t="shared" si="4"/>
        <v>1</v>
      </c>
    </row>
    <row r="89" spans="1:19" ht="14.4" x14ac:dyDescent="0.3">
      <c r="A89" s="14"/>
      <c r="B89" s="90">
        <v>76</v>
      </c>
      <c r="C89" s="91"/>
      <c r="D89" s="92"/>
      <c r="E89" s="93"/>
      <c r="F89" s="92"/>
      <c r="G89" s="93"/>
      <c r="H89" s="94"/>
      <c r="I89" s="67"/>
      <c r="J89" s="67"/>
      <c r="K89" s="14"/>
      <c r="L89" s="14"/>
      <c r="M89" s="14"/>
      <c r="N89" s="14"/>
      <c r="R89" s="151" t="b">
        <f t="shared" si="3"/>
        <v>0</v>
      </c>
      <c r="S89" s="156">
        <f t="shared" si="4"/>
        <v>1</v>
      </c>
    </row>
    <row r="90" spans="1:19" ht="14.4" x14ac:dyDescent="0.3">
      <c r="A90" s="14"/>
      <c r="B90" s="90">
        <v>77</v>
      </c>
      <c r="C90" s="91"/>
      <c r="D90" s="92"/>
      <c r="E90" s="93"/>
      <c r="F90" s="92"/>
      <c r="G90" s="93"/>
      <c r="H90" s="94"/>
      <c r="I90" s="67"/>
      <c r="J90" s="67"/>
      <c r="K90" s="14"/>
      <c r="L90" s="14"/>
      <c r="M90" s="14"/>
      <c r="N90" s="14"/>
      <c r="R90" s="151" t="b">
        <f t="shared" si="3"/>
        <v>0</v>
      </c>
      <c r="S90" s="156">
        <f t="shared" si="4"/>
        <v>1</v>
      </c>
    </row>
    <row r="91" spans="1:19" ht="14.4" x14ac:dyDescent="0.3">
      <c r="A91" s="14"/>
      <c r="B91" s="90">
        <v>78</v>
      </c>
      <c r="C91" s="91"/>
      <c r="D91" s="92"/>
      <c r="E91" s="93"/>
      <c r="F91" s="92"/>
      <c r="G91" s="93"/>
      <c r="H91" s="94"/>
      <c r="I91" s="67"/>
      <c r="J91" s="67"/>
      <c r="K91" s="14"/>
      <c r="L91" s="14"/>
      <c r="M91" s="14"/>
      <c r="N91" s="14"/>
      <c r="R91" s="151" t="b">
        <f t="shared" si="3"/>
        <v>0</v>
      </c>
      <c r="S91" s="156">
        <f t="shared" si="4"/>
        <v>1</v>
      </c>
    </row>
    <row r="92" spans="1:19" ht="14.4" x14ac:dyDescent="0.3">
      <c r="A92" s="14"/>
      <c r="B92" s="90">
        <v>79</v>
      </c>
      <c r="C92" s="91"/>
      <c r="D92" s="92"/>
      <c r="E92" s="93"/>
      <c r="F92" s="92"/>
      <c r="G92" s="93"/>
      <c r="H92" s="94"/>
      <c r="I92" s="67"/>
      <c r="J92" s="67"/>
      <c r="K92" s="14"/>
      <c r="L92" s="14"/>
      <c r="M92" s="14"/>
      <c r="N92" s="14"/>
      <c r="R92" s="151" t="b">
        <f t="shared" si="3"/>
        <v>0</v>
      </c>
      <c r="S92" s="156">
        <f t="shared" si="4"/>
        <v>1</v>
      </c>
    </row>
    <row r="93" spans="1:19" thickBot="1" x14ac:dyDescent="0.35">
      <c r="A93" s="14"/>
      <c r="B93" s="90">
        <v>80</v>
      </c>
      <c r="C93" s="95"/>
      <c r="D93" s="96"/>
      <c r="E93" s="97"/>
      <c r="F93" s="96"/>
      <c r="G93" s="97"/>
      <c r="H93" s="98"/>
      <c r="I93" s="67"/>
      <c r="J93" s="67"/>
      <c r="K93" s="14"/>
      <c r="L93" s="14"/>
      <c r="M93" s="14"/>
      <c r="N93" s="14"/>
      <c r="R93" s="151" t="b">
        <f t="shared" si="3"/>
        <v>0</v>
      </c>
      <c r="S93" s="156">
        <f t="shared" si="4"/>
        <v>1</v>
      </c>
    </row>
    <row r="94" spans="1:19" ht="14.4" x14ac:dyDescent="0.3">
      <c r="A94" s="14"/>
      <c r="B94" s="85">
        <v>81</v>
      </c>
      <c r="C94" s="99"/>
      <c r="D94" s="100"/>
      <c r="E94" s="101"/>
      <c r="F94" s="100"/>
      <c r="G94" s="101"/>
      <c r="H94" s="102"/>
      <c r="I94" s="67"/>
      <c r="J94" s="67"/>
      <c r="K94" s="14"/>
      <c r="L94" s="14"/>
      <c r="M94" s="14"/>
      <c r="N94" s="14"/>
      <c r="R94" s="151" t="b">
        <f t="shared" si="3"/>
        <v>0</v>
      </c>
      <c r="S94" s="156">
        <f t="shared" si="4"/>
        <v>1</v>
      </c>
    </row>
    <row r="95" spans="1:19" ht="14.4" x14ac:dyDescent="0.3">
      <c r="A95" s="14"/>
      <c r="B95" s="90">
        <v>82</v>
      </c>
      <c r="C95" s="91"/>
      <c r="D95" s="92"/>
      <c r="E95" s="93"/>
      <c r="F95" s="92"/>
      <c r="G95" s="93"/>
      <c r="H95" s="94"/>
      <c r="I95" s="67"/>
      <c r="J95" s="67"/>
      <c r="K95" s="14"/>
      <c r="L95" s="14"/>
      <c r="M95" s="14"/>
      <c r="N95" s="14"/>
      <c r="R95" s="151" t="b">
        <f t="shared" si="3"/>
        <v>0</v>
      </c>
      <c r="S95" s="156">
        <f t="shared" si="4"/>
        <v>1</v>
      </c>
    </row>
    <row r="96" spans="1:19" ht="14.4" x14ac:dyDescent="0.3">
      <c r="A96" s="14"/>
      <c r="B96" s="90">
        <v>83</v>
      </c>
      <c r="C96" s="91"/>
      <c r="D96" s="92"/>
      <c r="E96" s="93"/>
      <c r="F96" s="92"/>
      <c r="G96" s="93"/>
      <c r="H96" s="94"/>
      <c r="I96" s="67"/>
      <c r="J96" s="67"/>
      <c r="K96" s="14"/>
      <c r="L96" s="14"/>
      <c r="M96" s="14"/>
      <c r="N96" s="14"/>
      <c r="R96" s="151" t="b">
        <f t="shared" si="3"/>
        <v>0</v>
      </c>
      <c r="S96" s="156">
        <f t="shared" si="4"/>
        <v>1</v>
      </c>
    </row>
    <row r="97" spans="1:19" ht="14.4" x14ac:dyDescent="0.3">
      <c r="A97" s="14"/>
      <c r="B97" s="90">
        <v>84</v>
      </c>
      <c r="C97" s="91"/>
      <c r="D97" s="92"/>
      <c r="E97" s="93"/>
      <c r="F97" s="92"/>
      <c r="G97" s="93"/>
      <c r="H97" s="94"/>
      <c r="I97" s="67"/>
      <c r="J97" s="67"/>
      <c r="K97" s="14"/>
      <c r="L97" s="14"/>
      <c r="M97" s="14"/>
      <c r="N97" s="14"/>
      <c r="R97" s="151" t="b">
        <f t="shared" si="3"/>
        <v>0</v>
      </c>
      <c r="S97" s="156">
        <f t="shared" si="4"/>
        <v>1</v>
      </c>
    </row>
    <row r="98" spans="1:19" ht="14.4" x14ac:dyDescent="0.3">
      <c r="A98" s="14"/>
      <c r="B98" s="90">
        <v>85</v>
      </c>
      <c r="C98" s="91"/>
      <c r="D98" s="92"/>
      <c r="E98" s="93"/>
      <c r="F98" s="92"/>
      <c r="G98" s="93"/>
      <c r="H98" s="94"/>
      <c r="I98" s="67"/>
      <c r="J98" s="67"/>
      <c r="K98" s="14"/>
      <c r="L98" s="14"/>
      <c r="M98" s="14"/>
      <c r="N98" s="14"/>
      <c r="R98" s="151" t="b">
        <f t="shared" si="3"/>
        <v>0</v>
      </c>
      <c r="S98" s="156">
        <f t="shared" si="4"/>
        <v>1</v>
      </c>
    </row>
    <row r="99" spans="1:19" ht="14.4" x14ac:dyDescent="0.3">
      <c r="A99" s="14"/>
      <c r="B99" s="90">
        <v>86</v>
      </c>
      <c r="C99" s="91"/>
      <c r="D99" s="92"/>
      <c r="E99" s="93"/>
      <c r="F99" s="92"/>
      <c r="G99" s="93"/>
      <c r="H99" s="94"/>
      <c r="I99" s="67"/>
      <c r="J99" s="67"/>
      <c r="K99" s="14"/>
      <c r="L99" s="14"/>
      <c r="M99" s="14"/>
      <c r="N99" s="14"/>
      <c r="R99" s="151" t="b">
        <f t="shared" si="3"/>
        <v>0</v>
      </c>
      <c r="S99" s="156">
        <f t="shared" si="4"/>
        <v>1</v>
      </c>
    </row>
    <row r="100" spans="1:19" ht="14.4" x14ac:dyDescent="0.3">
      <c r="A100" s="14"/>
      <c r="B100" s="90">
        <v>87</v>
      </c>
      <c r="C100" s="91"/>
      <c r="D100" s="92"/>
      <c r="E100" s="93"/>
      <c r="F100" s="92"/>
      <c r="G100" s="93"/>
      <c r="H100" s="94"/>
      <c r="I100" s="67"/>
      <c r="J100" s="67"/>
      <c r="K100" s="14"/>
      <c r="L100" s="14"/>
      <c r="M100" s="14"/>
      <c r="N100" s="14"/>
      <c r="R100" s="151" t="b">
        <f t="shared" si="3"/>
        <v>0</v>
      </c>
      <c r="S100" s="156">
        <f t="shared" si="4"/>
        <v>1</v>
      </c>
    </row>
    <row r="101" spans="1:19" ht="14.4" x14ac:dyDescent="0.3">
      <c r="A101" s="14"/>
      <c r="B101" s="90">
        <v>88</v>
      </c>
      <c r="C101" s="91"/>
      <c r="D101" s="92"/>
      <c r="E101" s="93"/>
      <c r="F101" s="92"/>
      <c r="G101" s="93"/>
      <c r="H101" s="94"/>
      <c r="I101" s="67"/>
      <c r="J101" s="67"/>
      <c r="K101" s="14"/>
      <c r="L101" s="14"/>
      <c r="M101" s="14"/>
      <c r="N101" s="14"/>
      <c r="R101" s="151" t="b">
        <f t="shared" si="3"/>
        <v>0</v>
      </c>
      <c r="S101" s="156">
        <f t="shared" si="4"/>
        <v>1</v>
      </c>
    </row>
    <row r="102" spans="1:19" ht="14.4" x14ac:dyDescent="0.3">
      <c r="A102" s="14"/>
      <c r="B102" s="90">
        <v>89</v>
      </c>
      <c r="C102" s="91"/>
      <c r="D102" s="92"/>
      <c r="E102" s="93"/>
      <c r="F102" s="92"/>
      <c r="G102" s="93"/>
      <c r="H102" s="94"/>
      <c r="I102" s="67"/>
      <c r="J102" s="67"/>
      <c r="K102" s="14"/>
      <c r="L102" s="14"/>
      <c r="M102" s="14"/>
      <c r="N102" s="14"/>
      <c r="R102" s="151" t="b">
        <f t="shared" si="3"/>
        <v>0</v>
      </c>
      <c r="S102" s="156">
        <f t="shared" si="4"/>
        <v>1</v>
      </c>
    </row>
    <row r="103" spans="1:19" thickBot="1" x14ac:dyDescent="0.35">
      <c r="A103" s="14"/>
      <c r="B103" s="90">
        <v>90</v>
      </c>
      <c r="C103" s="95"/>
      <c r="D103" s="96"/>
      <c r="E103" s="97"/>
      <c r="F103" s="96"/>
      <c r="G103" s="97"/>
      <c r="H103" s="98"/>
      <c r="I103" s="67"/>
      <c r="J103" s="67"/>
      <c r="K103" s="14"/>
      <c r="L103" s="14"/>
      <c r="M103" s="14"/>
      <c r="N103" s="14"/>
      <c r="R103" s="151" t="b">
        <f t="shared" si="3"/>
        <v>0</v>
      </c>
      <c r="S103" s="156">
        <f t="shared" si="4"/>
        <v>1</v>
      </c>
    </row>
    <row r="104" spans="1:19" ht="14.4" x14ac:dyDescent="0.3">
      <c r="A104" s="14"/>
      <c r="B104" s="85">
        <v>91</v>
      </c>
      <c r="C104" s="99"/>
      <c r="D104" s="100"/>
      <c r="E104" s="101"/>
      <c r="F104" s="100"/>
      <c r="G104" s="101"/>
      <c r="H104" s="102"/>
      <c r="I104" s="67"/>
      <c r="J104" s="67"/>
      <c r="K104" s="14"/>
      <c r="L104" s="14"/>
      <c r="M104" s="14"/>
      <c r="N104" s="14"/>
      <c r="R104" s="151" t="b">
        <f t="shared" si="3"/>
        <v>0</v>
      </c>
      <c r="S104" s="156">
        <f t="shared" si="4"/>
        <v>1</v>
      </c>
    </row>
    <row r="105" spans="1:19" ht="14.4" x14ac:dyDescent="0.3">
      <c r="A105" s="14"/>
      <c r="B105" s="90">
        <v>92</v>
      </c>
      <c r="C105" s="91"/>
      <c r="D105" s="92"/>
      <c r="E105" s="93"/>
      <c r="F105" s="92"/>
      <c r="G105" s="93"/>
      <c r="H105" s="94"/>
      <c r="I105" s="67"/>
      <c r="J105" s="67"/>
      <c r="K105" s="14"/>
      <c r="L105" s="14"/>
      <c r="M105" s="14"/>
      <c r="N105" s="14"/>
      <c r="R105" s="151" t="b">
        <f t="shared" si="3"/>
        <v>0</v>
      </c>
      <c r="S105" s="156">
        <f t="shared" si="4"/>
        <v>1</v>
      </c>
    </row>
    <row r="106" spans="1:19" ht="14.4" x14ac:dyDescent="0.3">
      <c r="A106" s="14"/>
      <c r="B106" s="90">
        <v>93</v>
      </c>
      <c r="C106" s="91"/>
      <c r="D106" s="92"/>
      <c r="E106" s="93"/>
      <c r="F106" s="92"/>
      <c r="G106" s="93"/>
      <c r="H106" s="94"/>
      <c r="I106" s="67"/>
      <c r="J106" s="67"/>
      <c r="K106" s="14"/>
      <c r="L106" s="14"/>
      <c r="M106" s="14"/>
      <c r="N106" s="14"/>
      <c r="R106" s="151" t="b">
        <f t="shared" si="3"/>
        <v>0</v>
      </c>
      <c r="S106" s="156">
        <f t="shared" si="4"/>
        <v>1</v>
      </c>
    </row>
    <row r="107" spans="1:19" ht="14.4" x14ac:dyDescent="0.3">
      <c r="A107" s="14"/>
      <c r="B107" s="90">
        <v>94</v>
      </c>
      <c r="C107" s="91"/>
      <c r="D107" s="92"/>
      <c r="E107" s="93"/>
      <c r="F107" s="92"/>
      <c r="G107" s="93"/>
      <c r="H107" s="94"/>
      <c r="I107" s="67"/>
      <c r="J107" s="67"/>
      <c r="K107" s="14"/>
      <c r="L107" s="14"/>
      <c r="M107" s="14"/>
      <c r="N107" s="14"/>
      <c r="R107" s="151" t="b">
        <f t="shared" si="3"/>
        <v>0</v>
      </c>
      <c r="S107" s="156">
        <f t="shared" si="4"/>
        <v>1</v>
      </c>
    </row>
    <row r="108" spans="1:19" ht="14.4" x14ac:dyDescent="0.3">
      <c r="A108" s="14"/>
      <c r="B108" s="90">
        <v>95</v>
      </c>
      <c r="C108" s="91"/>
      <c r="D108" s="92"/>
      <c r="E108" s="93"/>
      <c r="F108" s="92"/>
      <c r="G108" s="93"/>
      <c r="H108" s="94"/>
      <c r="I108" s="67"/>
      <c r="J108" s="67"/>
      <c r="K108" s="14"/>
      <c r="L108" s="14"/>
      <c r="M108" s="14"/>
      <c r="N108" s="14"/>
      <c r="R108" s="151" t="b">
        <f t="shared" si="3"/>
        <v>0</v>
      </c>
      <c r="S108" s="156">
        <f t="shared" si="4"/>
        <v>1</v>
      </c>
    </row>
    <row r="109" spans="1:19" ht="14.4" x14ac:dyDescent="0.3">
      <c r="A109" s="14"/>
      <c r="B109" s="90">
        <v>96</v>
      </c>
      <c r="C109" s="91"/>
      <c r="D109" s="92"/>
      <c r="E109" s="93"/>
      <c r="F109" s="92"/>
      <c r="G109" s="93"/>
      <c r="H109" s="94"/>
      <c r="I109" s="67"/>
      <c r="J109" s="67"/>
      <c r="K109" s="14"/>
      <c r="L109" s="14"/>
      <c r="M109" s="14"/>
      <c r="N109" s="14"/>
      <c r="R109" s="151" t="b">
        <f t="shared" si="3"/>
        <v>0</v>
      </c>
      <c r="S109" s="156">
        <f t="shared" si="4"/>
        <v>1</v>
      </c>
    </row>
    <row r="110" spans="1:19" ht="14.4" x14ac:dyDescent="0.3">
      <c r="A110" s="14"/>
      <c r="B110" s="90">
        <v>97</v>
      </c>
      <c r="C110" s="91"/>
      <c r="D110" s="92"/>
      <c r="E110" s="93"/>
      <c r="F110" s="92"/>
      <c r="G110" s="93"/>
      <c r="H110" s="94"/>
      <c r="I110" s="67"/>
      <c r="J110" s="67"/>
      <c r="K110" s="14"/>
      <c r="L110" s="14"/>
      <c r="M110" s="14"/>
      <c r="N110" s="14"/>
      <c r="R110" s="151" t="b">
        <f t="shared" si="3"/>
        <v>0</v>
      </c>
      <c r="S110" s="156">
        <f t="shared" si="4"/>
        <v>1</v>
      </c>
    </row>
    <row r="111" spans="1:19" ht="14.4" x14ac:dyDescent="0.3">
      <c r="A111" s="14"/>
      <c r="B111" s="90">
        <v>98</v>
      </c>
      <c r="C111" s="91"/>
      <c r="D111" s="92"/>
      <c r="E111" s="93"/>
      <c r="F111" s="92"/>
      <c r="G111" s="93"/>
      <c r="H111" s="94"/>
      <c r="I111" s="67"/>
      <c r="J111" s="67"/>
      <c r="K111" s="14"/>
      <c r="L111" s="14"/>
      <c r="M111" s="14"/>
      <c r="N111" s="14"/>
      <c r="R111" s="151" t="b">
        <f t="shared" si="3"/>
        <v>0</v>
      </c>
      <c r="S111" s="156">
        <f t="shared" si="4"/>
        <v>1</v>
      </c>
    </row>
    <row r="112" spans="1:19" ht="14.4" x14ac:dyDescent="0.3">
      <c r="A112" s="14"/>
      <c r="B112" s="90">
        <v>99</v>
      </c>
      <c r="C112" s="91"/>
      <c r="D112" s="92"/>
      <c r="E112" s="93"/>
      <c r="F112" s="92"/>
      <c r="G112" s="93"/>
      <c r="H112" s="94"/>
      <c r="I112" s="67"/>
      <c r="J112" s="67"/>
      <c r="K112" s="14"/>
      <c r="L112" s="14"/>
      <c r="M112" s="14"/>
      <c r="N112" s="14"/>
      <c r="R112" s="151" t="b">
        <f t="shared" si="3"/>
        <v>0</v>
      </c>
      <c r="S112" s="156">
        <f t="shared" si="4"/>
        <v>1</v>
      </c>
    </row>
    <row r="113" spans="1:19" thickBot="1" x14ac:dyDescent="0.35">
      <c r="A113" s="14"/>
      <c r="B113" s="103">
        <v>100</v>
      </c>
      <c r="C113" s="104"/>
      <c r="D113" s="106"/>
      <c r="E113" s="105"/>
      <c r="F113" s="106"/>
      <c r="G113" s="105"/>
      <c r="H113" s="107"/>
      <c r="I113" s="67"/>
      <c r="J113" s="67"/>
      <c r="K113" s="14"/>
      <c r="L113" s="14"/>
      <c r="M113" s="14"/>
      <c r="N113" s="14"/>
      <c r="R113" s="151" t="b">
        <f t="shared" si="3"/>
        <v>0</v>
      </c>
      <c r="S113" s="156">
        <f t="shared" si="4"/>
        <v>1</v>
      </c>
    </row>
    <row r="114" spans="1:19" s="14" customFormat="1" ht="14.4" x14ac:dyDescent="0.3">
      <c r="B114" s="85">
        <v>101</v>
      </c>
      <c r="C114" s="99"/>
      <c r="D114" s="100"/>
      <c r="E114" s="101"/>
      <c r="F114" s="100"/>
      <c r="G114" s="101"/>
      <c r="H114" s="102"/>
      <c r="R114" s="151" t="b">
        <f t="shared" ref="R114:R177" si="5">$G$6&lt;B114</f>
        <v>0</v>
      </c>
      <c r="S114" s="156">
        <f t="shared" ref="S114:S177" si="6">IF(C114="Yes",DATE(2024,10,1),DATE(1900,1,1))</f>
        <v>1</v>
      </c>
    </row>
    <row r="115" spans="1:19" s="14" customFormat="1" ht="14.4" x14ac:dyDescent="0.3">
      <c r="B115" s="90">
        <v>102</v>
      </c>
      <c r="C115" s="91"/>
      <c r="D115" s="92"/>
      <c r="E115" s="93"/>
      <c r="F115" s="92"/>
      <c r="G115" s="93"/>
      <c r="H115" s="94"/>
      <c r="R115" s="151" t="b">
        <f t="shared" si="5"/>
        <v>0</v>
      </c>
      <c r="S115" s="156">
        <f t="shared" si="6"/>
        <v>1</v>
      </c>
    </row>
    <row r="116" spans="1:19" s="14" customFormat="1" ht="14.4" x14ac:dyDescent="0.3">
      <c r="B116" s="90">
        <v>103</v>
      </c>
      <c r="C116" s="91"/>
      <c r="D116" s="92"/>
      <c r="E116" s="93"/>
      <c r="F116" s="92"/>
      <c r="G116" s="93"/>
      <c r="H116" s="94"/>
      <c r="R116" s="151" t="b">
        <f t="shared" si="5"/>
        <v>0</v>
      </c>
      <c r="S116" s="156">
        <f t="shared" si="6"/>
        <v>1</v>
      </c>
    </row>
    <row r="117" spans="1:19" s="14" customFormat="1" ht="14.4" x14ac:dyDescent="0.3">
      <c r="B117" s="90">
        <v>104</v>
      </c>
      <c r="C117" s="91"/>
      <c r="D117" s="92"/>
      <c r="E117" s="93"/>
      <c r="F117" s="92"/>
      <c r="G117" s="93"/>
      <c r="H117" s="94"/>
      <c r="R117" s="151" t="b">
        <f t="shared" si="5"/>
        <v>0</v>
      </c>
      <c r="S117" s="156">
        <f t="shared" si="6"/>
        <v>1</v>
      </c>
    </row>
    <row r="118" spans="1:19" s="14" customFormat="1" ht="14.4" x14ac:dyDescent="0.3">
      <c r="B118" s="90">
        <v>105</v>
      </c>
      <c r="C118" s="91"/>
      <c r="D118" s="92"/>
      <c r="E118" s="93"/>
      <c r="F118" s="92"/>
      <c r="G118" s="93"/>
      <c r="H118" s="94"/>
      <c r="R118" s="151" t="b">
        <f t="shared" si="5"/>
        <v>0</v>
      </c>
      <c r="S118" s="156">
        <f t="shared" si="6"/>
        <v>1</v>
      </c>
    </row>
    <row r="119" spans="1:19" ht="14.4" x14ac:dyDescent="0.3">
      <c r="A119" s="14"/>
      <c r="B119" s="90">
        <v>106</v>
      </c>
      <c r="C119" s="91"/>
      <c r="D119" s="92"/>
      <c r="E119" s="93"/>
      <c r="F119" s="92"/>
      <c r="G119" s="93"/>
      <c r="H119" s="94"/>
      <c r="I119" s="14"/>
      <c r="J119" s="14"/>
      <c r="K119" s="14"/>
      <c r="L119" s="14"/>
      <c r="M119" s="14"/>
      <c r="N119" s="14"/>
      <c r="R119" s="151" t="b">
        <f t="shared" si="5"/>
        <v>0</v>
      </c>
      <c r="S119" s="156">
        <f t="shared" si="6"/>
        <v>1</v>
      </c>
    </row>
    <row r="120" spans="1:19" ht="14.4" x14ac:dyDescent="0.3">
      <c r="A120" s="14"/>
      <c r="B120" s="90">
        <v>107</v>
      </c>
      <c r="C120" s="91"/>
      <c r="D120" s="92"/>
      <c r="E120" s="93"/>
      <c r="F120" s="92"/>
      <c r="G120" s="93"/>
      <c r="H120" s="94"/>
      <c r="I120" s="14"/>
      <c r="J120" s="14"/>
      <c r="K120" s="14"/>
      <c r="L120" s="14"/>
      <c r="M120" s="14"/>
      <c r="N120" s="14"/>
      <c r="R120" s="151" t="b">
        <f t="shared" si="5"/>
        <v>0</v>
      </c>
      <c r="S120" s="156">
        <f t="shared" si="6"/>
        <v>1</v>
      </c>
    </row>
    <row r="121" spans="1:19" ht="14.4" x14ac:dyDescent="0.3">
      <c r="A121" s="14"/>
      <c r="B121" s="90">
        <v>108</v>
      </c>
      <c r="C121" s="91"/>
      <c r="D121" s="92"/>
      <c r="E121" s="93"/>
      <c r="F121" s="92"/>
      <c r="G121" s="93"/>
      <c r="H121" s="94"/>
      <c r="I121" s="14"/>
      <c r="J121" s="14"/>
      <c r="K121" s="14"/>
      <c r="L121" s="14"/>
      <c r="M121" s="14"/>
      <c r="N121" s="14"/>
      <c r="R121" s="151" t="b">
        <f t="shared" si="5"/>
        <v>0</v>
      </c>
      <c r="S121" s="156">
        <f t="shared" si="6"/>
        <v>1</v>
      </c>
    </row>
    <row r="122" spans="1:19" ht="14.4" x14ac:dyDescent="0.3">
      <c r="A122" s="14"/>
      <c r="B122" s="90">
        <v>109</v>
      </c>
      <c r="C122" s="91"/>
      <c r="D122" s="92"/>
      <c r="E122" s="93"/>
      <c r="F122" s="92"/>
      <c r="G122" s="93"/>
      <c r="H122" s="94"/>
      <c r="I122" s="14"/>
      <c r="J122" s="14"/>
      <c r="K122" s="14"/>
      <c r="L122" s="14"/>
      <c r="M122" s="14"/>
      <c r="N122" s="14"/>
      <c r="R122" s="151" t="b">
        <f t="shared" si="5"/>
        <v>0</v>
      </c>
      <c r="S122" s="156">
        <f t="shared" si="6"/>
        <v>1</v>
      </c>
    </row>
    <row r="123" spans="1:19" thickBot="1" x14ac:dyDescent="0.35">
      <c r="A123" s="14"/>
      <c r="B123" s="90">
        <v>110</v>
      </c>
      <c r="C123" s="95"/>
      <c r="D123" s="96"/>
      <c r="E123" s="97"/>
      <c r="F123" s="96"/>
      <c r="G123" s="97"/>
      <c r="H123" s="98"/>
      <c r="I123" s="14"/>
      <c r="J123" s="14"/>
      <c r="K123" s="14"/>
      <c r="L123" s="14"/>
      <c r="M123" s="14"/>
      <c r="N123" s="14"/>
      <c r="R123" s="151" t="b">
        <f t="shared" si="5"/>
        <v>0</v>
      </c>
      <c r="S123" s="156">
        <f t="shared" si="6"/>
        <v>1</v>
      </c>
    </row>
    <row r="124" spans="1:19" ht="14.4" x14ac:dyDescent="0.3">
      <c r="A124" s="14"/>
      <c r="B124" s="85">
        <v>111</v>
      </c>
      <c r="C124" s="99"/>
      <c r="D124" s="100"/>
      <c r="E124" s="101"/>
      <c r="F124" s="100"/>
      <c r="G124" s="101"/>
      <c r="H124" s="102"/>
      <c r="I124" s="14"/>
      <c r="J124" s="14"/>
      <c r="K124" s="14"/>
      <c r="L124" s="14"/>
      <c r="M124" s="14"/>
      <c r="N124" s="14"/>
      <c r="R124" s="151" t="b">
        <f t="shared" si="5"/>
        <v>0</v>
      </c>
      <c r="S124" s="156">
        <f t="shared" si="6"/>
        <v>1</v>
      </c>
    </row>
    <row r="125" spans="1:19" ht="14.4" x14ac:dyDescent="0.3">
      <c r="A125" s="14"/>
      <c r="B125" s="90">
        <v>112</v>
      </c>
      <c r="C125" s="91"/>
      <c r="D125" s="92"/>
      <c r="E125" s="93"/>
      <c r="F125" s="92"/>
      <c r="G125" s="93"/>
      <c r="H125" s="94"/>
      <c r="I125" s="14"/>
      <c r="J125" s="14"/>
      <c r="K125" s="14"/>
      <c r="L125" s="14"/>
      <c r="M125" s="14"/>
      <c r="N125" s="14"/>
      <c r="R125" s="151" t="b">
        <f t="shared" si="5"/>
        <v>0</v>
      </c>
      <c r="S125" s="156">
        <f t="shared" si="6"/>
        <v>1</v>
      </c>
    </row>
    <row r="126" spans="1:19" ht="14.4" x14ac:dyDescent="0.3">
      <c r="A126" s="14"/>
      <c r="B126" s="90">
        <v>113</v>
      </c>
      <c r="C126" s="91"/>
      <c r="D126" s="92"/>
      <c r="E126" s="93"/>
      <c r="F126" s="92"/>
      <c r="G126" s="93"/>
      <c r="H126" s="94"/>
      <c r="I126" s="14"/>
      <c r="J126" s="14"/>
      <c r="K126" s="14"/>
      <c r="L126" s="14"/>
      <c r="M126" s="14"/>
      <c r="N126" s="14"/>
      <c r="R126" s="151" t="b">
        <f t="shared" si="5"/>
        <v>0</v>
      </c>
      <c r="S126" s="156">
        <f t="shared" si="6"/>
        <v>1</v>
      </c>
    </row>
    <row r="127" spans="1:19" ht="14.4" x14ac:dyDescent="0.3">
      <c r="A127" s="14"/>
      <c r="B127" s="90">
        <v>114</v>
      </c>
      <c r="C127" s="91"/>
      <c r="D127" s="92"/>
      <c r="E127" s="93"/>
      <c r="F127" s="92"/>
      <c r="G127" s="93"/>
      <c r="H127" s="94"/>
      <c r="I127" s="14"/>
      <c r="J127" s="14"/>
      <c r="K127" s="14"/>
      <c r="L127" s="14"/>
      <c r="M127" s="14"/>
      <c r="N127" s="14"/>
      <c r="R127" s="151" t="b">
        <f t="shared" si="5"/>
        <v>0</v>
      </c>
      <c r="S127" s="156">
        <f t="shared" si="6"/>
        <v>1</v>
      </c>
    </row>
    <row r="128" spans="1:19" ht="14.4" x14ac:dyDescent="0.3">
      <c r="A128" s="14"/>
      <c r="B128" s="90">
        <v>115</v>
      </c>
      <c r="C128" s="91"/>
      <c r="D128" s="92"/>
      <c r="E128" s="93"/>
      <c r="F128" s="92"/>
      <c r="G128" s="93"/>
      <c r="H128" s="94"/>
      <c r="I128" s="14"/>
      <c r="J128" s="14"/>
      <c r="K128" s="14"/>
      <c r="L128" s="14"/>
      <c r="M128" s="14"/>
      <c r="N128" s="14"/>
      <c r="R128" s="151" t="b">
        <f t="shared" si="5"/>
        <v>0</v>
      </c>
      <c r="S128" s="156">
        <f t="shared" si="6"/>
        <v>1</v>
      </c>
    </row>
    <row r="129" spans="1:19" ht="14.4" x14ac:dyDescent="0.3">
      <c r="A129" s="14"/>
      <c r="B129" s="90">
        <v>116</v>
      </c>
      <c r="C129" s="91"/>
      <c r="D129" s="92"/>
      <c r="E129" s="93"/>
      <c r="F129" s="92"/>
      <c r="G129" s="93"/>
      <c r="H129" s="94"/>
      <c r="I129" s="14"/>
      <c r="J129" s="14"/>
      <c r="K129" s="14"/>
      <c r="L129" s="14"/>
      <c r="M129" s="14"/>
      <c r="N129" s="14"/>
      <c r="R129" s="151" t="b">
        <f t="shared" si="5"/>
        <v>0</v>
      </c>
      <c r="S129" s="156">
        <f t="shared" si="6"/>
        <v>1</v>
      </c>
    </row>
    <row r="130" spans="1:19" ht="14.4" x14ac:dyDescent="0.3">
      <c r="A130" s="14"/>
      <c r="B130" s="90">
        <v>117</v>
      </c>
      <c r="C130" s="91"/>
      <c r="D130" s="92"/>
      <c r="E130" s="93"/>
      <c r="F130" s="92"/>
      <c r="G130" s="93"/>
      <c r="H130" s="94"/>
      <c r="I130" s="14"/>
      <c r="J130" s="14"/>
      <c r="K130" s="14"/>
      <c r="L130" s="14"/>
      <c r="M130" s="14"/>
      <c r="N130" s="14"/>
      <c r="R130" s="151" t="b">
        <f t="shared" si="5"/>
        <v>0</v>
      </c>
      <c r="S130" s="156">
        <f t="shared" si="6"/>
        <v>1</v>
      </c>
    </row>
    <row r="131" spans="1:19" ht="14.4" x14ac:dyDescent="0.3">
      <c r="A131" s="14"/>
      <c r="B131" s="90">
        <v>118</v>
      </c>
      <c r="C131" s="91"/>
      <c r="D131" s="92"/>
      <c r="E131" s="93"/>
      <c r="F131" s="92"/>
      <c r="G131" s="93"/>
      <c r="H131" s="94"/>
      <c r="I131" s="14"/>
      <c r="J131" s="14"/>
      <c r="K131" s="14"/>
      <c r="L131" s="14"/>
      <c r="M131" s="14"/>
      <c r="N131" s="14"/>
      <c r="R131" s="151" t="b">
        <f t="shared" si="5"/>
        <v>0</v>
      </c>
      <c r="S131" s="156">
        <f t="shared" si="6"/>
        <v>1</v>
      </c>
    </row>
    <row r="132" spans="1:19" ht="14.4" x14ac:dyDescent="0.3">
      <c r="A132" s="14"/>
      <c r="B132" s="90">
        <v>119</v>
      </c>
      <c r="C132" s="91"/>
      <c r="D132" s="92"/>
      <c r="E132" s="93"/>
      <c r="F132" s="92"/>
      <c r="G132" s="93"/>
      <c r="H132" s="94"/>
      <c r="I132" s="14"/>
      <c r="J132" s="14"/>
      <c r="K132" s="14"/>
      <c r="L132" s="14"/>
      <c r="M132" s="14"/>
      <c r="N132" s="14"/>
      <c r="R132" s="151" t="b">
        <f t="shared" si="5"/>
        <v>0</v>
      </c>
      <c r="S132" s="156">
        <f t="shared" si="6"/>
        <v>1</v>
      </c>
    </row>
    <row r="133" spans="1:19" thickBot="1" x14ac:dyDescent="0.35">
      <c r="A133" s="14"/>
      <c r="B133" s="103">
        <v>120</v>
      </c>
      <c r="C133" s="104"/>
      <c r="D133" s="106"/>
      <c r="E133" s="105"/>
      <c r="F133" s="106"/>
      <c r="G133" s="105"/>
      <c r="H133" s="107"/>
      <c r="I133" s="14"/>
      <c r="J133" s="14"/>
      <c r="K133" s="14"/>
      <c r="L133" s="14"/>
      <c r="M133" s="14"/>
      <c r="N133" s="14"/>
      <c r="R133" s="151" t="b">
        <f t="shared" si="5"/>
        <v>0</v>
      </c>
      <c r="S133" s="156">
        <f t="shared" si="6"/>
        <v>1</v>
      </c>
    </row>
    <row r="134" spans="1:19" ht="14.4" x14ac:dyDescent="0.3">
      <c r="A134" s="14"/>
      <c r="B134" s="85">
        <v>121</v>
      </c>
      <c r="C134" s="99"/>
      <c r="D134" s="100"/>
      <c r="E134" s="101"/>
      <c r="F134" s="100"/>
      <c r="G134" s="101"/>
      <c r="H134" s="102"/>
      <c r="I134" s="14"/>
      <c r="J134" s="14"/>
      <c r="K134" s="14"/>
      <c r="L134" s="14"/>
      <c r="M134" s="14"/>
      <c r="N134" s="14"/>
      <c r="R134" s="151" t="b">
        <f t="shared" si="5"/>
        <v>0</v>
      </c>
      <c r="S134" s="156">
        <f t="shared" si="6"/>
        <v>1</v>
      </c>
    </row>
    <row r="135" spans="1:19" ht="14.4" x14ac:dyDescent="0.3">
      <c r="A135" s="14"/>
      <c r="B135" s="90">
        <v>122</v>
      </c>
      <c r="C135" s="91"/>
      <c r="D135" s="92"/>
      <c r="E135" s="93"/>
      <c r="F135" s="92"/>
      <c r="G135" s="93"/>
      <c r="H135" s="94"/>
      <c r="I135" s="14"/>
      <c r="J135" s="14"/>
      <c r="K135" s="14"/>
      <c r="L135" s="14"/>
      <c r="M135" s="14"/>
      <c r="N135" s="14"/>
      <c r="R135" s="151" t="b">
        <f t="shared" si="5"/>
        <v>0</v>
      </c>
      <c r="S135" s="156">
        <f t="shared" si="6"/>
        <v>1</v>
      </c>
    </row>
    <row r="136" spans="1:19" ht="14.4" x14ac:dyDescent="0.3">
      <c r="A136" s="14"/>
      <c r="B136" s="90">
        <v>123</v>
      </c>
      <c r="C136" s="91"/>
      <c r="D136" s="92"/>
      <c r="E136" s="93"/>
      <c r="F136" s="92"/>
      <c r="G136" s="93"/>
      <c r="H136" s="94"/>
      <c r="I136" s="14"/>
      <c r="J136" s="14"/>
      <c r="K136" s="14"/>
      <c r="L136" s="14"/>
      <c r="M136" s="14"/>
      <c r="N136" s="14"/>
      <c r="R136" s="151" t="b">
        <f t="shared" si="5"/>
        <v>0</v>
      </c>
      <c r="S136" s="156">
        <f t="shared" si="6"/>
        <v>1</v>
      </c>
    </row>
    <row r="137" spans="1:19" ht="14.4" x14ac:dyDescent="0.3">
      <c r="A137" s="14"/>
      <c r="B137" s="90">
        <v>124</v>
      </c>
      <c r="C137" s="91"/>
      <c r="D137" s="92"/>
      <c r="E137" s="93"/>
      <c r="F137" s="92"/>
      <c r="G137" s="93"/>
      <c r="H137" s="94"/>
      <c r="I137" s="14"/>
      <c r="J137" s="14"/>
      <c r="K137" s="14"/>
      <c r="L137" s="14"/>
      <c r="M137" s="14"/>
      <c r="N137" s="14"/>
      <c r="R137" s="151" t="b">
        <f t="shared" si="5"/>
        <v>0</v>
      </c>
      <c r="S137" s="156">
        <f t="shared" si="6"/>
        <v>1</v>
      </c>
    </row>
    <row r="138" spans="1:19" ht="14.4" x14ac:dyDescent="0.3">
      <c r="A138" s="14"/>
      <c r="B138" s="90">
        <v>125</v>
      </c>
      <c r="C138" s="91"/>
      <c r="D138" s="92"/>
      <c r="E138" s="93"/>
      <c r="F138" s="92"/>
      <c r="G138" s="93"/>
      <c r="H138" s="94"/>
      <c r="I138" s="14"/>
      <c r="J138" s="14"/>
      <c r="K138" s="14"/>
      <c r="L138" s="14"/>
      <c r="M138" s="14"/>
      <c r="N138" s="14"/>
      <c r="R138" s="151" t="b">
        <f t="shared" si="5"/>
        <v>0</v>
      </c>
      <c r="S138" s="156">
        <f t="shared" si="6"/>
        <v>1</v>
      </c>
    </row>
    <row r="139" spans="1:19" ht="14.4" x14ac:dyDescent="0.3">
      <c r="A139" s="14"/>
      <c r="B139" s="90">
        <v>126</v>
      </c>
      <c r="C139" s="91"/>
      <c r="D139" s="92"/>
      <c r="E139" s="93"/>
      <c r="F139" s="92"/>
      <c r="G139" s="93"/>
      <c r="H139" s="94"/>
      <c r="I139" s="14"/>
      <c r="J139" s="14"/>
      <c r="K139" s="14"/>
      <c r="L139" s="14"/>
      <c r="M139" s="14"/>
      <c r="N139" s="14"/>
      <c r="R139" s="151" t="b">
        <f t="shared" si="5"/>
        <v>0</v>
      </c>
      <c r="S139" s="156">
        <f t="shared" si="6"/>
        <v>1</v>
      </c>
    </row>
    <row r="140" spans="1:19" ht="14.4" x14ac:dyDescent="0.3">
      <c r="A140" s="14"/>
      <c r="B140" s="90">
        <v>127</v>
      </c>
      <c r="C140" s="91"/>
      <c r="D140" s="92"/>
      <c r="E140" s="93"/>
      <c r="F140" s="92"/>
      <c r="G140" s="93"/>
      <c r="H140" s="94"/>
      <c r="I140" s="14"/>
      <c r="J140" s="14"/>
      <c r="K140" s="14"/>
      <c r="L140" s="14"/>
      <c r="M140" s="14"/>
      <c r="N140" s="14"/>
      <c r="R140" s="151" t="b">
        <f t="shared" si="5"/>
        <v>0</v>
      </c>
      <c r="S140" s="156">
        <f t="shared" si="6"/>
        <v>1</v>
      </c>
    </row>
    <row r="141" spans="1:19" ht="14.4" x14ac:dyDescent="0.3">
      <c r="A141" s="14"/>
      <c r="B141" s="90">
        <v>128</v>
      </c>
      <c r="C141" s="91"/>
      <c r="D141" s="92"/>
      <c r="E141" s="93"/>
      <c r="F141" s="92"/>
      <c r="G141" s="93"/>
      <c r="H141" s="94"/>
      <c r="I141" s="14"/>
      <c r="J141" s="14"/>
      <c r="K141" s="14"/>
      <c r="L141" s="14"/>
      <c r="M141" s="14"/>
      <c r="N141" s="14"/>
      <c r="R141" s="151" t="b">
        <f t="shared" si="5"/>
        <v>0</v>
      </c>
      <c r="S141" s="156">
        <f t="shared" si="6"/>
        <v>1</v>
      </c>
    </row>
    <row r="142" spans="1:19" ht="14.4" x14ac:dyDescent="0.3">
      <c r="A142" s="14"/>
      <c r="B142" s="90">
        <v>129</v>
      </c>
      <c r="C142" s="91"/>
      <c r="D142" s="92"/>
      <c r="E142" s="93"/>
      <c r="F142" s="92"/>
      <c r="G142" s="93"/>
      <c r="H142" s="94"/>
      <c r="I142" s="14"/>
      <c r="J142" s="14"/>
      <c r="K142" s="14"/>
      <c r="L142" s="14"/>
      <c r="M142" s="14"/>
      <c r="N142" s="14"/>
      <c r="R142" s="151" t="b">
        <f t="shared" si="5"/>
        <v>0</v>
      </c>
      <c r="S142" s="156">
        <f t="shared" si="6"/>
        <v>1</v>
      </c>
    </row>
    <row r="143" spans="1:19" thickBot="1" x14ac:dyDescent="0.35">
      <c r="A143" s="14"/>
      <c r="B143" s="90">
        <v>130</v>
      </c>
      <c r="C143" s="95"/>
      <c r="D143" s="96"/>
      <c r="E143" s="97"/>
      <c r="F143" s="96"/>
      <c r="G143" s="97"/>
      <c r="H143" s="98"/>
      <c r="I143" s="14"/>
      <c r="J143" s="14"/>
      <c r="K143" s="14"/>
      <c r="L143" s="14"/>
      <c r="M143" s="14"/>
      <c r="N143" s="14"/>
      <c r="R143" s="151" t="b">
        <f t="shared" si="5"/>
        <v>0</v>
      </c>
      <c r="S143" s="156">
        <f t="shared" si="6"/>
        <v>1</v>
      </c>
    </row>
    <row r="144" spans="1:19" ht="14.4" x14ac:dyDescent="0.3">
      <c r="A144" s="14"/>
      <c r="B144" s="85">
        <v>131</v>
      </c>
      <c r="C144" s="99"/>
      <c r="D144" s="100"/>
      <c r="E144" s="101"/>
      <c r="F144" s="100"/>
      <c r="G144" s="101"/>
      <c r="H144" s="102"/>
      <c r="I144" s="14"/>
      <c r="J144" s="14"/>
      <c r="K144" s="14"/>
      <c r="L144" s="14"/>
      <c r="M144" s="14"/>
      <c r="N144" s="14"/>
      <c r="R144" s="151" t="b">
        <f t="shared" si="5"/>
        <v>0</v>
      </c>
      <c r="S144" s="156">
        <f t="shared" si="6"/>
        <v>1</v>
      </c>
    </row>
    <row r="145" spans="1:19" ht="14.4" x14ac:dyDescent="0.3">
      <c r="A145" s="14"/>
      <c r="B145" s="90">
        <v>132</v>
      </c>
      <c r="C145" s="91"/>
      <c r="D145" s="92"/>
      <c r="E145" s="93"/>
      <c r="F145" s="92"/>
      <c r="G145" s="93"/>
      <c r="H145" s="94"/>
      <c r="I145" s="14"/>
      <c r="J145" s="14"/>
      <c r="K145" s="14"/>
      <c r="L145" s="14"/>
      <c r="M145" s="14"/>
      <c r="N145" s="14"/>
      <c r="R145" s="151" t="b">
        <f t="shared" si="5"/>
        <v>0</v>
      </c>
      <c r="S145" s="156">
        <f t="shared" si="6"/>
        <v>1</v>
      </c>
    </row>
    <row r="146" spans="1:19" ht="14.4" x14ac:dyDescent="0.3">
      <c r="A146" s="14"/>
      <c r="B146" s="90">
        <v>133</v>
      </c>
      <c r="C146" s="91"/>
      <c r="D146" s="92"/>
      <c r="E146" s="93"/>
      <c r="F146" s="92"/>
      <c r="G146" s="93"/>
      <c r="H146" s="94"/>
      <c r="I146" s="14"/>
      <c r="J146" s="14"/>
      <c r="K146" s="14"/>
      <c r="L146" s="14"/>
      <c r="M146" s="14"/>
      <c r="N146" s="14"/>
      <c r="R146" s="151" t="b">
        <f t="shared" si="5"/>
        <v>0</v>
      </c>
      <c r="S146" s="156">
        <f t="shared" si="6"/>
        <v>1</v>
      </c>
    </row>
    <row r="147" spans="1:19" ht="14.4" x14ac:dyDescent="0.3">
      <c r="A147" s="14"/>
      <c r="B147" s="90">
        <v>134</v>
      </c>
      <c r="C147" s="91"/>
      <c r="D147" s="92"/>
      <c r="E147" s="93"/>
      <c r="F147" s="92"/>
      <c r="G147" s="93"/>
      <c r="H147" s="94"/>
      <c r="I147" s="14"/>
      <c r="J147" s="14"/>
      <c r="K147" s="14"/>
      <c r="L147" s="14"/>
      <c r="M147" s="14"/>
      <c r="N147" s="14"/>
      <c r="R147" s="151" t="b">
        <f t="shared" si="5"/>
        <v>0</v>
      </c>
      <c r="S147" s="156">
        <f t="shared" si="6"/>
        <v>1</v>
      </c>
    </row>
    <row r="148" spans="1:19" ht="14.4" x14ac:dyDescent="0.3">
      <c r="A148" s="14"/>
      <c r="B148" s="90">
        <v>135</v>
      </c>
      <c r="C148" s="91"/>
      <c r="D148" s="92"/>
      <c r="E148" s="93"/>
      <c r="F148" s="92"/>
      <c r="G148" s="93"/>
      <c r="H148" s="94"/>
      <c r="I148" s="14"/>
      <c r="J148" s="14"/>
      <c r="K148" s="14"/>
      <c r="L148" s="14"/>
      <c r="M148" s="14"/>
      <c r="N148" s="14"/>
      <c r="R148" s="151" t="b">
        <f t="shared" si="5"/>
        <v>0</v>
      </c>
      <c r="S148" s="156">
        <f t="shared" si="6"/>
        <v>1</v>
      </c>
    </row>
    <row r="149" spans="1:19" ht="14.4" x14ac:dyDescent="0.3">
      <c r="A149" s="14"/>
      <c r="B149" s="90">
        <v>136</v>
      </c>
      <c r="C149" s="91"/>
      <c r="D149" s="92"/>
      <c r="E149" s="93"/>
      <c r="F149" s="92"/>
      <c r="G149" s="93"/>
      <c r="H149" s="94"/>
      <c r="I149" s="14"/>
      <c r="J149" s="14"/>
      <c r="K149" s="14"/>
      <c r="L149" s="14"/>
      <c r="M149" s="14"/>
      <c r="N149" s="14"/>
      <c r="R149" s="151" t="b">
        <f t="shared" si="5"/>
        <v>0</v>
      </c>
      <c r="S149" s="156">
        <f t="shared" si="6"/>
        <v>1</v>
      </c>
    </row>
    <row r="150" spans="1:19" ht="14.4" x14ac:dyDescent="0.3">
      <c r="A150" s="14"/>
      <c r="B150" s="90">
        <v>137</v>
      </c>
      <c r="C150" s="91"/>
      <c r="D150" s="92"/>
      <c r="E150" s="93"/>
      <c r="F150" s="92"/>
      <c r="G150" s="93"/>
      <c r="H150" s="94"/>
      <c r="I150" s="14"/>
      <c r="J150" s="14"/>
      <c r="K150" s="14"/>
      <c r="L150" s="14"/>
      <c r="M150" s="14"/>
      <c r="N150" s="14"/>
      <c r="R150" s="151" t="b">
        <f t="shared" si="5"/>
        <v>0</v>
      </c>
      <c r="S150" s="156">
        <f t="shared" si="6"/>
        <v>1</v>
      </c>
    </row>
    <row r="151" spans="1:19" ht="14.4" x14ac:dyDescent="0.3">
      <c r="A151" s="14"/>
      <c r="B151" s="90">
        <v>138</v>
      </c>
      <c r="C151" s="91"/>
      <c r="D151" s="92"/>
      <c r="E151" s="93"/>
      <c r="F151" s="92"/>
      <c r="G151" s="93"/>
      <c r="H151" s="94"/>
      <c r="I151" s="14"/>
      <c r="J151" s="14"/>
      <c r="K151" s="14"/>
      <c r="L151" s="14"/>
      <c r="M151" s="14"/>
      <c r="N151" s="14"/>
      <c r="R151" s="151" t="b">
        <f t="shared" si="5"/>
        <v>0</v>
      </c>
      <c r="S151" s="156">
        <f t="shared" si="6"/>
        <v>1</v>
      </c>
    </row>
    <row r="152" spans="1:19" ht="14.4" x14ac:dyDescent="0.3">
      <c r="A152" s="14"/>
      <c r="B152" s="90">
        <v>139</v>
      </c>
      <c r="C152" s="91"/>
      <c r="D152" s="92"/>
      <c r="E152" s="93"/>
      <c r="F152" s="92"/>
      <c r="G152" s="93"/>
      <c r="H152" s="94"/>
      <c r="I152" s="14"/>
      <c r="J152" s="14"/>
      <c r="K152" s="14"/>
      <c r="L152" s="14"/>
      <c r="M152" s="14"/>
      <c r="N152" s="14"/>
      <c r="R152" s="151" t="b">
        <f t="shared" si="5"/>
        <v>0</v>
      </c>
      <c r="S152" s="156">
        <f t="shared" si="6"/>
        <v>1</v>
      </c>
    </row>
    <row r="153" spans="1:19" thickBot="1" x14ac:dyDescent="0.35">
      <c r="A153" s="14"/>
      <c r="B153" s="103">
        <v>140</v>
      </c>
      <c r="C153" s="104"/>
      <c r="D153" s="106"/>
      <c r="E153" s="105"/>
      <c r="F153" s="106"/>
      <c r="G153" s="105"/>
      <c r="H153" s="107"/>
      <c r="I153" s="14"/>
      <c r="J153" s="14"/>
      <c r="K153" s="14"/>
      <c r="L153" s="14"/>
      <c r="M153" s="14"/>
      <c r="N153" s="14"/>
      <c r="R153" s="151" t="b">
        <f t="shared" si="5"/>
        <v>0</v>
      </c>
      <c r="S153" s="156">
        <f t="shared" si="6"/>
        <v>1</v>
      </c>
    </row>
    <row r="154" spans="1:19" ht="14.4" x14ac:dyDescent="0.3">
      <c r="A154" s="14"/>
      <c r="B154" s="85">
        <v>141</v>
      </c>
      <c r="C154" s="99"/>
      <c r="D154" s="100"/>
      <c r="E154" s="101"/>
      <c r="F154" s="100"/>
      <c r="G154" s="101"/>
      <c r="H154" s="102"/>
      <c r="I154" s="14"/>
      <c r="J154" s="14"/>
      <c r="K154" s="14"/>
      <c r="L154" s="14"/>
      <c r="M154" s="14"/>
      <c r="N154" s="14"/>
      <c r="R154" s="151" t="b">
        <f t="shared" si="5"/>
        <v>0</v>
      </c>
      <c r="S154" s="156">
        <f t="shared" si="6"/>
        <v>1</v>
      </c>
    </row>
    <row r="155" spans="1:19" ht="14.4" x14ac:dyDescent="0.3">
      <c r="A155" s="14"/>
      <c r="B155" s="90">
        <v>142</v>
      </c>
      <c r="C155" s="91"/>
      <c r="D155" s="92"/>
      <c r="E155" s="93"/>
      <c r="F155" s="92"/>
      <c r="G155" s="93"/>
      <c r="H155" s="94"/>
      <c r="I155" s="14"/>
      <c r="J155" s="14"/>
      <c r="K155" s="14"/>
      <c r="L155" s="14"/>
      <c r="M155" s="14"/>
      <c r="N155" s="14"/>
      <c r="R155" s="151" t="b">
        <f t="shared" si="5"/>
        <v>0</v>
      </c>
      <c r="S155" s="156">
        <f t="shared" si="6"/>
        <v>1</v>
      </c>
    </row>
    <row r="156" spans="1:19" ht="14.4" x14ac:dyDescent="0.3">
      <c r="A156" s="14"/>
      <c r="B156" s="90">
        <v>143</v>
      </c>
      <c r="C156" s="91"/>
      <c r="D156" s="92"/>
      <c r="E156" s="93"/>
      <c r="F156" s="92"/>
      <c r="G156" s="93"/>
      <c r="H156" s="94"/>
      <c r="I156" s="14"/>
      <c r="J156" s="14"/>
      <c r="K156" s="14"/>
      <c r="L156" s="14"/>
      <c r="M156" s="14"/>
      <c r="N156" s="14"/>
      <c r="R156" s="151" t="b">
        <f t="shared" si="5"/>
        <v>0</v>
      </c>
      <c r="S156" s="156">
        <f t="shared" si="6"/>
        <v>1</v>
      </c>
    </row>
    <row r="157" spans="1:19" ht="14.4" x14ac:dyDescent="0.3">
      <c r="A157" s="14"/>
      <c r="B157" s="90">
        <v>144</v>
      </c>
      <c r="C157" s="91"/>
      <c r="D157" s="92"/>
      <c r="E157" s="93"/>
      <c r="F157" s="92"/>
      <c r="G157" s="93"/>
      <c r="H157" s="94"/>
      <c r="I157" s="14"/>
      <c r="J157" s="14"/>
      <c r="K157" s="14"/>
      <c r="L157" s="14"/>
      <c r="M157" s="14"/>
      <c r="N157" s="14"/>
      <c r="R157" s="151" t="b">
        <f t="shared" si="5"/>
        <v>0</v>
      </c>
      <c r="S157" s="156">
        <f t="shared" si="6"/>
        <v>1</v>
      </c>
    </row>
    <row r="158" spans="1:19" ht="14.4" x14ac:dyDescent="0.3">
      <c r="A158" s="14"/>
      <c r="B158" s="90">
        <v>145</v>
      </c>
      <c r="C158" s="91"/>
      <c r="D158" s="92"/>
      <c r="E158" s="93"/>
      <c r="F158" s="92"/>
      <c r="G158" s="93"/>
      <c r="H158" s="94"/>
      <c r="I158" s="14"/>
      <c r="J158" s="14"/>
      <c r="K158" s="14"/>
      <c r="L158" s="14"/>
      <c r="M158" s="14"/>
      <c r="N158" s="14"/>
      <c r="R158" s="151" t="b">
        <f t="shared" si="5"/>
        <v>0</v>
      </c>
      <c r="S158" s="156">
        <f t="shared" si="6"/>
        <v>1</v>
      </c>
    </row>
    <row r="159" spans="1:19" ht="14.4" x14ac:dyDescent="0.3">
      <c r="A159" s="14"/>
      <c r="B159" s="90">
        <v>146</v>
      </c>
      <c r="C159" s="91"/>
      <c r="D159" s="92"/>
      <c r="E159" s="93"/>
      <c r="F159" s="92"/>
      <c r="G159" s="93"/>
      <c r="H159" s="94"/>
      <c r="I159" s="14"/>
      <c r="J159" s="14"/>
      <c r="K159" s="14"/>
      <c r="L159" s="14"/>
      <c r="M159" s="14"/>
      <c r="N159" s="14"/>
      <c r="R159" s="151" t="b">
        <f t="shared" si="5"/>
        <v>0</v>
      </c>
      <c r="S159" s="156">
        <f t="shared" si="6"/>
        <v>1</v>
      </c>
    </row>
    <row r="160" spans="1:19" ht="14.4" x14ac:dyDescent="0.3">
      <c r="A160" s="14"/>
      <c r="B160" s="90">
        <v>147</v>
      </c>
      <c r="C160" s="91"/>
      <c r="D160" s="92"/>
      <c r="E160" s="93"/>
      <c r="F160" s="92"/>
      <c r="G160" s="93"/>
      <c r="H160" s="94"/>
      <c r="I160" s="14"/>
      <c r="J160" s="14"/>
      <c r="K160" s="14"/>
      <c r="L160" s="14"/>
      <c r="M160" s="14"/>
      <c r="N160" s="14"/>
      <c r="R160" s="151" t="b">
        <f t="shared" si="5"/>
        <v>0</v>
      </c>
      <c r="S160" s="156">
        <f t="shared" si="6"/>
        <v>1</v>
      </c>
    </row>
    <row r="161" spans="1:19" ht="14.4" x14ac:dyDescent="0.3">
      <c r="A161" s="14"/>
      <c r="B161" s="90">
        <v>148</v>
      </c>
      <c r="C161" s="91"/>
      <c r="D161" s="92"/>
      <c r="E161" s="93"/>
      <c r="F161" s="92"/>
      <c r="G161" s="93"/>
      <c r="H161" s="94"/>
      <c r="I161" s="14"/>
      <c r="J161" s="14"/>
      <c r="K161" s="14"/>
      <c r="L161" s="14"/>
      <c r="M161" s="14"/>
      <c r="N161" s="14"/>
      <c r="R161" s="151" t="b">
        <f t="shared" si="5"/>
        <v>0</v>
      </c>
      <c r="S161" s="156">
        <f t="shared" si="6"/>
        <v>1</v>
      </c>
    </row>
    <row r="162" spans="1:19" ht="14.4" x14ac:dyDescent="0.3">
      <c r="A162" s="14"/>
      <c r="B162" s="90">
        <v>149</v>
      </c>
      <c r="C162" s="91"/>
      <c r="D162" s="92"/>
      <c r="E162" s="93"/>
      <c r="F162" s="92"/>
      <c r="G162" s="93"/>
      <c r="H162" s="94"/>
      <c r="I162" s="14"/>
      <c r="J162" s="14"/>
      <c r="K162" s="14"/>
      <c r="L162" s="14"/>
      <c r="M162" s="14"/>
      <c r="N162" s="14"/>
      <c r="R162" s="151" t="b">
        <f t="shared" si="5"/>
        <v>0</v>
      </c>
      <c r="S162" s="156">
        <f t="shared" si="6"/>
        <v>1</v>
      </c>
    </row>
    <row r="163" spans="1:19" thickBot="1" x14ac:dyDescent="0.35">
      <c r="A163" s="14"/>
      <c r="B163" s="90">
        <v>150</v>
      </c>
      <c r="C163" s="95"/>
      <c r="D163" s="96"/>
      <c r="E163" s="97"/>
      <c r="F163" s="96"/>
      <c r="G163" s="97"/>
      <c r="H163" s="98"/>
      <c r="I163" s="14"/>
      <c r="J163" s="14"/>
      <c r="K163" s="14"/>
      <c r="L163" s="14"/>
      <c r="M163" s="14"/>
      <c r="N163" s="14"/>
      <c r="R163" s="151" t="b">
        <f t="shared" si="5"/>
        <v>0</v>
      </c>
      <c r="S163" s="156">
        <f t="shared" si="6"/>
        <v>1</v>
      </c>
    </row>
    <row r="164" spans="1:19" ht="14.4" x14ac:dyDescent="0.3">
      <c r="A164" s="14"/>
      <c r="B164" s="85">
        <v>151</v>
      </c>
      <c r="C164" s="99"/>
      <c r="D164" s="100"/>
      <c r="E164" s="101"/>
      <c r="F164" s="100"/>
      <c r="G164" s="101"/>
      <c r="H164" s="102"/>
      <c r="I164" s="14"/>
      <c r="J164" s="14"/>
      <c r="K164" s="14"/>
      <c r="L164" s="14"/>
      <c r="M164" s="14"/>
      <c r="N164" s="14"/>
      <c r="R164" s="151" t="b">
        <f t="shared" si="5"/>
        <v>0</v>
      </c>
      <c r="S164" s="156">
        <f t="shared" si="6"/>
        <v>1</v>
      </c>
    </row>
    <row r="165" spans="1:19" ht="14.4" x14ac:dyDescent="0.3">
      <c r="A165" s="14"/>
      <c r="B165" s="90">
        <v>152</v>
      </c>
      <c r="C165" s="91"/>
      <c r="D165" s="92"/>
      <c r="E165" s="93"/>
      <c r="F165" s="92"/>
      <c r="G165" s="93"/>
      <c r="H165" s="94"/>
      <c r="I165" s="14"/>
      <c r="J165" s="14"/>
      <c r="K165" s="14"/>
      <c r="L165" s="14"/>
      <c r="M165" s="14"/>
      <c r="N165" s="14"/>
      <c r="R165" s="151" t="b">
        <f t="shared" si="5"/>
        <v>0</v>
      </c>
      <c r="S165" s="156">
        <f t="shared" si="6"/>
        <v>1</v>
      </c>
    </row>
    <row r="166" spans="1:19" ht="14.4" x14ac:dyDescent="0.3">
      <c r="A166" s="14"/>
      <c r="B166" s="90">
        <v>153</v>
      </c>
      <c r="C166" s="91"/>
      <c r="D166" s="92"/>
      <c r="E166" s="93"/>
      <c r="F166" s="92"/>
      <c r="G166" s="93"/>
      <c r="H166" s="94"/>
      <c r="I166" s="14"/>
      <c r="J166" s="14"/>
      <c r="K166" s="14"/>
      <c r="L166" s="14"/>
      <c r="M166" s="14"/>
      <c r="N166" s="14"/>
      <c r="R166" s="151" t="b">
        <f t="shared" si="5"/>
        <v>0</v>
      </c>
      <c r="S166" s="156">
        <f t="shared" si="6"/>
        <v>1</v>
      </c>
    </row>
    <row r="167" spans="1:19" ht="14.4" x14ac:dyDescent="0.3">
      <c r="A167" s="14"/>
      <c r="B167" s="90">
        <v>154</v>
      </c>
      <c r="C167" s="91"/>
      <c r="D167" s="92"/>
      <c r="E167" s="93"/>
      <c r="F167" s="92"/>
      <c r="G167" s="93"/>
      <c r="H167" s="94"/>
      <c r="I167" s="14"/>
      <c r="J167" s="14"/>
      <c r="K167" s="14"/>
      <c r="L167" s="14"/>
      <c r="M167" s="14"/>
      <c r="N167" s="14"/>
      <c r="R167" s="151" t="b">
        <f t="shared" si="5"/>
        <v>0</v>
      </c>
      <c r="S167" s="156">
        <f t="shared" si="6"/>
        <v>1</v>
      </c>
    </row>
    <row r="168" spans="1:19" ht="14.4" x14ac:dyDescent="0.3">
      <c r="A168" s="14"/>
      <c r="B168" s="90">
        <v>155</v>
      </c>
      <c r="C168" s="91"/>
      <c r="D168" s="92"/>
      <c r="E168" s="93"/>
      <c r="F168" s="92"/>
      <c r="G168" s="93"/>
      <c r="H168" s="94"/>
      <c r="I168" s="14"/>
      <c r="J168" s="14"/>
      <c r="K168" s="14"/>
      <c r="L168" s="14"/>
      <c r="M168" s="14"/>
      <c r="N168" s="14"/>
      <c r="R168" s="151" t="b">
        <f t="shared" si="5"/>
        <v>0</v>
      </c>
      <c r="S168" s="156">
        <f t="shared" si="6"/>
        <v>1</v>
      </c>
    </row>
    <row r="169" spans="1:19" ht="14.4" x14ac:dyDescent="0.3">
      <c r="A169" s="14"/>
      <c r="B169" s="90">
        <v>156</v>
      </c>
      <c r="C169" s="91"/>
      <c r="D169" s="92"/>
      <c r="E169" s="93"/>
      <c r="F169" s="92"/>
      <c r="G169" s="93"/>
      <c r="H169" s="94"/>
      <c r="I169" s="14"/>
      <c r="J169" s="14"/>
      <c r="K169" s="14"/>
      <c r="L169" s="14"/>
      <c r="M169" s="14"/>
      <c r="N169" s="14"/>
      <c r="R169" s="151" t="b">
        <f t="shared" si="5"/>
        <v>0</v>
      </c>
      <c r="S169" s="156">
        <f t="shared" si="6"/>
        <v>1</v>
      </c>
    </row>
    <row r="170" spans="1:19" ht="14.4" x14ac:dyDescent="0.3">
      <c r="A170" s="14"/>
      <c r="B170" s="90">
        <v>157</v>
      </c>
      <c r="C170" s="91"/>
      <c r="D170" s="92"/>
      <c r="E170" s="93"/>
      <c r="F170" s="92"/>
      <c r="G170" s="93"/>
      <c r="H170" s="94"/>
      <c r="I170" s="14"/>
      <c r="J170" s="14"/>
      <c r="K170" s="14"/>
      <c r="L170" s="14"/>
      <c r="M170" s="14"/>
      <c r="N170" s="14"/>
      <c r="R170" s="151" t="b">
        <f t="shared" si="5"/>
        <v>0</v>
      </c>
      <c r="S170" s="156">
        <f t="shared" si="6"/>
        <v>1</v>
      </c>
    </row>
    <row r="171" spans="1:19" ht="14.4" x14ac:dyDescent="0.3">
      <c r="A171" s="14"/>
      <c r="B171" s="90">
        <v>158</v>
      </c>
      <c r="C171" s="91"/>
      <c r="D171" s="92"/>
      <c r="E171" s="93"/>
      <c r="F171" s="92"/>
      <c r="G171" s="93"/>
      <c r="H171" s="94"/>
      <c r="I171" s="14"/>
      <c r="J171" s="14"/>
      <c r="K171" s="14"/>
      <c r="L171" s="14"/>
      <c r="M171" s="14"/>
      <c r="N171" s="14"/>
      <c r="R171" s="151" t="b">
        <f t="shared" si="5"/>
        <v>0</v>
      </c>
      <c r="S171" s="156">
        <f t="shared" si="6"/>
        <v>1</v>
      </c>
    </row>
    <row r="172" spans="1:19" ht="14.4" x14ac:dyDescent="0.3">
      <c r="A172" s="14"/>
      <c r="B172" s="90">
        <v>159</v>
      </c>
      <c r="C172" s="91"/>
      <c r="D172" s="92"/>
      <c r="E172" s="93"/>
      <c r="F172" s="92"/>
      <c r="G172" s="93"/>
      <c r="H172" s="94"/>
      <c r="I172" s="14"/>
      <c r="J172" s="14"/>
      <c r="K172" s="14"/>
      <c r="L172" s="14"/>
      <c r="M172" s="14"/>
      <c r="N172" s="14"/>
      <c r="R172" s="151" t="b">
        <f t="shared" si="5"/>
        <v>0</v>
      </c>
      <c r="S172" s="156">
        <f t="shared" si="6"/>
        <v>1</v>
      </c>
    </row>
    <row r="173" spans="1:19" thickBot="1" x14ac:dyDescent="0.35">
      <c r="A173" s="14"/>
      <c r="B173" s="103">
        <v>160</v>
      </c>
      <c r="C173" s="104"/>
      <c r="D173" s="106"/>
      <c r="E173" s="105"/>
      <c r="F173" s="106"/>
      <c r="G173" s="105"/>
      <c r="H173" s="107"/>
      <c r="I173" s="14"/>
      <c r="J173" s="14"/>
      <c r="K173" s="14"/>
      <c r="L173" s="14"/>
      <c r="M173" s="14"/>
      <c r="N173" s="14"/>
      <c r="R173" s="151" t="b">
        <f t="shared" si="5"/>
        <v>0</v>
      </c>
      <c r="S173" s="156">
        <f t="shared" si="6"/>
        <v>1</v>
      </c>
    </row>
    <row r="174" spans="1:19" ht="14.4" x14ac:dyDescent="0.3">
      <c r="A174" s="14"/>
      <c r="B174" s="85">
        <v>161</v>
      </c>
      <c r="C174" s="99"/>
      <c r="D174" s="100"/>
      <c r="E174" s="101"/>
      <c r="F174" s="100"/>
      <c r="G174" s="101"/>
      <c r="H174" s="102"/>
      <c r="I174" s="14"/>
      <c r="J174" s="14"/>
      <c r="K174" s="14"/>
      <c r="L174" s="14"/>
      <c r="M174" s="14"/>
      <c r="N174" s="14"/>
      <c r="R174" s="151" t="b">
        <f t="shared" si="5"/>
        <v>0</v>
      </c>
      <c r="S174" s="156">
        <f t="shared" si="6"/>
        <v>1</v>
      </c>
    </row>
    <row r="175" spans="1:19" ht="14.4" x14ac:dyDescent="0.3">
      <c r="A175" s="14"/>
      <c r="B175" s="90">
        <v>162</v>
      </c>
      <c r="C175" s="91"/>
      <c r="D175" s="92"/>
      <c r="E175" s="93"/>
      <c r="F175" s="92"/>
      <c r="G175" s="93"/>
      <c r="H175" s="94"/>
      <c r="I175" s="14"/>
      <c r="J175" s="14"/>
      <c r="K175" s="14"/>
      <c r="L175" s="14"/>
      <c r="M175" s="14"/>
      <c r="N175" s="14"/>
      <c r="R175" s="151" t="b">
        <f t="shared" si="5"/>
        <v>0</v>
      </c>
      <c r="S175" s="156">
        <f t="shared" si="6"/>
        <v>1</v>
      </c>
    </row>
    <row r="176" spans="1:19" ht="14.4" x14ac:dyDescent="0.3">
      <c r="A176" s="14"/>
      <c r="B176" s="90">
        <v>163</v>
      </c>
      <c r="C176" s="91"/>
      <c r="D176" s="92"/>
      <c r="E176" s="93"/>
      <c r="F176" s="92"/>
      <c r="G176" s="93"/>
      <c r="H176" s="94"/>
      <c r="I176" s="14"/>
      <c r="J176" s="14"/>
      <c r="K176" s="14"/>
      <c r="L176" s="14"/>
      <c r="M176" s="14"/>
      <c r="N176" s="14"/>
      <c r="R176" s="151" t="b">
        <f t="shared" si="5"/>
        <v>0</v>
      </c>
      <c r="S176" s="156">
        <f t="shared" si="6"/>
        <v>1</v>
      </c>
    </row>
    <row r="177" spans="1:19" ht="14.4" x14ac:dyDescent="0.3">
      <c r="A177" s="14"/>
      <c r="B177" s="90">
        <v>164</v>
      </c>
      <c r="C177" s="91"/>
      <c r="D177" s="92"/>
      <c r="E177" s="93"/>
      <c r="F177" s="92"/>
      <c r="G177" s="93"/>
      <c r="H177" s="94"/>
      <c r="I177" s="14"/>
      <c r="J177" s="14"/>
      <c r="K177" s="14"/>
      <c r="L177" s="14"/>
      <c r="M177" s="14"/>
      <c r="N177" s="14"/>
      <c r="R177" s="151" t="b">
        <f t="shared" si="5"/>
        <v>0</v>
      </c>
      <c r="S177" s="156">
        <f t="shared" si="6"/>
        <v>1</v>
      </c>
    </row>
    <row r="178" spans="1:19" ht="14.4" x14ac:dyDescent="0.3">
      <c r="A178" s="14"/>
      <c r="B178" s="90">
        <v>165</v>
      </c>
      <c r="C178" s="91"/>
      <c r="D178" s="92"/>
      <c r="E178" s="93"/>
      <c r="F178" s="92"/>
      <c r="G178" s="93"/>
      <c r="H178" s="94"/>
      <c r="I178" s="14"/>
      <c r="J178" s="14"/>
      <c r="K178" s="14"/>
      <c r="L178" s="14"/>
      <c r="M178" s="14"/>
      <c r="N178" s="14"/>
      <c r="R178" s="151" t="b">
        <f t="shared" ref="R178:R213" si="7">$G$6&lt;B178</f>
        <v>0</v>
      </c>
      <c r="S178" s="156">
        <f t="shared" ref="S178:S213" si="8">IF(C178="Yes",DATE(2024,10,1),DATE(1900,1,1))</f>
        <v>1</v>
      </c>
    </row>
    <row r="179" spans="1:19" ht="14.4" x14ac:dyDescent="0.3">
      <c r="A179" s="14"/>
      <c r="B179" s="90">
        <v>166</v>
      </c>
      <c r="C179" s="91"/>
      <c r="D179" s="92"/>
      <c r="E179" s="93"/>
      <c r="F179" s="92"/>
      <c r="G179" s="93"/>
      <c r="H179" s="94"/>
      <c r="I179" s="14"/>
      <c r="J179" s="14"/>
      <c r="K179" s="14"/>
      <c r="L179" s="14"/>
      <c r="M179" s="14"/>
      <c r="N179" s="14"/>
      <c r="R179" s="151" t="b">
        <f t="shared" si="7"/>
        <v>0</v>
      </c>
      <c r="S179" s="156">
        <f t="shared" si="8"/>
        <v>1</v>
      </c>
    </row>
    <row r="180" spans="1:19" ht="14.4" x14ac:dyDescent="0.3">
      <c r="A180" s="14"/>
      <c r="B180" s="90">
        <v>167</v>
      </c>
      <c r="C180" s="91"/>
      <c r="D180" s="92"/>
      <c r="E180" s="93"/>
      <c r="F180" s="92"/>
      <c r="G180" s="93"/>
      <c r="H180" s="94"/>
      <c r="I180" s="14"/>
      <c r="J180" s="14"/>
      <c r="K180" s="14"/>
      <c r="L180" s="14"/>
      <c r="M180" s="14"/>
      <c r="N180" s="14"/>
      <c r="R180" s="151" t="b">
        <f t="shared" si="7"/>
        <v>0</v>
      </c>
      <c r="S180" s="156">
        <f t="shared" si="8"/>
        <v>1</v>
      </c>
    </row>
    <row r="181" spans="1:19" ht="14.4" x14ac:dyDescent="0.3">
      <c r="A181" s="14"/>
      <c r="B181" s="90">
        <v>168</v>
      </c>
      <c r="C181" s="91"/>
      <c r="D181" s="92"/>
      <c r="E181" s="93"/>
      <c r="F181" s="92"/>
      <c r="G181" s="93"/>
      <c r="H181" s="94"/>
      <c r="I181" s="14"/>
      <c r="J181" s="14"/>
      <c r="K181" s="14"/>
      <c r="L181" s="14"/>
      <c r="M181" s="14"/>
      <c r="N181" s="14"/>
      <c r="R181" s="151" t="b">
        <f t="shared" si="7"/>
        <v>0</v>
      </c>
      <c r="S181" s="156">
        <f t="shared" si="8"/>
        <v>1</v>
      </c>
    </row>
    <row r="182" spans="1:19" ht="14.4" x14ac:dyDescent="0.3">
      <c r="A182" s="14"/>
      <c r="B182" s="90">
        <v>169</v>
      </c>
      <c r="C182" s="91"/>
      <c r="D182" s="92"/>
      <c r="E182" s="93"/>
      <c r="F182" s="92"/>
      <c r="G182" s="93"/>
      <c r="H182" s="94"/>
      <c r="I182" s="14"/>
      <c r="J182" s="14"/>
      <c r="K182" s="14"/>
      <c r="L182" s="14"/>
      <c r="M182" s="14"/>
      <c r="N182" s="14"/>
      <c r="R182" s="151" t="b">
        <f t="shared" si="7"/>
        <v>0</v>
      </c>
      <c r="S182" s="156">
        <f t="shared" si="8"/>
        <v>1</v>
      </c>
    </row>
    <row r="183" spans="1:19" thickBot="1" x14ac:dyDescent="0.35">
      <c r="A183" s="14"/>
      <c r="B183" s="90">
        <v>170</v>
      </c>
      <c r="C183" s="95"/>
      <c r="D183" s="96"/>
      <c r="E183" s="97"/>
      <c r="F183" s="96"/>
      <c r="G183" s="97"/>
      <c r="H183" s="98"/>
      <c r="I183" s="14"/>
      <c r="J183" s="14"/>
      <c r="K183" s="14"/>
      <c r="L183" s="14"/>
      <c r="M183" s="14"/>
      <c r="N183" s="14"/>
      <c r="R183" s="151" t="b">
        <f t="shared" si="7"/>
        <v>0</v>
      </c>
      <c r="S183" s="156">
        <f t="shared" si="8"/>
        <v>1</v>
      </c>
    </row>
    <row r="184" spans="1:19" ht="14.4" x14ac:dyDescent="0.3">
      <c r="A184" s="14"/>
      <c r="B184" s="85">
        <v>171</v>
      </c>
      <c r="C184" s="99"/>
      <c r="D184" s="100"/>
      <c r="E184" s="101"/>
      <c r="F184" s="100"/>
      <c r="G184" s="101"/>
      <c r="H184" s="102"/>
      <c r="I184" s="14"/>
      <c r="J184" s="14"/>
      <c r="K184" s="14"/>
      <c r="L184" s="14"/>
      <c r="M184" s="14"/>
      <c r="N184" s="14"/>
      <c r="R184" s="151" t="b">
        <f t="shared" si="7"/>
        <v>0</v>
      </c>
      <c r="S184" s="156">
        <f t="shared" si="8"/>
        <v>1</v>
      </c>
    </row>
    <row r="185" spans="1:19" ht="14.4" x14ac:dyDescent="0.3">
      <c r="A185" s="14"/>
      <c r="B185" s="90">
        <v>172</v>
      </c>
      <c r="C185" s="91"/>
      <c r="D185" s="92"/>
      <c r="E185" s="93"/>
      <c r="F185" s="92"/>
      <c r="G185" s="93"/>
      <c r="H185" s="94"/>
      <c r="I185" s="14"/>
      <c r="J185" s="14"/>
      <c r="K185" s="14"/>
      <c r="L185" s="14"/>
      <c r="M185" s="14"/>
      <c r="N185" s="14"/>
      <c r="R185" s="151" t="b">
        <f t="shared" si="7"/>
        <v>0</v>
      </c>
      <c r="S185" s="156">
        <f t="shared" si="8"/>
        <v>1</v>
      </c>
    </row>
    <row r="186" spans="1:19" ht="14.4" x14ac:dyDescent="0.3">
      <c r="A186" s="14"/>
      <c r="B186" s="90">
        <v>173</v>
      </c>
      <c r="C186" s="91"/>
      <c r="D186" s="92"/>
      <c r="E186" s="93"/>
      <c r="F186" s="92"/>
      <c r="G186" s="93"/>
      <c r="H186" s="94"/>
      <c r="I186" s="14"/>
      <c r="J186" s="14"/>
      <c r="K186" s="14"/>
      <c r="L186" s="14"/>
      <c r="M186" s="14"/>
      <c r="N186" s="14"/>
      <c r="R186" s="151" t="b">
        <f t="shared" si="7"/>
        <v>0</v>
      </c>
      <c r="S186" s="156">
        <f t="shared" si="8"/>
        <v>1</v>
      </c>
    </row>
    <row r="187" spans="1:19" ht="14.4" x14ac:dyDescent="0.3">
      <c r="A187" s="14"/>
      <c r="B187" s="90">
        <v>174</v>
      </c>
      <c r="C187" s="91"/>
      <c r="D187" s="92"/>
      <c r="E187" s="93"/>
      <c r="F187" s="92"/>
      <c r="G187" s="93"/>
      <c r="H187" s="94"/>
      <c r="I187" s="14"/>
      <c r="J187" s="14"/>
      <c r="K187" s="14"/>
      <c r="L187" s="14"/>
      <c r="M187" s="14"/>
      <c r="N187" s="14"/>
      <c r="R187" s="151" t="b">
        <f t="shared" si="7"/>
        <v>0</v>
      </c>
      <c r="S187" s="156">
        <f t="shared" si="8"/>
        <v>1</v>
      </c>
    </row>
    <row r="188" spans="1:19" ht="14.4" x14ac:dyDescent="0.3">
      <c r="A188" s="14"/>
      <c r="B188" s="90">
        <v>175</v>
      </c>
      <c r="C188" s="91"/>
      <c r="D188" s="92"/>
      <c r="E188" s="93"/>
      <c r="F188" s="92"/>
      <c r="G188" s="93"/>
      <c r="H188" s="94"/>
      <c r="I188" s="14"/>
      <c r="J188" s="14"/>
      <c r="K188" s="14"/>
      <c r="L188" s="14"/>
      <c r="M188" s="14"/>
      <c r="N188" s="14"/>
      <c r="R188" s="151" t="b">
        <f t="shared" si="7"/>
        <v>0</v>
      </c>
      <c r="S188" s="156">
        <f t="shared" si="8"/>
        <v>1</v>
      </c>
    </row>
    <row r="189" spans="1:19" ht="14.4" x14ac:dyDescent="0.3">
      <c r="A189" s="14"/>
      <c r="B189" s="90">
        <v>176</v>
      </c>
      <c r="C189" s="91"/>
      <c r="D189" s="92"/>
      <c r="E189" s="93"/>
      <c r="F189" s="92"/>
      <c r="G189" s="93"/>
      <c r="H189" s="94"/>
      <c r="I189" s="14"/>
      <c r="J189" s="14"/>
      <c r="K189" s="14"/>
      <c r="L189" s="14"/>
      <c r="M189" s="14"/>
      <c r="N189" s="14"/>
      <c r="R189" s="151" t="b">
        <f t="shared" si="7"/>
        <v>0</v>
      </c>
      <c r="S189" s="156">
        <f t="shared" si="8"/>
        <v>1</v>
      </c>
    </row>
    <row r="190" spans="1:19" ht="14.4" x14ac:dyDescent="0.3">
      <c r="A190" s="14"/>
      <c r="B190" s="90">
        <v>177</v>
      </c>
      <c r="C190" s="91"/>
      <c r="D190" s="92"/>
      <c r="E190" s="93"/>
      <c r="F190" s="92"/>
      <c r="G190" s="93"/>
      <c r="H190" s="94"/>
      <c r="I190" s="14"/>
      <c r="J190" s="14"/>
      <c r="K190" s="14"/>
      <c r="L190" s="14"/>
      <c r="M190" s="14"/>
      <c r="N190" s="14"/>
      <c r="R190" s="151" t="b">
        <f t="shared" si="7"/>
        <v>0</v>
      </c>
      <c r="S190" s="156">
        <f t="shared" si="8"/>
        <v>1</v>
      </c>
    </row>
    <row r="191" spans="1:19" ht="14.4" x14ac:dyDescent="0.3">
      <c r="A191" s="14"/>
      <c r="B191" s="90">
        <v>178</v>
      </c>
      <c r="C191" s="91"/>
      <c r="D191" s="92"/>
      <c r="E191" s="93"/>
      <c r="F191" s="92"/>
      <c r="G191" s="93"/>
      <c r="H191" s="94"/>
      <c r="I191" s="14"/>
      <c r="J191" s="14"/>
      <c r="K191" s="14"/>
      <c r="L191" s="14"/>
      <c r="M191" s="14"/>
      <c r="N191" s="14"/>
      <c r="R191" s="151" t="b">
        <f t="shared" si="7"/>
        <v>0</v>
      </c>
      <c r="S191" s="156">
        <f t="shared" si="8"/>
        <v>1</v>
      </c>
    </row>
    <row r="192" spans="1:19" ht="14.4" x14ac:dyDescent="0.3">
      <c r="A192" s="14"/>
      <c r="B192" s="90">
        <v>179</v>
      </c>
      <c r="C192" s="91"/>
      <c r="D192" s="92"/>
      <c r="E192" s="93"/>
      <c r="F192" s="92"/>
      <c r="G192" s="93"/>
      <c r="H192" s="94"/>
      <c r="I192" s="14"/>
      <c r="J192" s="14"/>
      <c r="K192" s="14"/>
      <c r="L192" s="14"/>
      <c r="M192" s="14"/>
      <c r="N192" s="14"/>
      <c r="R192" s="151" t="b">
        <f t="shared" si="7"/>
        <v>0</v>
      </c>
      <c r="S192" s="156">
        <f t="shared" si="8"/>
        <v>1</v>
      </c>
    </row>
    <row r="193" spans="1:19" thickBot="1" x14ac:dyDescent="0.35">
      <c r="A193" s="14"/>
      <c r="B193" s="103">
        <v>180</v>
      </c>
      <c r="C193" s="104"/>
      <c r="D193" s="106"/>
      <c r="E193" s="105"/>
      <c r="F193" s="106"/>
      <c r="G193" s="105"/>
      <c r="H193" s="107"/>
      <c r="I193" s="14"/>
      <c r="J193" s="14"/>
      <c r="K193" s="14"/>
      <c r="L193" s="14"/>
      <c r="M193" s="14"/>
      <c r="N193" s="14"/>
      <c r="R193" s="151" t="b">
        <f t="shared" si="7"/>
        <v>0</v>
      </c>
      <c r="S193" s="156">
        <f t="shared" si="8"/>
        <v>1</v>
      </c>
    </row>
    <row r="194" spans="1:19" ht="14.4" x14ac:dyDescent="0.3">
      <c r="A194" s="14"/>
      <c r="B194" s="85">
        <v>181</v>
      </c>
      <c r="C194" s="99"/>
      <c r="D194" s="100"/>
      <c r="E194" s="101"/>
      <c r="F194" s="100"/>
      <c r="G194" s="101"/>
      <c r="H194" s="102"/>
      <c r="I194" s="14"/>
      <c r="J194" s="14"/>
      <c r="K194" s="14"/>
      <c r="L194" s="14"/>
      <c r="M194" s="14"/>
      <c r="N194" s="14"/>
      <c r="R194" s="151" t="b">
        <f t="shared" si="7"/>
        <v>0</v>
      </c>
      <c r="S194" s="156">
        <f t="shared" si="8"/>
        <v>1</v>
      </c>
    </row>
    <row r="195" spans="1:19" ht="14.4" x14ac:dyDescent="0.3">
      <c r="A195" s="14"/>
      <c r="B195" s="90">
        <v>182</v>
      </c>
      <c r="C195" s="91"/>
      <c r="D195" s="92"/>
      <c r="E195" s="93"/>
      <c r="F195" s="92"/>
      <c r="G195" s="93"/>
      <c r="H195" s="94"/>
      <c r="I195" s="14"/>
      <c r="J195" s="14"/>
      <c r="K195" s="14"/>
      <c r="L195" s="14"/>
      <c r="M195" s="14"/>
      <c r="N195" s="14"/>
      <c r="R195" s="151" t="b">
        <f t="shared" si="7"/>
        <v>0</v>
      </c>
      <c r="S195" s="156">
        <f t="shared" si="8"/>
        <v>1</v>
      </c>
    </row>
    <row r="196" spans="1:19" ht="14.4" x14ac:dyDescent="0.3">
      <c r="A196" s="14"/>
      <c r="B196" s="90">
        <v>183</v>
      </c>
      <c r="C196" s="91"/>
      <c r="D196" s="92"/>
      <c r="E196" s="93"/>
      <c r="F196" s="92"/>
      <c r="G196" s="93"/>
      <c r="H196" s="94"/>
      <c r="I196" s="14"/>
      <c r="J196" s="14"/>
      <c r="K196" s="14"/>
      <c r="L196" s="14"/>
      <c r="M196" s="14"/>
      <c r="N196" s="14"/>
      <c r="R196" s="151" t="b">
        <f t="shared" si="7"/>
        <v>0</v>
      </c>
      <c r="S196" s="156">
        <f t="shared" si="8"/>
        <v>1</v>
      </c>
    </row>
    <row r="197" spans="1:19" ht="14.4" x14ac:dyDescent="0.3">
      <c r="A197" s="14"/>
      <c r="B197" s="90">
        <v>184</v>
      </c>
      <c r="C197" s="91"/>
      <c r="D197" s="92"/>
      <c r="E197" s="93"/>
      <c r="F197" s="92"/>
      <c r="G197" s="93"/>
      <c r="H197" s="94"/>
      <c r="I197" s="14"/>
      <c r="J197" s="14"/>
      <c r="K197" s="14"/>
      <c r="L197" s="14"/>
      <c r="M197" s="14"/>
      <c r="N197" s="14"/>
      <c r="R197" s="151" t="b">
        <f t="shared" si="7"/>
        <v>0</v>
      </c>
      <c r="S197" s="156">
        <f t="shared" si="8"/>
        <v>1</v>
      </c>
    </row>
    <row r="198" spans="1:19" ht="14.4" x14ac:dyDescent="0.3">
      <c r="A198" s="14"/>
      <c r="B198" s="90">
        <v>185</v>
      </c>
      <c r="C198" s="91"/>
      <c r="D198" s="92"/>
      <c r="E198" s="93"/>
      <c r="F198" s="92"/>
      <c r="G198" s="93"/>
      <c r="H198" s="94"/>
      <c r="I198" s="14"/>
      <c r="J198" s="14"/>
      <c r="K198" s="14"/>
      <c r="L198" s="14"/>
      <c r="M198" s="14"/>
      <c r="N198" s="14"/>
      <c r="R198" s="151" t="b">
        <f t="shared" si="7"/>
        <v>0</v>
      </c>
      <c r="S198" s="156">
        <f t="shared" si="8"/>
        <v>1</v>
      </c>
    </row>
    <row r="199" spans="1:19" ht="14.4" x14ac:dyDescent="0.3">
      <c r="A199" s="14"/>
      <c r="B199" s="90">
        <v>186</v>
      </c>
      <c r="C199" s="91"/>
      <c r="D199" s="92"/>
      <c r="E199" s="93"/>
      <c r="F199" s="92"/>
      <c r="G199" s="93"/>
      <c r="H199" s="94"/>
      <c r="I199" s="14"/>
      <c r="J199" s="14"/>
      <c r="K199" s="14"/>
      <c r="L199" s="14"/>
      <c r="M199" s="14"/>
      <c r="N199" s="14"/>
      <c r="R199" s="151" t="b">
        <f t="shared" si="7"/>
        <v>0</v>
      </c>
      <c r="S199" s="156">
        <f t="shared" si="8"/>
        <v>1</v>
      </c>
    </row>
    <row r="200" spans="1:19" ht="14.4" x14ac:dyDescent="0.3">
      <c r="A200" s="14"/>
      <c r="B200" s="90">
        <v>187</v>
      </c>
      <c r="C200" s="91"/>
      <c r="D200" s="92"/>
      <c r="E200" s="93"/>
      <c r="F200" s="92"/>
      <c r="G200" s="93"/>
      <c r="H200" s="94"/>
      <c r="I200" s="14"/>
      <c r="J200" s="14"/>
      <c r="K200" s="14"/>
      <c r="L200" s="14"/>
      <c r="M200" s="14"/>
      <c r="N200" s="14"/>
      <c r="R200" s="151" t="b">
        <f t="shared" si="7"/>
        <v>0</v>
      </c>
      <c r="S200" s="156">
        <f t="shared" si="8"/>
        <v>1</v>
      </c>
    </row>
    <row r="201" spans="1:19" ht="14.4" x14ac:dyDescent="0.3">
      <c r="A201" s="14"/>
      <c r="B201" s="90">
        <v>188</v>
      </c>
      <c r="C201" s="91"/>
      <c r="D201" s="92"/>
      <c r="E201" s="93"/>
      <c r="F201" s="92"/>
      <c r="G201" s="93"/>
      <c r="H201" s="94"/>
      <c r="I201" s="14"/>
      <c r="J201" s="14"/>
      <c r="K201" s="14"/>
      <c r="L201" s="14"/>
      <c r="M201" s="14"/>
      <c r="N201" s="14"/>
      <c r="R201" s="151" t="b">
        <f t="shared" si="7"/>
        <v>0</v>
      </c>
      <c r="S201" s="156">
        <f t="shared" si="8"/>
        <v>1</v>
      </c>
    </row>
    <row r="202" spans="1:19" ht="14.4" x14ac:dyDescent="0.3">
      <c r="A202" s="14"/>
      <c r="B202" s="90">
        <v>189</v>
      </c>
      <c r="C202" s="91"/>
      <c r="D202" s="92"/>
      <c r="E202" s="93"/>
      <c r="F202" s="92"/>
      <c r="G202" s="93"/>
      <c r="H202" s="94"/>
      <c r="I202" s="14"/>
      <c r="J202" s="14"/>
      <c r="K202" s="14"/>
      <c r="L202" s="14"/>
      <c r="M202" s="14"/>
      <c r="N202" s="14"/>
      <c r="R202" s="151" t="b">
        <f t="shared" si="7"/>
        <v>0</v>
      </c>
      <c r="S202" s="156">
        <f t="shared" si="8"/>
        <v>1</v>
      </c>
    </row>
    <row r="203" spans="1:19" thickBot="1" x14ac:dyDescent="0.35">
      <c r="A203" s="14"/>
      <c r="B203" s="90">
        <v>190</v>
      </c>
      <c r="C203" s="95"/>
      <c r="D203" s="96"/>
      <c r="E203" s="97"/>
      <c r="F203" s="96"/>
      <c r="G203" s="97"/>
      <c r="H203" s="98"/>
      <c r="I203" s="14"/>
      <c r="J203" s="14"/>
      <c r="K203" s="14"/>
      <c r="L203" s="14"/>
      <c r="M203" s="14"/>
      <c r="N203" s="14"/>
      <c r="R203" s="151" t="b">
        <f t="shared" si="7"/>
        <v>0</v>
      </c>
      <c r="S203" s="156">
        <f t="shared" si="8"/>
        <v>1</v>
      </c>
    </row>
    <row r="204" spans="1:19" ht="14.4" x14ac:dyDescent="0.3">
      <c r="A204" s="14"/>
      <c r="B204" s="85">
        <v>191</v>
      </c>
      <c r="C204" s="99"/>
      <c r="D204" s="100"/>
      <c r="E204" s="101"/>
      <c r="F204" s="100"/>
      <c r="G204" s="101"/>
      <c r="H204" s="102"/>
      <c r="I204" s="14"/>
      <c r="J204" s="14"/>
      <c r="K204" s="14"/>
      <c r="L204" s="14"/>
      <c r="M204" s="14"/>
      <c r="N204" s="14"/>
      <c r="R204" s="151" t="b">
        <f t="shared" si="7"/>
        <v>0</v>
      </c>
      <c r="S204" s="156">
        <f t="shared" si="8"/>
        <v>1</v>
      </c>
    </row>
    <row r="205" spans="1:19" ht="14.4" x14ac:dyDescent="0.3">
      <c r="A205" s="14"/>
      <c r="B205" s="90">
        <v>192</v>
      </c>
      <c r="C205" s="91"/>
      <c r="D205" s="92"/>
      <c r="E205" s="93"/>
      <c r="F205" s="92"/>
      <c r="G205" s="93"/>
      <c r="H205" s="94"/>
      <c r="I205" s="14"/>
      <c r="J205" s="14"/>
      <c r="K205" s="14"/>
      <c r="L205" s="14"/>
      <c r="M205" s="14"/>
      <c r="N205" s="14"/>
      <c r="R205" s="151" t="b">
        <f t="shared" si="7"/>
        <v>0</v>
      </c>
      <c r="S205" s="156">
        <f t="shared" si="8"/>
        <v>1</v>
      </c>
    </row>
    <row r="206" spans="1:19" ht="14.4" x14ac:dyDescent="0.3">
      <c r="A206" s="14"/>
      <c r="B206" s="90">
        <v>193</v>
      </c>
      <c r="C206" s="91"/>
      <c r="D206" s="92"/>
      <c r="E206" s="93"/>
      <c r="F206" s="92"/>
      <c r="G206" s="93"/>
      <c r="H206" s="94"/>
      <c r="I206" s="14"/>
      <c r="J206" s="14"/>
      <c r="K206" s="14"/>
      <c r="L206" s="14"/>
      <c r="M206" s="14"/>
      <c r="N206" s="14"/>
      <c r="R206" s="151" t="b">
        <f t="shared" si="7"/>
        <v>0</v>
      </c>
      <c r="S206" s="156">
        <f t="shared" si="8"/>
        <v>1</v>
      </c>
    </row>
    <row r="207" spans="1:19" ht="14.4" x14ac:dyDescent="0.3">
      <c r="A207" s="14"/>
      <c r="B207" s="90">
        <v>194</v>
      </c>
      <c r="C207" s="91"/>
      <c r="D207" s="92"/>
      <c r="E207" s="93"/>
      <c r="F207" s="92"/>
      <c r="G207" s="93"/>
      <c r="H207" s="94"/>
      <c r="I207" s="14"/>
      <c r="J207" s="14"/>
      <c r="K207" s="14"/>
      <c r="L207" s="14"/>
      <c r="M207" s="14"/>
      <c r="N207" s="14"/>
      <c r="R207" s="151" t="b">
        <f t="shared" si="7"/>
        <v>0</v>
      </c>
      <c r="S207" s="156">
        <f t="shared" si="8"/>
        <v>1</v>
      </c>
    </row>
    <row r="208" spans="1:19" ht="14.4" x14ac:dyDescent="0.3">
      <c r="A208" s="14"/>
      <c r="B208" s="90">
        <v>195</v>
      </c>
      <c r="C208" s="91"/>
      <c r="D208" s="92"/>
      <c r="E208" s="93"/>
      <c r="F208" s="92"/>
      <c r="G208" s="93"/>
      <c r="H208" s="94"/>
      <c r="I208" s="14"/>
      <c r="J208" s="14"/>
      <c r="K208" s="14"/>
      <c r="L208" s="14"/>
      <c r="M208" s="14"/>
      <c r="N208" s="14"/>
      <c r="R208" s="151" t="b">
        <f t="shared" si="7"/>
        <v>0</v>
      </c>
      <c r="S208" s="156">
        <f t="shared" si="8"/>
        <v>1</v>
      </c>
    </row>
    <row r="209" spans="1:19" ht="14.4" x14ac:dyDescent="0.3">
      <c r="A209" s="14"/>
      <c r="B209" s="90">
        <v>196</v>
      </c>
      <c r="C209" s="91"/>
      <c r="D209" s="92"/>
      <c r="E209" s="93"/>
      <c r="F209" s="92"/>
      <c r="G209" s="93"/>
      <c r="H209" s="94"/>
      <c r="I209" s="14"/>
      <c r="J209" s="14"/>
      <c r="K209" s="14"/>
      <c r="L209" s="14"/>
      <c r="M209" s="14"/>
      <c r="N209" s="14"/>
      <c r="R209" s="151" t="b">
        <f t="shared" si="7"/>
        <v>0</v>
      </c>
      <c r="S209" s="156">
        <f t="shared" si="8"/>
        <v>1</v>
      </c>
    </row>
    <row r="210" spans="1:19" ht="14.4" x14ac:dyDescent="0.3">
      <c r="A210" s="14"/>
      <c r="B210" s="90">
        <v>197</v>
      </c>
      <c r="C210" s="91"/>
      <c r="D210" s="92"/>
      <c r="E210" s="93"/>
      <c r="F210" s="92"/>
      <c r="G210" s="93"/>
      <c r="H210" s="94"/>
      <c r="I210" s="14"/>
      <c r="J210" s="14"/>
      <c r="K210" s="14"/>
      <c r="L210" s="14"/>
      <c r="M210" s="14"/>
      <c r="N210" s="14"/>
      <c r="R210" s="151" t="b">
        <f t="shared" si="7"/>
        <v>0</v>
      </c>
      <c r="S210" s="156">
        <f t="shared" si="8"/>
        <v>1</v>
      </c>
    </row>
    <row r="211" spans="1:19" ht="14.4" x14ac:dyDescent="0.3">
      <c r="A211" s="14"/>
      <c r="B211" s="90">
        <v>198</v>
      </c>
      <c r="C211" s="91"/>
      <c r="D211" s="92"/>
      <c r="E211" s="93"/>
      <c r="F211" s="92"/>
      <c r="G211" s="93"/>
      <c r="H211" s="94"/>
      <c r="I211" s="14"/>
      <c r="J211" s="14"/>
      <c r="K211" s="14"/>
      <c r="L211" s="14"/>
      <c r="M211" s="14"/>
      <c r="N211" s="14"/>
      <c r="R211" s="151" t="b">
        <f t="shared" si="7"/>
        <v>0</v>
      </c>
      <c r="S211" s="156">
        <f t="shared" si="8"/>
        <v>1</v>
      </c>
    </row>
    <row r="212" spans="1:19" ht="14.4" x14ac:dyDescent="0.3">
      <c r="A212" s="14"/>
      <c r="B212" s="90">
        <v>199</v>
      </c>
      <c r="C212" s="91"/>
      <c r="D212" s="92"/>
      <c r="E212" s="93"/>
      <c r="F212" s="92"/>
      <c r="G212" s="93"/>
      <c r="H212" s="94"/>
      <c r="I212" s="14"/>
      <c r="J212" s="14"/>
      <c r="K212" s="14"/>
      <c r="L212" s="14"/>
      <c r="M212" s="14"/>
      <c r="N212" s="14"/>
      <c r="R212" s="151" t="b">
        <f t="shared" si="7"/>
        <v>0</v>
      </c>
      <c r="S212" s="156">
        <f t="shared" si="8"/>
        <v>1</v>
      </c>
    </row>
    <row r="213" spans="1:19" thickBot="1" x14ac:dyDescent="0.35">
      <c r="A213" s="14"/>
      <c r="B213" s="103">
        <v>200</v>
      </c>
      <c r="C213" s="104"/>
      <c r="D213" s="106"/>
      <c r="E213" s="105"/>
      <c r="F213" s="106"/>
      <c r="G213" s="105"/>
      <c r="H213" s="107"/>
      <c r="I213" s="14"/>
      <c r="J213" s="14"/>
      <c r="K213" s="14"/>
      <c r="L213" s="14"/>
      <c r="M213" s="14"/>
      <c r="N213" s="14"/>
      <c r="R213" s="151" t="b">
        <f t="shared" si="7"/>
        <v>0</v>
      </c>
      <c r="S213" s="156">
        <f t="shared" si="8"/>
        <v>1</v>
      </c>
    </row>
    <row r="214" spans="1:19" ht="14.4" x14ac:dyDescent="0.3">
      <c r="A214" s="14"/>
      <c r="B214" s="85">
        <v>201</v>
      </c>
      <c r="C214" s="99"/>
      <c r="D214" s="100"/>
      <c r="E214" s="101"/>
      <c r="F214" s="100"/>
      <c r="G214" s="101"/>
      <c r="H214" s="102"/>
      <c r="I214" s="14"/>
      <c r="J214" s="14"/>
      <c r="K214" s="14"/>
      <c r="L214" s="14"/>
      <c r="M214" s="14"/>
      <c r="N214" s="14"/>
      <c r="R214" s="151" t="b">
        <f t="shared" ref="R214:R277" si="9">$G$6&lt;B214</f>
        <v>0</v>
      </c>
      <c r="S214" s="156">
        <f t="shared" ref="S214:S277" si="10">IF(C214="Yes",DATE(2024,10,1),DATE(1900,1,1))</f>
        <v>1</v>
      </c>
    </row>
    <row r="215" spans="1:19" ht="14.4" x14ac:dyDescent="0.3">
      <c r="A215" s="14"/>
      <c r="B215" s="90">
        <v>202</v>
      </c>
      <c r="C215" s="91"/>
      <c r="D215" s="92"/>
      <c r="E215" s="93"/>
      <c r="F215" s="92"/>
      <c r="G215" s="93"/>
      <c r="H215" s="94"/>
      <c r="I215" s="14"/>
      <c r="J215" s="14"/>
      <c r="K215" s="14"/>
      <c r="L215" s="14"/>
      <c r="M215" s="14"/>
      <c r="N215" s="14"/>
      <c r="R215" s="151" t="b">
        <f t="shared" si="9"/>
        <v>0</v>
      </c>
      <c r="S215" s="156">
        <f t="shared" si="10"/>
        <v>1</v>
      </c>
    </row>
    <row r="216" spans="1:19" ht="14.4" x14ac:dyDescent="0.3">
      <c r="A216" s="14"/>
      <c r="B216" s="90">
        <v>203</v>
      </c>
      <c r="C216" s="91"/>
      <c r="D216" s="92"/>
      <c r="E216" s="93"/>
      <c r="F216" s="92"/>
      <c r="G216" s="93"/>
      <c r="H216" s="94"/>
      <c r="I216" s="14"/>
      <c r="J216" s="14"/>
      <c r="K216" s="14"/>
      <c r="L216" s="14"/>
      <c r="M216" s="14"/>
      <c r="N216" s="14"/>
      <c r="R216" s="151" t="b">
        <f t="shared" si="9"/>
        <v>0</v>
      </c>
      <c r="S216" s="156">
        <f t="shared" si="10"/>
        <v>1</v>
      </c>
    </row>
    <row r="217" spans="1:19" ht="14.4" x14ac:dyDescent="0.3">
      <c r="A217" s="14"/>
      <c r="B217" s="90">
        <v>204</v>
      </c>
      <c r="C217" s="91"/>
      <c r="D217" s="92"/>
      <c r="E217" s="93"/>
      <c r="F217" s="92"/>
      <c r="G217" s="93"/>
      <c r="H217" s="94"/>
      <c r="I217" s="14"/>
      <c r="J217" s="14"/>
      <c r="K217" s="14"/>
      <c r="L217" s="14"/>
      <c r="M217" s="14"/>
      <c r="N217" s="14"/>
      <c r="R217" s="151" t="b">
        <f t="shared" si="9"/>
        <v>0</v>
      </c>
      <c r="S217" s="156">
        <f t="shared" si="10"/>
        <v>1</v>
      </c>
    </row>
    <row r="218" spans="1:19" ht="14.4" x14ac:dyDescent="0.3">
      <c r="A218" s="14"/>
      <c r="B218" s="90">
        <v>205</v>
      </c>
      <c r="C218" s="91"/>
      <c r="D218" s="92"/>
      <c r="E218" s="93"/>
      <c r="F218" s="92"/>
      <c r="G218" s="93"/>
      <c r="H218" s="94"/>
      <c r="I218" s="14"/>
      <c r="J218" s="14"/>
      <c r="K218" s="14"/>
      <c r="L218" s="14"/>
      <c r="M218" s="14"/>
      <c r="N218" s="14"/>
      <c r="R218" s="151" t="b">
        <f t="shared" si="9"/>
        <v>0</v>
      </c>
      <c r="S218" s="156">
        <f t="shared" si="10"/>
        <v>1</v>
      </c>
    </row>
    <row r="219" spans="1:19" ht="15" customHeight="1" x14ac:dyDescent="0.3">
      <c r="A219" s="14"/>
      <c r="B219" s="90">
        <v>206</v>
      </c>
      <c r="C219" s="91"/>
      <c r="D219" s="92"/>
      <c r="E219" s="93"/>
      <c r="F219" s="92"/>
      <c r="G219" s="93"/>
      <c r="H219" s="94"/>
      <c r="I219" s="14"/>
      <c r="J219" s="14"/>
      <c r="K219" s="14"/>
      <c r="L219" s="14"/>
      <c r="M219" s="14"/>
      <c r="N219" s="14"/>
      <c r="R219" s="151" t="b">
        <f t="shared" si="9"/>
        <v>0</v>
      </c>
      <c r="S219" s="156">
        <f t="shared" si="10"/>
        <v>1</v>
      </c>
    </row>
    <row r="220" spans="1:19" ht="15" customHeight="1" x14ac:dyDescent="0.3">
      <c r="A220" s="14"/>
      <c r="B220" s="90">
        <v>207</v>
      </c>
      <c r="C220" s="91"/>
      <c r="D220" s="92"/>
      <c r="E220" s="93"/>
      <c r="F220" s="92"/>
      <c r="G220" s="93"/>
      <c r="H220" s="94"/>
      <c r="I220" s="14"/>
      <c r="J220" s="14"/>
      <c r="K220" s="14"/>
      <c r="L220" s="14"/>
      <c r="M220" s="14"/>
      <c r="N220" s="14"/>
      <c r="R220" s="151" t="b">
        <f t="shared" si="9"/>
        <v>0</v>
      </c>
      <c r="S220" s="156">
        <f t="shared" si="10"/>
        <v>1</v>
      </c>
    </row>
    <row r="221" spans="1:19" ht="15" customHeight="1" x14ac:dyDescent="0.3">
      <c r="A221" s="14"/>
      <c r="B221" s="90">
        <v>208</v>
      </c>
      <c r="C221" s="91"/>
      <c r="D221" s="92"/>
      <c r="E221" s="93"/>
      <c r="F221" s="92"/>
      <c r="G221" s="93"/>
      <c r="H221" s="94"/>
      <c r="I221" s="14"/>
      <c r="J221" s="14"/>
      <c r="K221" s="14"/>
      <c r="L221" s="14"/>
      <c r="M221" s="14"/>
      <c r="N221" s="14"/>
      <c r="R221" s="151" t="b">
        <f t="shared" si="9"/>
        <v>0</v>
      </c>
      <c r="S221" s="156">
        <f t="shared" si="10"/>
        <v>1</v>
      </c>
    </row>
    <row r="222" spans="1:19" ht="15" customHeight="1" x14ac:dyDescent="0.3">
      <c r="A222" s="14"/>
      <c r="B222" s="90">
        <v>209</v>
      </c>
      <c r="C222" s="91"/>
      <c r="D222" s="92"/>
      <c r="E222" s="93"/>
      <c r="F222" s="92"/>
      <c r="G222" s="93"/>
      <c r="H222" s="94"/>
      <c r="I222" s="14"/>
      <c r="J222" s="14"/>
      <c r="K222" s="14"/>
      <c r="L222" s="14"/>
      <c r="M222" s="14"/>
      <c r="N222" s="14"/>
      <c r="R222" s="151" t="b">
        <f t="shared" si="9"/>
        <v>0</v>
      </c>
      <c r="S222" s="156">
        <f t="shared" si="10"/>
        <v>1</v>
      </c>
    </row>
    <row r="223" spans="1:19" ht="15" customHeight="1" thickBot="1" x14ac:dyDescent="0.35">
      <c r="A223" s="14"/>
      <c r="B223" s="90">
        <v>210</v>
      </c>
      <c r="C223" s="95"/>
      <c r="D223" s="96"/>
      <c r="E223" s="97"/>
      <c r="F223" s="96"/>
      <c r="G223" s="97"/>
      <c r="H223" s="98"/>
      <c r="I223" s="14"/>
      <c r="J223" s="14"/>
      <c r="K223" s="14"/>
      <c r="L223" s="14"/>
      <c r="M223" s="14"/>
      <c r="N223" s="14"/>
      <c r="R223" s="151" t="b">
        <f t="shared" si="9"/>
        <v>0</v>
      </c>
      <c r="S223" s="156">
        <f t="shared" si="10"/>
        <v>1</v>
      </c>
    </row>
    <row r="224" spans="1:19" ht="15" customHeight="1" x14ac:dyDescent="0.3">
      <c r="A224" s="14"/>
      <c r="B224" s="85">
        <v>211</v>
      </c>
      <c r="C224" s="99"/>
      <c r="D224" s="100"/>
      <c r="E224" s="101"/>
      <c r="F224" s="100"/>
      <c r="G224" s="101"/>
      <c r="H224" s="102"/>
      <c r="I224" s="14"/>
      <c r="J224" s="14"/>
      <c r="K224" s="14"/>
      <c r="L224" s="14"/>
      <c r="M224" s="14"/>
      <c r="N224" s="14"/>
      <c r="R224" s="151" t="b">
        <f t="shared" si="9"/>
        <v>0</v>
      </c>
      <c r="S224" s="156">
        <f t="shared" si="10"/>
        <v>1</v>
      </c>
    </row>
    <row r="225" spans="1:19" ht="15" customHeight="1" x14ac:dyDescent="0.3">
      <c r="A225" s="14"/>
      <c r="B225" s="90">
        <v>212</v>
      </c>
      <c r="C225" s="91"/>
      <c r="D225" s="92"/>
      <c r="E225" s="93"/>
      <c r="F225" s="92"/>
      <c r="G225" s="93"/>
      <c r="H225" s="94"/>
      <c r="I225" s="14"/>
      <c r="J225" s="14"/>
      <c r="K225" s="14"/>
      <c r="L225" s="14"/>
      <c r="M225" s="14"/>
      <c r="N225" s="14"/>
      <c r="R225" s="151" t="b">
        <f t="shared" si="9"/>
        <v>0</v>
      </c>
      <c r="S225" s="156">
        <f t="shared" si="10"/>
        <v>1</v>
      </c>
    </row>
    <row r="226" spans="1:19" ht="15" customHeight="1" x14ac:dyDescent="0.3">
      <c r="A226" s="14"/>
      <c r="B226" s="90">
        <v>213</v>
      </c>
      <c r="C226" s="91"/>
      <c r="D226" s="92"/>
      <c r="E226" s="93"/>
      <c r="F226" s="92"/>
      <c r="G226" s="93"/>
      <c r="H226" s="94"/>
      <c r="I226" s="14"/>
      <c r="J226" s="14"/>
      <c r="K226" s="14"/>
      <c r="L226" s="14"/>
      <c r="M226" s="14"/>
      <c r="N226" s="14"/>
      <c r="R226" s="151" t="b">
        <f t="shared" si="9"/>
        <v>0</v>
      </c>
      <c r="S226" s="156">
        <f t="shared" si="10"/>
        <v>1</v>
      </c>
    </row>
    <row r="227" spans="1:19" ht="15" customHeight="1" x14ac:dyDescent="0.3">
      <c r="A227" s="14"/>
      <c r="B227" s="90">
        <v>214</v>
      </c>
      <c r="C227" s="91"/>
      <c r="D227" s="92"/>
      <c r="E227" s="93"/>
      <c r="F227" s="92"/>
      <c r="G227" s="93"/>
      <c r="H227" s="94"/>
      <c r="I227" s="14"/>
      <c r="J227" s="14"/>
      <c r="K227" s="14"/>
      <c r="L227" s="14"/>
      <c r="M227" s="14"/>
      <c r="N227" s="14"/>
      <c r="R227" s="151" t="b">
        <f t="shared" si="9"/>
        <v>0</v>
      </c>
      <c r="S227" s="156">
        <f t="shared" si="10"/>
        <v>1</v>
      </c>
    </row>
    <row r="228" spans="1:19" ht="15" customHeight="1" x14ac:dyDescent="0.3">
      <c r="A228" s="14"/>
      <c r="B228" s="90">
        <v>215</v>
      </c>
      <c r="C228" s="91"/>
      <c r="D228" s="92"/>
      <c r="E228" s="93"/>
      <c r="F228" s="92"/>
      <c r="G228" s="93"/>
      <c r="H228" s="94"/>
      <c r="I228" s="14"/>
      <c r="J228" s="14"/>
      <c r="K228" s="14"/>
      <c r="L228" s="14"/>
      <c r="M228" s="14"/>
      <c r="N228" s="14"/>
      <c r="R228" s="151" t="b">
        <f t="shared" si="9"/>
        <v>0</v>
      </c>
      <c r="S228" s="156">
        <f t="shared" si="10"/>
        <v>1</v>
      </c>
    </row>
    <row r="229" spans="1:19" ht="15" customHeight="1" x14ac:dyDescent="0.3">
      <c r="A229" s="14"/>
      <c r="B229" s="90">
        <v>216</v>
      </c>
      <c r="C229" s="91"/>
      <c r="D229" s="92"/>
      <c r="E229" s="93"/>
      <c r="F229" s="92"/>
      <c r="G229" s="93"/>
      <c r="H229" s="94"/>
      <c r="I229" s="14"/>
      <c r="J229" s="14"/>
      <c r="K229" s="14"/>
      <c r="L229" s="14"/>
      <c r="M229" s="14"/>
      <c r="N229" s="14"/>
      <c r="R229" s="151" t="b">
        <f t="shared" si="9"/>
        <v>0</v>
      </c>
      <c r="S229" s="156">
        <f t="shared" si="10"/>
        <v>1</v>
      </c>
    </row>
    <row r="230" spans="1:19" ht="15" customHeight="1" x14ac:dyDescent="0.3">
      <c r="A230" s="14"/>
      <c r="B230" s="90">
        <v>217</v>
      </c>
      <c r="C230" s="91"/>
      <c r="D230" s="92"/>
      <c r="E230" s="93"/>
      <c r="F230" s="92"/>
      <c r="G230" s="93"/>
      <c r="H230" s="94"/>
      <c r="I230" s="14"/>
      <c r="J230" s="14"/>
      <c r="K230" s="14"/>
      <c r="L230" s="14"/>
      <c r="M230" s="14"/>
      <c r="N230" s="14"/>
      <c r="R230" s="151" t="b">
        <f t="shared" si="9"/>
        <v>0</v>
      </c>
      <c r="S230" s="156">
        <f t="shared" si="10"/>
        <v>1</v>
      </c>
    </row>
    <row r="231" spans="1:19" ht="15" customHeight="1" x14ac:dyDescent="0.3">
      <c r="A231" s="14"/>
      <c r="B231" s="90">
        <v>218</v>
      </c>
      <c r="C231" s="91"/>
      <c r="D231" s="92"/>
      <c r="E231" s="93"/>
      <c r="F231" s="92"/>
      <c r="G231" s="93"/>
      <c r="H231" s="94"/>
      <c r="I231" s="14"/>
      <c r="J231" s="14"/>
      <c r="K231" s="14"/>
      <c r="L231" s="14"/>
      <c r="M231" s="14"/>
      <c r="N231" s="14"/>
      <c r="R231" s="151" t="b">
        <f t="shared" si="9"/>
        <v>0</v>
      </c>
      <c r="S231" s="156">
        <f t="shared" si="10"/>
        <v>1</v>
      </c>
    </row>
    <row r="232" spans="1:19" ht="15" customHeight="1" x14ac:dyDescent="0.3">
      <c r="A232" s="14"/>
      <c r="B232" s="90">
        <v>219</v>
      </c>
      <c r="C232" s="91"/>
      <c r="D232" s="92"/>
      <c r="E232" s="93"/>
      <c r="F232" s="92"/>
      <c r="G232" s="93"/>
      <c r="H232" s="94"/>
      <c r="I232" s="14"/>
      <c r="J232" s="14"/>
      <c r="K232" s="14"/>
      <c r="L232" s="14"/>
      <c r="M232" s="14"/>
      <c r="N232" s="14"/>
      <c r="R232" s="151" t="b">
        <f t="shared" si="9"/>
        <v>0</v>
      </c>
      <c r="S232" s="156">
        <f t="shared" si="10"/>
        <v>1</v>
      </c>
    </row>
    <row r="233" spans="1:19" ht="15" customHeight="1" thickBot="1" x14ac:dyDescent="0.35">
      <c r="A233" s="14"/>
      <c r="B233" s="103">
        <v>220</v>
      </c>
      <c r="C233" s="104"/>
      <c r="D233" s="106"/>
      <c r="E233" s="105"/>
      <c r="F233" s="106"/>
      <c r="G233" s="105"/>
      <c r="H233" s="107"/>
      <c r="I233" s="14"/>
      <c r="J233" s="14"/>
      <c r="K233" s="14"/>
      <c r="L233" s="14"/>
      <c r="M233" s="14"/>
      <c r="N233" s="14"/>
      <c r="R233" s="151" t="b">
        <f t="shared" si="9"/>
        <v>0</v>
      </c>
      <c r="S233" s="156">
        <f t="shared" si="10"/>
        <v>1</v>
      </c>
    </row>
    <row r="234" spans="1:19" ht="15" customHeight="1" x14ac:dyDescent="0.3">
      <c r="A234" s="14"/>
      <c r="B234" s="85">
        <v>221</v>
      </c>
      <c r="C234" s="99"/>
      <c r="D234" s="100"/>
      <c r="E234" s="101"/>
      <c r="F234" s="100"/>
      <c r="G234" s="101"/>
      <c r="H234" s="102"/>
      <c r="I234" s="14"/>
      <c r="J234" s="14"/>
      <c r="K234" s="14"/>
      <c r="L234" s="14"/>
      <c r="M234" s="14"/>
      <c r="N234" s="14"/>
      <c r="R234" s="151" t="b">
        <f t="shared" si="9"/>
        <v>0</v>
      </c>
      <c r="S234" s="156">
        <f t="shared" si="10"/>
        <v>1</v>
      </c>
    </row>
    <row r="235" spans="1:19" ht="15" customHeight="1" x14ac:dyDescent="0.3">
      <c r="A235" s="14"/>
      <c r="B235" s="90">
        <v>222</v>
      </c>
      <c r="C235" s="91"/>
      <c r="D235" s="92"/>
      <c r="E235" s="93"/>
      <c r="F235" s="92"/>
      <c r="G235" s="93"/>
      <c r="H235" s="94"/>
      <c r="I235" s="14"/>
      <c r="J235" s="14"/>
      <c r="K235" s="14"/>
      <c r="L235" s="14"/>
      <c r="M235" s="14"/>
      <c r="N235" s="14"/>
      <c r="R235" s="151" t="b">
        <f t="shared" si="9"/>
        <v>0</v>
      </c>
      <c r="S235" s="156">
        <f t="shared" si="10"/>
        <v>1</v>
      </c>
    </row>
    <row r="236" spans="1:19" ht="15" customHeight="1" x14ac:dyDescent="0.3">
      <c r="A236" s="14"/>
      <c r="B236" s="90">
        <v>223</v>
      </c>
      <c r="C236" s="91"/>
      <c r="D236" s="92"/>
      <c r="E236" s="93"/>
      <c r="F236" s="92"/>
      <c r="G236" s="93"/>
      <c r="H236" s="94"/>
      <c r="I236" s="14"/>
      <c r="J236" s="14"/>
      <c r="K236" s="14"/>
      <c r="L236" s="14"/>
      <c r="M236" s="14"/>
      <c r="N236" s="14"/>
      <c r="R236" s="151" t="b">
        <f t="shared" si="9"/>
        <v>0</v>
      </c>
      <c r="S236" s="156">
        <f t="shared" si="10"/>
        <v>1</v>
      </c>
    </row>
    <row r="237" spans="1:19" ht="15" customHeight="1" x14ac:dyDescent="0.3">
      <c r="A237" s="14"/>
      <c r="B237" s="90">
        <v>224</v>
      </c>
      <c r="C237" s="91"/>
      <c r="D237" s="92"/>
      <c r="E237" s="93"/>
      <c r="F237" s="92"/>
      <c r="G237" s="93"/>
      <c r="H237" s="94"/>
      <c r="I237" s="14"/>
      <c r="J237" s="14"/>
      <c r="K237" s="14"/>
      <c r="L237" s="14"/>
      <c r="M237" s="14"/>
      <c r="N237" s="14"/>
      <c r="R237" s="151" t="b">
        <f t="shared" si="9"/>
        <v>0</v>
      </c>
      <c r="S237" s="156">
        <f t="shared" si="10"/>
        <v>1</v>
      </c>
    </row>
    <row r="238" spans="1:19" ht="15" customHeight="1" x14ac:dyDescent="0.3">
      <c r="A238" s="14"/>
      <c r="B238" s="90">
        <v>225</v>
      </c>
      <c r="C238" s="91"/>
      <c r="D238" s="92"/>
      <c r="E238" s="93"/>
      <c r="F238" s="92"/>
      <c r="G238" s="93"/>
      <c r="H238" s="94"/>
      <c r="I238" s="14"/>
      <c r="J238" s="14"/>
      <c r="K238" s="14"/>
      <c r="L238" s="14"/>
      <c r="M238" s="14"/>
      <c r="N238" s="14"/>
      <c r="R238" s="151" t="b">
        <f t="shared" si="9"/>
        <v>0</v>
      </c>
      <c r="S238" s="156">
        <f t="shared" si="10"/>
        <v>1</v>
      </c>
    </row>
    <row r="239" spans="1:19" ht="15" customHeight="1" x14ac:dyDescent="0.3">
      <c r="A239" s="14"/>
      <c r="B239" s="90">
        <v>226</v>
      </c>
      <c r="C239" s="91"/>
      <c r="D239" s="92"/>
      <c r="E239" s="93"/>
      <c r="F239" s="92"/>
      <c r="G239" s="93"/>
      <c r="H239" s="94"/>
      <c r="I239" s="14"/>
      <c r="J239" s="14"/>
      <c r="K239" s="14"/>
      <c r="L239" s="14"/>
      <c r="M239" s="14"/>
      <c r="N239" s="14"/>
      <c r="R239" s="151" t="b">
        <f t="shared" si="9"/>
        <v>0</v>
      </c>
      <c r="S239" s="156">
        <f t="shared" si="10"/>
        <v>1</v>
      </c>
    </row>
    <row r="240" spans="1:19" ht="15" customHeight="1" x14ac:dyDescent="0.3">
      <c r="A240" s="14"/>
      <c r="B240" s="90">
        <v>227</v>
      </c>
      <c r="C240" s="91"/>
      <c r="D240" s="92"/>
      <c r="E240" s="93"/>
      <c r="F240" s="92"/>
      <c r="G240" s="93"/>
      <c r="H240" s="94"/>
      <c r="I240" s="14"/>
      <c r="J240" s="14"/>
      <c r="K240" s="14"/>
      <c r="L240" s="14"/>
      <c r="M240" s="14"/>
      <c r="N240" s="14"/>
      <c r="R240" s="151" t="b">
        <f t="shared" si="9"/>
        <v>0</v>
      </c>
      <c r="S240" s="156">
        <f t="shared" si="10"/>
        <v>1</v>
      </c>
    </row>
    <row r="241" spans="1:19" ht="15" customHeight="1" x14ac:dyDescent="0.3">
      <c r="A241" s="14"/>
      <c r="B241" s="90">
        <v>228</v>
      </c>
      <c r="C241" s="91"/>
      <c r="D241" s="92"/>
      <c r="E241" s="93"/>
      <c r="F241" s="92"/>
      <c r="G241" s="93"/>
      <c r="H241" s="94"/>
      <c r="I241" s="14"/>
      <c r="J241" s="14"/>
      <c r="K241" s="14"/>
      <c r="L241" s="14"/>
      <c r="M241" s="14"/>
      <c r="N241" s="14"/>
      <c r="R241" s="151" t="b">
        <f t="shared" si="9"/>
        <v>0</v>
      </c>
      <c r="S241" s="156">
        <f t="shared" si="10"/>
        <v>1</v>
      </c>
    </row>
    <row r="242" spans="1:19" ht="15" customHeight="1" x14ac:dyDescent="0.3">
      <c r="A242" s="14"/>
      <c r="B242" s="90">
        <v>229</v>
      </c>
      <c r="C242" s="91"/>
      <c r="D242" s="92"/>
      <c r="E242" s="93"/>
      <c r="F242" s="92"/>
      <c r="G242" s="93"/>
      <c r="H242" s="94"/>
      <c r="I242" s="14"/>
      <c r="J242" s="14"/>
      <c r="K242" s="14"/>
      <c r="L242" s="14"/>
      <c r="M242" s="14"/>
      <c r="N242" s="14"/>
      <c r="R242" s="151" t="b">
        <f t="shared" si="9"/>
        <v>0</v>
      </c>
      <c r="S242" s="156">
        <f t="shared" si="10"/>
        <v>1</v>
      </c>
    </row>
    <row r="243" spans="1:19" ht="15" customHeight="1" thickBot="1" x14ac:dyDescent="0.35">
      <c r="A243" s="14"/>
      <c r="B243" s="90">
        <v>230</v>
      </c>
      <c r="C243" s="95"/>
      <c r="D243" s="96"/>
      <c r="E243" s="97"/>
      <c r="F243" s="96"/>
      <c r="G243" s="97"/>
      <c r="H243" s="98"/>
      <c r="I243" s="14"/>
      <c r="J243" s="14"/>
      <c r="K243" s="14"/>
      <c r="L243" s="14"/>
      <c r="M243" s="14"/>
      <c r="N243" s="14"/>
      <c r="R243" s="151" t="b">
        <f t="shared" si="9"/>
        <v>0</v>
      </c>
      <c r="S243" s="156">
        <f t="shared" si="10"/>
        <v>1</v>
      </c>
    </row>
    <row r="244" spans="1:19" ht="15" customHeight="1" x14ac:dyDescent="0.3">
      <c r="A244" s="14"/>
      <c r="B244" s="85">
        <v>231</v>
      </c>
      <c r="C244" s="99"/>
      <c r="D244" s="100"/>
      <c r="E244" s="101"/>
      <c r="F244" s="100"/>
      <c r="G244" s="101"/>
      <c r="H244" s="102"/>
      <c r="I244" s="14"/>
      <c r="J244" s="14"/>
      <c r="K244" s="14"/>
      <c r="L244" s="14"/>
      <c r="M244" s="14"/>
      <c r="N244" s="14"/>
      <c r="R244" s="151" t="b">
        <f t="shared" si="9"/>
        <v>0</v>
      </c>
      <c r="S244" s="156">
        <f t="shared" si="10"/>
        <v>1</v>
      </c>
    </row>
    <row r="245" spans="1:19" ht="15" customHeight="1" x14ac:dyDescent="0.3">
      <c r="A245" s="14"/>
      <c r="B245" s="90">
        <v>232</v>
      </c>
      <c r="C245" s="91"/>
      <c r="D245" s="92"/>
      <c r="E245" s="93"/>
      <c r="F245" s="92"/>
      <c r="G245" s="93"/>
      <c r="H245" s="94"/>
      <c r="I245" s="14"/>
      <c r="J245" s="14"/>
      <c r="K245" s="14"/>
      <c r="L245" s="14"/>
      <c r="M245" s="14"/>
      <c r="N245" s="14"/>
      <c r="R245" s="151" t="b">
        <f t="shared" si="9"/>
        <v>0</v>
      </c>
      <c r="S245" s="156">
        <f t="shared" si="10"/>
        <v>1</v>
      </c>
    </row>
    <row r="246" spans="1:19" ht="15" customHeight="1" x14ac:dyDescent="0.3">
      <c r="A246" s="14"/>
      <c r="B246" s="90">
        <v>233</v>
      </c>
      <c r="C246" s="91"/>
      <c r="D246" s="92"/>
      <c r="E246" s="93"/>
      <c r="F246" s="92"/>
      <c r="G246" s="93"/>
      <c r="H246" s="94"/>
      <c r="I246" s="14"/>
      <c r="J246" s="14"/>
      <c r="K246" s="14"/>
      <c r="L246" s="14"/>
      <c r="M246" s="14"/>
      <c r="N246" s="14"/>
      <c r="R246" s="151" t="b">
        <f t="shared" si="9"/>
        <v>0</v>
      </c>
      <c r="S246" s="156">
        <f t="shared" si="10"/>
        <v>1</v>
      </c>
    </row>
    <row r="247" spans="1:19" ht="15" customHeight="1" x14ac:dyDescent="0.3">
      <c r="A247" s="14"/>
      <c r="B247" s="90">
        <v>234</v>
      </c>
      <c r="C247" s="91"/>
      <c r="D247" s="92"/>
      <c r="E247" s="93"/>
      <c r="F247" s="92"/>
      <c r="G247" s="93"/>
      <c r="H247" s="94"/>
      <c r="I247" s="14"/>
      <c r="J247" s="14"/>
      <c r="K247" s="14"/>
      <c r="L247" s="14"/>
      <c r="M247" s="14"/>
      <c r="N247" s="14"/>
      <c r="R247" s="151" t="b">
        <f t="shared" si="9"/>
        <v>0</v>
      </c>
      <c r="S247" s="156">
        <f t="shared" si="10"/>
        <v>1</v>
      </c>
    </row>
    <row r="248" spans="1:19" ht="15" customHeight="1" x14ac:dyDescent="0.3">
      <c r="A248" s="14"/>
      <c r="B248" s="90">
        <v>235</v>
      </c>
      <c r="C248" s="91"/>
      <c r="D248" s="92"/>
      <c r="E248" s="93"/>
      <c r="F248" s="92"/>
      <c r="G248" s="93"/>
      <c r="H248" s="94"/>
      <c r="I248" s="14"/>
      <c r="J248" s="14"/>
      <c r="K248" s="14"/>
      <c r="L248" s="14"/>
      <c r="M248" s="14"/>
      <c r="N248" s="14"/>
      <c r="R248" s="151" t="b">
        <f t="shared" si="9"/>
        <v>0</v>
      </c>
      <c r="S248" s="156">
        <f t="shared" si="10"/>
        <v>1</v>
      </c>
    </row>
    <row r="249" spans="1:19" ht="15" customHeight="1" x14ac:dyDescent="0.3">
      <c r="A249" s="14"/>
      <c r="B249" s="90">
        <v>236</v>
      </c>
      <c r="C249" s="91"/>
      <c r="D249" s="92"/>
      <c r="E249" s="93"/>
      <c r="F249" s="92"/>
      <c r="G249" s="93"/>
      <c r="H249" s="94"/>
      <c r="I249" s="14"/>
      <c r="J249" s="14"/>
      <c r="K249" s="14"/>
      <c r="L249" s="14"/>
      <c r="M249" s="14"/>
      <c r="N249" s="14"/>
      <c r="R249" s="151" t="b">
        <f t="shared" si="9"/>
        <v>0</v>
      </c>
      <c r="S249" s="156">
        <f t="shared" si="10"/>
        <v>1</v>
      </c>
    </row>
    <row r="250" spans="1:19" ht="15" customHeight="1" x14ac:dyDescent="0.3">
      <c r="A250" s="14"/>
      <c r="B250" s="90">
        <v>237</v>
      </c>
      <c r="C250" s="91"/>
      <c r="D250" s="92"/>
      <c r="E250" s="93"/>
      <c r="F250" s="92"/>
      <c r="G250" s="93"/>
      <c r="H250" s="94"/>
      <c r="I250" s="14"/>
      <c r="J250" s="14"/>
      <c r="K250" s="14"/>
      <c r="L250" s="14"/>
      <c r="M250" s="14"/>
      <c r="N250" s="14"/>
      <c r="R250" s="151" t="b">
        <f t="shared" si="9"/>
        <v>0</v>
      </c>
      <c r="S250" s="156">
        <f t="shared" si="10"/>
        <v>1</v>
      </c>
    </row>
    <row r="251" spans="1:19" ht="15" customHeight="1" x14ac:dyDescent="0.3">
      <c r="A251" s="14"/>
      <c r="B251" s="90">
        <v>238</v>
      </c>
      <c r="C251" s="91"/>
      <c r="D251" s="92"/>
      <c r="E251" s="93"/>
      <c r="F251" s="92"/>
      <c r="G251" s="93"/>
      <c r="H251" s="94"/>
      <c r="I251" s="14"/>
      <c r="J251" s="14"/>
      <c r="K251" s="14"/>
      <c r="L251" s="14"/>
      <c r="M251" s="14"/>
      <c r="N251" s="14"/>
      <c r="R251" s="151" t="b">
        <f t="shared" si="9"/>
        <v>0</v>
      </c>
      <c r="S251" s="156">
        <f t="shared" si="10"/>
        <v>1</v>
      </c>
    </row>
    <row r="252" spans="1:19" ht="15" customHeight="1" x14ac:dyDescent="0.3">
      <c r="A252" s="14"/>
      <c r="B252" s="90">
        <v>239</v>
      </c>
      <c r="C252" s="91"/>
      <c r="D252" s="92"/>
      <c r="E252" s="93"/>
      <c r="F252" s="92"/>
      <c r="G252" s="93"/>
      <c r="H252" s="94"/>
      <c r="I252" s="14"/>
      <c r="J252" s="14"/>
      <c r="K252" s="14"/>
      <c r="L252" s="14"/>
      <c r="M252" s="14"/>
      <c r="N252" s="14"/>
      <c r="R252" s="151" t="b">
        <f t="shared" si="9"/>
        <v>0</v>
      </c>
      <c r="S252" s="156">
        <f t="shared" si="10"/>
        <v>1</v>
      </c>
    </row>
    <row r="253" spans="1:19" ht="15" customHeight="1" thickBot="1" x14ac:dyDescent="0.35">
      <c r="A253" s="14"/>
      <c r="B253" s="103">
        <v>240</v>
      </c>
      <c r="C253" s="104"/>
      <c r="D253" s="106"/>
      <c r="E253" s="105"/>
      <c r="F253" s="106"/>
      <c r="G253" s="105"/>
      <c r="H253" s="107"/>
      <c r="I253" s="14"/>
      <c r="J253" s="14"/>
      <c r="K253" s="14"/>
      <c r="L253" s="14"/>
      <c r="M253" s="14"/>
      <c r="N253" s="14"/>
      <c r="R253" s="151" t="b">
        <f t="shared" si="9"/>
        <v>0</v>
      </c>
      <c r="S253" s="156">
        <f t="shared" si="10"/>
        <v>1</v>
      </c>
    </row>
    <row r="254" spans="1:19" ht="15" customHeight="1" x14ac:dyDescent="0.3">
      <c r="A254" s="14"/>
      <c r="B254" s="85">
        <v>241</v>
      </c>
      <c r="C254" s="99"/>
      <c r="D254" s="100"/>
      <c r="E254" s="101"/>
      <c r="F254" s="100"/>
      <c r="G254" s="101"/>
      <c r="H254" s="102"/>
      <c r="I254" s="14"/>
      <c r="J254" s="14"/>
      <c r="K254" s="14"/>
      <c r="L254" s="14"/>
      <c r="M254" s="14"/>
      <c r="N254" s="14"/>
      <c r="R254" s="151" t="b">
        <f t="shared" si="9"/>
        <v>0</v>
      </c>
      <c r="S254" s="156">
        <f t="shared" si="10"/>
        <v>1</v>
      </c>
    </row>
    <row r="255" spans="1:19" ht="15" customHeight="1" x14ac:dyDescent="0.3">
      <c r="A255" s="14"/>
      <c r="B255" s="90">
        <v>242</v>
      </c>
      <c r="C255" s="91"/>
      <c r="D255" s="92"/>
      <c r="E255" s="93"/>
      <c r="F255" s="92"/>
      <c r="G255" s="93"/>
      <c r="H255" s="94"/>
      <c r="I255" s="14"/>
      <c r="J255" s="14"/>
      <c r="K255" s="14"/>
      <c r="L255" s="14"/>
      <c r="M255" s="14"/>
      <c r="N255" s="14"/>
      <c r="R255" s="151" t="b">
        <f t="shared" si="9"/>
        <v>0</v>
      </c>
      <c r="S255" s="156">
        <f t="shared" si="10"/>
        <v>1</v>
      </c>
    </row>
    <row r="256" spans="1:19" ht="15" customHeight="1" x14ac:dyDescent="0.3">
      <c r="A256" s="14"/>
      <c r="B256" s="90">
        <v>243</v>
      </c>
      <c r="C256" s="91"/>
      <c r="D256" s="92"/>
      <c r="E256" s="93"/>
      <c r="F256" s="92"/>
      <c r="G256" s="93"/>
      <c r="H256" s="94"/>
      <c r="I256" s="14"/>
      <c r="J256" s="14"/>
      <c r="K256" s="14"/>
      <c r="L256" s="14"/>
      <c r="M256" s="14"/>
      <c r="N256" s="14"/>
      <c r="R256" s="151" t="b">
        <f t="shared" si="9"/>
        <v>0</v>
      </c>
      <c r="S256" s="156">
        <f t="shared" si="10"/>
        <v>1</v>
      </c>
    </row>
    <row r="257" spans="1:19" ht="15" customHeight="1" x14ac:dyDescent="0.3">
      <c r="A257" s="14"/>
      <c r="B257" s="90">
        <v>244</v>
      </c>
      <c r="C257" s="91"/>
      <c r="D257" s="92"/>
      <c r="E257" s="93"/>
      <c r="F257" s="92"/>
      <c r="G257" s="93"/>
      <c r="H257" s="94"/>
      <c r="I257" s="14"/>
      <c r="J257" s="14"/>
      <c r="K257" s="14"/>
      <c r="L257" s="14"/>
      <c r="M257" s="14"/>
      <c r="N257" s="14"/>
      <c r="R257" s="151" t="b">
        <f t="shared" si="9"/>
        <v>0</v>
      </c>
      <c r="S257" s="156">
        <f t="shared" si="10"/>
        <v>1</v>
      </c>
    </row>
    <row r="258" spans="1:19" ht="15" customHeight="1" x14ac:dyDescent="0.3">
      <c r="A258" s="14"/>
      <c r="B258" s="90">
        <v>245</v>
      </c>
      <c r="C258" s="91"/>
      <c r="D258" s="92"/>
      <c r="E258" s="93"/>
      <c r="F258" s="92"/>
      <c r="G258" s="93"/>
      <c r="H258" s="94"/>
      <c r="I258" s="14"/>
      <c r="J258" s="14"/>
      <c r="K258" s="14"/>
      <c r="L258" s="14"/>
      <c r="M258" s="14"/>
      <c r="N258" s="14"/>
      <c r="R258" s="151" t="b">
        <f t="shared" si="9"/>
        <v>0</v>
      </c>
      <c r="S258" s="156">
        <f t="shared" si="10"/>
        <v>1</v>
      </c>
    </row>
    <row r="259" spans="1:19" ht="15" customHeight="1" x14ac:dyDescent="0.3">
      <c r="A259" s="14"/>
      <c r="B259" s="90">
        <v>246</v>
      </c>
      <c r="C259" s="91"/>
      <c r="D259" s="92"/>
      <c r="E259" s="93"/>
      <c r="F259" s="92"/>
      <c r="G259" s="93"/>
      <c r="H259" s="94"/>
      <c r="I259" s="14"/>
      <c r="J259" s="14"/>
      <c r="K259" s="14"/>
      <c r="L259" s="14"/>
      <c r="M259" s="14"/>
      <c r="N259" s="14"/>
      <c r="R259" s="151" t="b">
        <f t="shared" si="9"/>
        <v>0</v>
      </c>
      <c r="S259" s="156">
        <f t="shared" si="10"/>
        <v>1</v>
      </c>
    </row>
    <row r="260" spans="1:19" ht="15" customHeight="1" x14ac:dyDescent="0.3">
      <c r="A260" s="14"/>
      <c r="B260" s="90">
        <v>247</v>
      </c>
      <c r="C260" s="91"/>
      <c r="D260" s="92"/>
      <c r="E260" s="93"/>
      <c r="F260" s="92"/>
      <c r="G260" s="93"/>
      <c r="H260" s="94"/>
      <c r="I260" s="14"/>
      <c r="J260" s="14"/>
      <c r="K260" s="14"/>
      <c r="L260" s="14"/>
      <c r="M260" s="14"/>
      <c r="N260" s="14"/>
      <c r="R260" s="151" t="b">
        <f t="shared" si="9"/>
        <v>0</v>
      </c>
      <c r="S260" s="156">
        <f t="shared" si="10"/>
        <v>1</v>
      </c>
    </row>
    <row r="261" spans="1:19" ht="15" customHeight="1" x14ac:dyDescent="0.3">
      <c r="A261" s="14"/>
      <c r="B261" s="90">
        <v>248</v>
      </c>
      <c r="C261" s="91"/>
      <c r="D261" s="92"/>
      <c r="E261" s="93"/>
      <c r="F261" s="92"/>
      <c r="G261" s="93"/>
      <c r="H261" s="94"/>
      <c r="I261" s="14"/>
      <c r="J261" s="14"/>
      <c r="K261" s="14"/>
      <c r="L261" s="14"/>
      <c r="M261" s="14"/>
      <c r="N261" s="14"/>
      <c r="R261" s="151" t="b">
        <f t="shared" si="9"/>
        <v>0</v>
      </c>
      <c r="S261" s="156">
        <f t="shared" si="10"/>
        <v>1</v>
      </c>
    </row>
    <row r="262" spans="1:19" ht="15" customHeight="1" x14ac:dyDescent="0.3">
      <c r="A262" s="14"/>
      <c r="B262" s="90">
        <v>249</v>
      </c>
      <c r="C262" s="91"/>
      <c r="D262" s="92"/>
      <c r="E262" s="93"/>
      <c r="F262" s="92"/>
      <c r="G262" s="93"/>
      <c r="H262" s="94"/>
      <c r="I262" s="14"/>
      <c r="J262" s="14"/>
      <c r="K262" s="14"/>
      <c r="L262" s="14"/>
      <c r="M262" s="14"/>
      <c r="N262" s="14"/>
      <c r="R262" s="151" t="b">
        <f t="shared" si="9"/>
        <v>0</v>
      </c>
      <c r="S262" s="156">
        <f t="shared" si="10"/>
        <v>1</v>
      </c>
    </row>
    <row r="263" spans="1:19" ht="15" customHeight="1" thickBot="1" x14ac:dyDescent="0.35">
      <c r="A263" s="14"/>
      <c r="B263" s="90">
        <v>250</v>
      </c>
      <c r="C263" s="95"/>
      <c r="D263" s="96"/>
      <c r="E263" s="97"/>
      <c r="F263" s="96"/>
      <c r="G263" s="97"/>
      <c r="H263" s="98"/>
      <c r="I263" s="14"/>
      <c r="J263" s="14"/>
      <c r="K263" s="14"/>
      <c r="L263" s="14"/>
      <c r="M263" s="14"/>
      <c r="N263" s="14"/>
      <c r="R263" s="151" t="b">
        <f t="shared" si="9"/>
        <v>0</v>
      </c>
      <c r="S263" s="156">
        <f t="shared" si="10"/>
        <v>1</v>
      </c>
    </row>
    <row r="264" spans="1:19" ht="15" customHeight="1" x14ac:dyDescent="0.3">
      <c r="A264" s="14"/>
      <c r="B264" s="85">
        <v>251</v>
      </c>
      <c r="C264" s="99"/>
      <c r="D264" s="100"/>
      <c r="E264" s="101"/>
      <c r="F264" s="100"/>
      <c r="G264" s="101"/>
      <c r="H264" s="102"/>
      <c r="I264" s="14"/>
      <c r="J264" s="14"/>
      <c r="K264" s="14"/>
      <c r="L264" s="14"/>
      <c r="M264" s="14"/>
      <c r="N264" s="14"/>
      <c r="R264" s="151" t="b">
        <f t="shared" si="9"/>
        <v>0</v>
      </c>
      <c r="S264" s="156">
        <f t="shared" si="10"/>
        <v>1</v>
      </c>
    </row>
    <row r="265" spans="1:19" ht="15" customHeight="1" x14ac:dyDescent="0.3">
      <c r="A265" s="14"/>
      <c r="B265" s="90">
        <v>252</v>
      </c>
      <c r="C265" s="91"/>
      <c r="D265" s="92"/>
      <c r="E265" s="93"/>
      <c r="F265" s="92"/>
      <c r="G265" s="93"/>
      <c r="H265" s="94"/>
      <c r="I265" s="14"/>
      <c r="J265" s="14"/>
      <c r="K265" s="14"/>
      <c r="L265" s="14"/>
      <c r="M265" s="14"/>
      <c r="N265" s="14"/>
      <c r="R265" s="151" t="b">
        <f t="shared" si="9"/>
        <v>0</v>
      </c>
      <c r="S265" s="156">
        <f t="shared" si="10"/>
        <v>1</v>
      </c>
    </row>
    <row r="266" spans="1:19" ht="15" customHeight="1" x14ac:dyDescent="0.3">
      <c r="A266" s="14"/>
      <c r="B266" s="90">
        <v>253</v>
      </c>
      <c r="C266" s="91"/>
      <c r="D266" s="92"/>
      <c r="E266" s="93"/>
      <c r="F266" s="92"/>
      <c r="G266" s="93"/>
      <c r="H266" s="94"/>
      <c r="I266" s="14"/>
      <c r="J266" s="14"/>
      <c r="K266" s="14"/>
      <c r="L266" s="14"/>
      <c r="M266" s="14"/>
      <c r="N266" s="14"/>
      <c r="R266" s="151" t="b">
        <f t="shared" si="9"/>
        <v>0</v>
      </c>
      <c r="S266" s="156">
        <f t="shared" si="10"/>
        <v>1</v>
      </c>
    </row>
    <row r="267" spans="1:19" ht="15" customHeight="1" x14ac:dyDescent="0.3">
      <c r="A267" s="14"/>
      <c r="B267" s="90">
        <v>254</v>
      </c>
      <c r="C267" s="91"/>
      <c r="D267" s="92"/>
      <c r="E267" s="93"/>
      <c r="F267" s="92"/>
      <c r="G267" s="93"/>
      <c r="H267" s="94"/>
      <c r="I267" s="14"/>
      <c r="J267" s="14"/>
      <c r="K267" s="14"/>
      <c r="L267" s="14"/>
      <c r="M267" s="14"/>
      <c r="N267" s="14"/>
      <c r="R267" s="151" t="b">
        <f t="shared" si="9"/>
        <v>0</v>
      </c>
      <c r="S267" s="156">
        <f t="shared" si="10"/>
        <v>1</v>
      </c>
    </row>
    <row r="268" spans="1:19" ht="15" customHeight="1" x14ac:dyDescent="0.3">
      <c r="A268" s="14"/>
      <c r="B268" s="90">
        <v>255</v>
      </c>
      <c r="C268" s="91"/>
      <c r="D268" s="92"/>
      <c r="E268" s="93"/>
      <c r="F268" s="92"/>
      <c r="G268" s="93"/>
      <c r="H268" s="94"/>
      <c r="I268" s="14"/>
      <c r="J268" s="14"/>
      <c r="K268" s="14"/>
      <c r="L268" s="14"/>
      <c r="M268" s="14"/>
      <c r="N268" s="14"/>
      <c r="R268" s="151" t="b">
        <f t="shared" si="9"/>
        <v>0</v>
      </c>
      <c r="S268" s="156">
        <f t="shared" si="10"/>
        <v>1</v>
      </c>
    </row>
    <row r="269" spans="1:19" ht="15" customHeight="1" x14ac:dyDescent="0.3">
      <c r="A269" s="14"/>
      <c r="B269" s="90">
        <v>256</v>
      </c>
      <c r="C269" s="91"/>
      <c r="D269" s="92"/>
      <c r="E269" s="93"/>
      <c r="F269" s="92"/>
      <c r="G269" s="93"/>
      <c r="H269" s="94"/>
      <c r="I269" s="14"/>
      <c r="J269" s="14"/>
      <c r="K269" s="14"/>
      <c r="L269" s="14"/>
      <c r="M269" s="14"/>
      <c r="N269" s="14"/>
      <c r="R269" s="151" t="b">
        <f t="shared" si="9"/>
        <v>0</v>
      </c>
      <c r="S269" s="156">
        <f t="shared" si="10"/>
        <v>1</v>
      </c>
    </row>
    <row r="270" spans="1:19" ht="15" customHeight="1" x14ac:dyDescent="0.3">
      <c r="A270" s="14"/>
      <c r="B270" s="90">
        <v>257</v>
      </c>
      <c r="C270" s="91"/>
      <c r="D270" s="92"/>
      <c r="E270" s="93"/>
      <c r="F270" s="92"/>
      <c r="G270" s="93"/>
      <c r="H270" s="94"/>
      <c r="I270" s="14"/>
      <c r="J270" s="14"/>
      <c r="K270" s="14"/>
      <c r="L270" s="14"/>
      <c r="M270" s="14"/>
      <c r="N270" s="14"/>
      <c r="R270" s="151" t="b">
        <f t="shared" si="9"/>
        <v>0</v>
      </c>
      <c r="S270" s="156">
        <f t="shared" si="10"/>
        <v>1</v>
      </c>
    </row>
    <row r="271" spans="1:19" ht="15" customHeight="1" x14ac:dyDescent="0.3">
      <c r="A271" s="14"/>
      <c r="B271" s="90">
        <v>258</v>
      </c>
      <c r="C271" s="91"/>
      <c r="D271" s="92"/>
      <c r="E271" s="93"/>
      <c r="F271" s="92"/>
      <c r="G271" s="93"/>
      <c r="H271" s="94"/>
      <c r="I271" s="14"/>
      <c r="J271" s="14"/>
      <c r="K271" s="14"/>
      <c r="L271" s="14"/>
      <c r="M271" s="14"/>
      <c r="N271" s="14"/>
      <c r="R271" s="151" t="b">
        <f t="shared" si="9"/>
        <v>0</v>
      </c>
      <c r="S271" s="156">
        <f t="shared" si="10"/>
        <v>1</v>
      </c>
    </row>
    <row r="272" spans="1:19" ht="15" customHeight="1" x14ac:dyDescent="0.3">
      <c r="A272" s="14"/>
      <c r="B272" s="90">
        <v>259</v>
      </c>
      <c r="C272" s="91"/>
      <c r="D272" s="92"/>
      <c r="E272" s="93"/>
      <c r="F272" s="92"/>
      <c r="G272" s="93"/>
      <c r="H272" s="94"/>
      <c r="I272" s="14"/>
      <c r="J272" s="14"/>
      <c r="K272" s="14"/>
      <c r="L272" s="14"/>
      <c r="M272" s="14"/>
      <c r="N272" s="14"/>
      <c r="R272" s="151" t="b">
        <f t="shared" si="9"/>
        <v>0</v>
      </c>
      <c r="S272" s="156">
        <f t="shared" si="10"/>
        <v>1</v>
      </c>
    </row>
    <row r="273" spans="1:19" ht="15" customHeight="1" thickBot="1" x14ac:dyDescent="0.35">
      <c r="A273" s="14"/>
      <c r="B273" s="103">
        <v>260</v>
      </c>
      <c r="C273" s="104"/>
      <c r="D273" s="106"/>
      <c r="E273" s="105"/>
      <c r="F273" s="106"/>
      <c r="G273" s="105"/>
      <c r="H273" s="107"/>
      <c r="I273" s="14"/>
      <c r="J273" s="14"/>
      <c r="K273" s="14"/>
      <c r="L273" s="14"/>
      <c r="M273" s="14"/>
      <c r="N273" s="14"/>
      <c r="R273" s="151" t="b">
        <f t="shared" si="9"/>
        <v>0</v>
      </c>
      <c r="S273" s="156">
        <f t="shared" si="10"/>
        <v>1</v>
      </c>
    </row>
    <row r="274" spans="1:19" ht="15" customHeight="1" x14ac:dyDescent="0.3">
      <c r="A274" s="14"/>
      <c r="B274" s="85">
        <v>261</v>
      </c>
      <c r="C274" s="99"/>
      <c r="D274" s="100"/>
      <c r="E274" s="101"/>
      <c r="F274" s="100"/>
      <c r="G274" s="101"/>
      <c r="H274" s="102"/>
      <c r="I274" s="14"/>
      <c r="J274" s="14"/>
      <c r="K274" s="14"/>
      <c r="L274" s="14"/>
      <c r="M274" s="14"/>
      <c r="N274" s="14"/>
      <c r="R274" s="151" t="b">
        <f t="shared" si="9"/>
        <v>0</v>
      </c>
      <c r="S274" s="156">
        <f t="shared" si="10"/>
        <v>1</v>
      </c>
    </row>
    <row r="275" spans="1:19" ht="15" customHeight="1" x14ac:dyDescent="0.3">
      <c r="A275" s="14"/>
      <c r="B275" s="90">
        <v>262</v>
      </c>
      <c r="C275" s="91"/>
      <c r="D275" s="92"/>
      <c r="E275" s="93"/>
      <c r="F275" s="92"/>
      <c r="G275" s="93"/>
      <c r="H275" s="94"/>
      <c r="I275" s="14"/>
      <c r="J275" s="14"/>
      <c r="K275" s="14"/>
      <c r="L275" s="14"/>
      <c r="M275" s="14"/>
      <c r="N275" s="14"/>
      <c r="R275" s="151" t="b">
        <f t="shared" si="9"/>
        <v>0</v>
      </c>
      <c r="S275" s="156">
        <f t="shared" si="10"/>
        <v>1</v>
      </c>
    </row>
    <row r="276" spans="1:19" ht="15" customHeight="1" x14ac:dyDescent="0.3">
      <c r="A276" s="14"/>
      <c r="B276" s="90">
        <v>263</v>
      </c>
      <c r="C276" s="91"/>
      <c r="D276" s="92"/>
      <c r="E276" s="93"/>
      <c r="F276" s="92"/>
      <c r="G276" s="93"/>
      <c r="H276" s="94"/>
      <c r="I276" s="14"/>
      <c r="J276" s="14"/>
      <c r="K276" s="14"/>
      <c r="L276" s="14"/>
      <c r="M276" s="14"/>
      <c r="N276" s="14"/>
      <c r="R276" s="151" t="b">
        <f t="shared" si="9"/>
        <v>0</v>
      </c>
      <c r="S276" s="156">
        <f t="shared" si="10"/>
        <v>1</v>
      </c>
    </row>
    <row r="277" spans="1:19" ht="15" customHeight="1" x14ac:dyDescent="0.3">
      <c r="A277" s="14"/>
      <c r="B277" s="90">
        <v>264</v>
      </c>
      <c r="C277" s="91"/>
      <c r="D277" s="92"/>
      <c r="E277" s="93"/>
      <c r="F277" s="92"/>
      <c r="G277" s="93"/>
      <c r="H277" s="94"/>
      <c r="I277" s="14"/>
      <c r="J277" s="14"/>
      <c r="K277" s="14"/>
      <c r="L277" s="14"/>
      <c r="M277" s="14"/>
      <c r="N277" s="14"/>
      <c r="R277" s="151" t="b">
        <f t="shared" si="9"/>
        <v>0</v>
      </c>
      <c r="S277" s="156">
        <f t="shared" si="10"/>
        <v>1</v>
      </c>
    </row>
    <row r="278" spans="1:19" ht="15" customHeight="1" x14ac:dyDescent="0.3">
      <c r="A278" s="14"/>
      <c r="B278" s="90">
        <v>265</v>
      </c>
      <c r="C278" s="91"/>
      <c r="D278" s="92"/>
      <c r="E278" s="93"/>
      <c r="F278" s="92"/>
      <c r="G278" s="93"/>
      <c r="H278" s="94"/>
      <c r="I278" s="14"/>
      <c r="J278" s="14"/>
      <c r="K278" s="14"/>
      <c r="L278" s="14"/>
      <c r="M278" s="14"/>
      <c r="N278" s="14"/>
      <c r="R278" s="151" t="b">
        <f t="shared" ref="R278:R313" si="11">$G$6&lt;B278</f>
        <v>0</v>
      </c>
      <c r="S278" s="156">
        <f t="shared" ref="S278:S313" si="12">IF(C278="Yes",DATE(2024,10,1),DATE(1900,1,1))</f>
        <v>1</v>
      </c>
    </row>
    <row r="279" spans="1:19" ht="15" customHeight="1" x14ac:dyDescent="0.3">
      <c r="A279" s="14"/>
      <c r="B279" s="90">
        <v>266</v>
      </c>
      <c r="C279" s="91"/>
      <c r="D279" s="92"/>
      <c r="E279" s="93"/>
      <c r="F279" s="92"/>
      <c r="G279" s="93"/>
      <c r="H279" s="94"/>
      <c r="I279" s="14"/>
      <c r="J279" s="14"/>
      <c r="K279" s="14"/>
      <c r="L279" s="14"/>
      <c r="M279" s="14"/>
      <c r="N279" s="14"/>
      <c r="R279" s="151" t="b">
        <f t="shared" si="11"/>
        <v>0</v>
      </c>
      <c r="S279" s="156">
        <f t="shared" si="12"/>
        <v>1</v>
      </c>
    </row>
    <row r="280" spans="1:19" ht="15" customHeight="1" x14ac:dyDescent="0.3">
      <c r="A280" s="14"/>
      <c r="B280" s="90">
        <v>267</v>
      </c>
      <c r="C280" s="91"/>
      <c r="D280" s="92"/>
      <c r="E280" s="93"/>
      <c r="F280" s="92"/>
      <c r="G280" s="93"/>
      <c r="H280" s="94"/>
      <c r="I280" s="14"/>
      <c r="J280" s="14"/>
      <c r="K280" s="14"/>
      <c r="L280" s="14"/>
      <c r="M280" s="14"/>
      <c r="N280" s="14"/>
      <c r="R280" s="151" t="b">
        <f t="shared" si="11"/>
        <v>0</v>
      </c>
      <c r="S280" s="156">
        <f t="shared" si="12"/>
        <v>1</v>
      </c>
    </row>
    <row r="281" spans="1:19" ht="15" customHeight="1" x14ac:dyDescent="0.3">
      <c r="A281" s="14"/>
      <c r="B281" s="90">
        <v>268</v>
      </c>
      <c r="C281" s="91"/>
      <c r="D281" s="92"/>
      <c r="E281" s="93"/>
      <c r="F281" s="92"/>
      <c r="G281" s="93"/>
      <c r="H281" s="94"/>
      <c r="I281" s="14"/>
      <c r="J281" s="14"/>
      <c r="K281" s="14"/>
      <c r="L281" s="14"/>
      <c r="M281" s="14"/>
      <c r="N281" s="14"/>
      <c r="R281" s="151" t="b">
        <f t="shared" si="11"/>
        <v>0</v>
      </c>
      <c r="S281" s="156">
        <f t="shared" si="12"/>
        <v>1</v>
      </c>
    </row>
    <row r="282" spans="1:19" ht="15" customHeight="1" x14ac:dyDescent="0.3">
      <c r="A282" s="14"/>
      <c r="B282" s="90">
        <v>269</v>
      </c>
      <c r="C282" s="91"/>
      <c r="D282" s="92"/>
      <c r="E282" s="93"/>
      <c r="F282" s="92"/>
      <c r="G282" s="93"/>
      <c r="H282" s="94"/>
      <c r="I282" s="14"/>
      <c r="J282" s="14"/>
      <c r="K282" s="14"/>
      <c r="L282" s="14"/>
      <c r="M282" s="14"/>
      <c r="N282" s="14"/>
      <c r="R282" s="151" t="b">
        <f t="shared" si="11"/>
        <v>0</v>
      </c>
      <c r="S282" s="156">
        <f t="shared" si="12"/>
        <v>1</v>
      </c>
    </row>
    <row r="283" spans="1:19" ht="15" customHeight="1" thickBot="1" x14ac:dyDescent="0.35">
      <c r="A283" s="14"/>
      <c r="B283" s="90">
        <v>270</v>
      </c>
      <c r="C283" s="95"/>
      <c r="D283" s="96"/>
      <c r="E283" s="97"/>
      <c r="F283" s="96"/>
      <c r="G283" s="97"/>
      <c r="H283" s="98"/>
      <c r="I283" s="14"/>
      <c r="J283" s="14"/>
      <c r="K283" s="14"/>
      <c r="L283" s="14"/>
      <c r="M283" s="14"/>
      <c r="N283" s="14"/>
      <c r="R283" s="151" t="b">
        <f t="shared" si="11"/>
        <v>0</v>
      </c>
      <c r="S283" s="156">
        <f t="shared" si="12"/>
        <v>1</v>
      </c>
    </row>
    <row r="284" spans="1:19" ht="15" customHeight="1" x14ac:dyDescent="0.3">
      <c r="A284" s="14"/>
      <c r="B284" s="85">
        <v>271</v>
      </c>
      <c r="C284" s="99"/>
      <c r="D284" s="100"/>
      <c r="E284" s="101"/>
      <c r="F284" s="100"/>
      <c r="G284" s="101"/>
      <c r="H284" s="102"/>
      <c r="I284" s="14"/>
      <c r="J284" s="14"/>
      <c r="K284" s="14"/>
      <c r="L284" s="14"/>
      <c r="M284" s="14"/>
      <c r="N284" s="14"/>
      <c r="R284" s="151" t="b">
        <f t="shared" si="11"/>
        <v>0</v>
      </c>
      <c r="S284" s="156">
        <f t="shared" si="12"/>
        <v>1</v>
      </c>
    </row>
    <row r="285" spans="1:19" ht="15" customHeight="1" x14ac:dyDescent="0.3">
      <c r="A285" s="14"/>
      <c r="B285" s="90">
        <v>272</v>
      </c>
      <c r="C285" s="91"/>
      <c r="D285" s="92"/>
      <c r="E285" s="93"/>
      <c r="F285" s="92"/>
      <c r="G285" s="93"/>
      <c r="H285" s="94"/>
      <c r="I285" s="14"/>
      <c r="J285" s="14"/>
      <c r="K285" s="14"/>
      <c r="L285" s="14"/>
      <c r="M285" s="14"/>
      <c r="N285" s="14"/>
      <c r="R285" s="151" t="b">
        <f t="shared" si="11"/>
        <v>0</v>
      </c>
      <c r="S285" s="156">
        <f t="shared" si="12"/>
        <v>1</v>
      </c>
    </row>
    <row r="286" spans="1:19" ht="15" customHeight="1" x14ac:dyDescent="0.3">
      <c r="A286" s="14"/>
      <c r="B286" s="90">
        <v>273</v>
      </c>
      <c r="C286" s="91"/>
      <c r="D286" s="92"/>
      <c r="E286" s="93"/>
      <c r="F286" s="92"/>
      <c r="G286" s="93"/>
      <c r="H286" s="94"/>
      <c r="I286" s="14"/>
      <c r="J286" s="14"/>
      <c r="K286" s="14"/>
      <c r="L286" s="14"/>
      <c r="M286" s="14"/>
      <c r="N286" s="14"/>
      <c r="R286" s="151" t="b">
        <f t="shared" si="11"/>
        <v>0</v>
      </c>
      <c r="S286" s="156">
        <f t="shared" si="12"/>
        <v>1</v>
      </c>
    </row>
    <row r="287" spans="1:19" ht="15" customHeight="1" x14ac:dyDescent="0.3">
      <c r="A287" s="14"/>
      <c r="B287" s="90">
        <v>274</v>
      </c>
      <c r="C287" s="91"/>
      <c r="D287" s="92"/>
      <c r="E287" s="93"/>
      <c r="F287" s="92"/>
      <c r="G287" s="93"/>
      <c r="H287" s="94"/>
      <c r="I287" s="14"/>
      <c r="J287" s="14"/>
      <c r="K287" s="14"/>
      <c r="L287" s="14"/>
      <c r="M287" s="14"/>
      <c r="N287" s="14"/>
      <c r="R287" s="151" t="b">
        <f t="shared" si="11"/>
        <v>0</v>
      </c>
      <c r="S287" s="156">
        <f t="shared" si="12"/>
        <v>1</v>
      </c>
    </row>
    <row r="288" spans="1:19" ht="15" customHeight="1" x14ac:dyDescent="0.3">
      <c r="A288" s="14"/>
      <c r="B288" s="90">
        <v>275</v>
      </c>
      <c r="C288" s="91"/>
      <c r="D288" s="92"/>
      <c r="E288" s="93"/>
      <c r="F288" s="92"/>
      <c r="G288" s="93"/>
      <c r="H288" s="94"/>
      <c r="I288" s="14"/>
      <c r="J288" s="14"/>
      <c r="K288" s="14"/>
      <c r="L288" s="14"/>
      <c r="M288" s="14"/>
      <c r="N288" s="14"/>
      <c r="R288" s="151" t="b">
        <f t="shared" si="11"/>
        <v>0</v>
      </c>
      <c r="S288" s="156">
        <f t="shared" si="12"/>
        <v>1</v>
      </c>
    </row>
    <row r="289" spans="1:19" ht="15" customHeight="1" x14ac:dyDescent="0.3">
      <c r="A289" s="14"/>
      <c r="B289" s="90">
        <v>276</v>
      </c>
      <c r="C289" s="91"/>
      <c r="D289" s="92"/>
      <c r="E289" s="93"/>
      <c r="F289" s="92"/>
      <c r="G289" s="93"/>
      <c r="H289" s="94"/>
      <c r="I289" s="14"/>
      <c r="J289" s="14"/>
      <c r="K289" s="14"/>
      <c r="L289" s="14"/>
      <c r="M289" s="14"/>
      <c r="N289" s="14"/>
      <c r="R289" s="151" t="b">
        <f t="shared" si="11"/>
        <v>0</v>
      </c>
      <c r="S289" s="156">
        <f t="shared" si="12"/>
        <v>1</v>
      </c>
    </row>
    <row r="290" spans="1:19" ht="15" customHeight="1" x14ac:dyDescent="0.3">
      <c r="A290" s="14"/>
      <c r="B290" s="90">
        <v>277</v>
      </c>
      <c r="C290" s="91"/>
      <c r="D290" s="92"/>
      <c r="E290" s="93"/>
      <c r="F290" s="92"/>
      <c r="G290" s="93"/>
      <c r="H290" s="94"/>
      <c r="I290" s="14"/>
      <c r="J290" s="14"/>
      <c r="K290" s="14"/>
      <c r="L290" s="14"/>
      <c r="M290" s="14"/>
      <c r="N290" s="14"/>
      <c r="R290" s="151" t="b">
        <f t="shared" si="11"/>
        <v>0</v>
      </c>
      <c r="S290" s="156">
        <f t="shared" si="12"/>
        <v>1</v>
      </c>
    </row>
    <row r="291" spans="1:19" ht="15" customHeight="1" x14ac:dyDescent="0.3">
      <c r="A291" s="14"/>
      <c r="B291" s="90">
        <v>278</v>
      </c>
      <c r="C291" s="91"/>
      <c r="D291" s="92"/>
      <c r="E291" s="93"/>
      <c r="F291" s="92"/>
      <c r="G291" s="93"/>
      <c r="H291" s="94"/>
      <c r="I291" s="14"/>
      <c r="J291" s="14"/>
      <c r="K291" s="14"/>
      <c r="L291" s="14"/>
      <c r="M291" s="14"/>
      <c r="N291" s="14"/>
      <c r="R291" s="151" t="b">
        <f t="shared" si="11"/>
        <v>0</v>
      </c>
      <c r="S291" s="156">
        <f t="shared" si="12"/>
        <v>1</v>
      </c>
    </row>
    <row r="292" spans="1:19" ht="15" customHeight="1" x14ac:dyDescent="0.3">
      <c r="A292" s="14"/>
      <c r="B292" s="90">
        <v>279</v>
      </c>
      <c r="C292" s="91"/>
      <c r="D292" s="92"/>
      <c r="E292" s="93"/>
      <c r="F292" s="92"/>
      <c r="G292" s="93"/>
      <c r="H292" s="94"/>
      <c r="I292" s="14"/>
      <c r="J292" s="14"/>
      <c r="K292" s="14"/>
      <c r="L292" s="14"/>
      <c r="M292" s="14"/>
      <c r="N292" s="14"/>
      <c r="R292" s="151" t="b">
        <f t="shared" si="11"/>
        <v>0</v>
      </c>
      <c r="S292" s="156">
        <f t="shared" si="12"/>
        <v>1</v>
      </c>
    </row>
    <row r="293" spans="1:19" ht="15" customHeight="1" thickBot="1" x14ac:dyDescent="0.35">
      <c r="A293" s="14"/>
      <c r="B293" s="103">
        <v>280</v>
      </c>
      <c r="C293" s="104"/>
      <c r="D293" s="106"/>
      <c r="E293" s="105"/>
      <c r="F293" s="106"/>
      <c r="G293" s="105"/>
      <c r="H293" s="107"/>
      <c r="I293" s="14"/>
      <c r="J293" s="14"/>
      <c r="K293" s="14"/>
      <c r="L293" s="14"/>
      <c r="M293" s="14"/>
      <c r="N293" s="14"/>
      <c r="R293" s="151" t="b">
        <f t="shared" si="11"/>
        <v>0</v>
      </c>
      <c r="S293" s="156">
        <f t="shared" si="12"/>
        <v>1</v>
      </c>
    </row>
    <row r="294" spans="1:19" ht="15" customHeight="1" x14ac:dyDescent="0.3">
      <c r="A294" s="14"/>
      <c r="B294" s="85">
        <v>281</v>
      </c>
      <c r="C294" s="99"/>
      <c r="D294" s="100"/>
      <c r="E294" s="101"/>
      <c r="F294" s="100"/>
      <c r="G294" s="101"/>
      <c r="H294" s="102"/>
      <c r="I294" s="14"/>
      <c r="J294" s="14"/>
      <c r="K294" s="14"/>
      <c r="L294" s="14"/>
      <c r="M294" s="14"/>
      <c r="N294" s="14"/>
      <c r="R294" s="151" t="b">
        <f t="shared" si="11"/>
        <v>0</v>
      </c>
      <c r="S294" s="156">
        <f t="shared" si="12"/>
        <v>1</v>
      </c>
    </row>
    <row r="295" spans="1:19" ht="15" customHeight="1" x14ac:dyDescent="0.3">
      <c r="A295" s="14"/>
      <c r="B295" s="90">
        <v>282</v>
      </c>
      <c r="C295" s="91"/>
      <c r="D295" s="92"/>
      <c r="E295" s="93"/>
      <c r="F295" s="92"/>
      <c r="G295" s="93"/>
      <c r="H295" s="94"/>
      <c r="I295" s="14"/>
      <c r="J295" s="14"/>
      <c r="K295" s="14"/>
      <c r="L295" s="14"/>
      <c r="M295" s="14"/>
      <c r="N295" s="14"/>
      <c r="R295" s="151" t="b">
        <f t="shared" si="11"/>
        <v>0</v>
      </c>
      <c r="S295" s="156">
        <f t="shared" si="12"/>
        <v>1</v>
      </c>
    </row>
    <row r="296" spans="1:19" ht="15" customHeight="1" x14ac:dyDescent="0.3">
      <c r="A296" s="14"/>
      <c r="B296" s="90">
        <v>283</v>
      </c>
      <c r="C296" s="91"/>
      <c r="D296" s="92"/>
      <c r="E296" s="93"/>
      <c r="F296" s="92"/>
      <c r="G296" s="93"/>
      <c r="H296" s="94"/>
      <c r="I296" s="14"/>
      <c r="J296" s="14"/>
      <c r="K296" s="14"/>
      <c r="L296" s="14"/>
      <c r="M296" s="14"/>
      <c r="N296" s="14"/>
      <c r="R296" s="151" t="b">
        <f t="shared" si="11"/>
        <v>0</v>
      </c>
      <c r="S296" s="156">
        <f t="shared" si="12"/>
        <v>1</v>
      </c>
    </row>
    <row r="297" spans="1:19" ht="15" customHeight="1" x14ac:dyDescent="0.3">
      <c r="A297" s="14"/>
      <c r="B297" s="90">
        <v>284</v>
      </c>
      <c r="C297" s="91"/>
      <c r="D297" s="92"/>
      <c r="E297" s="93"/>
      <c r="F297" s="92"/>
      <c r="G297" s="93"/>
      <c r="H297" s="94"/>
      <c r="I297" s="14"/>
      <c r="J297" s="14"/>
      <c r="K297" s="14"/>
      <c r="L297" s="14"/>
      <c r="M297" s="14"/>
      <c r="N297" s="14"/>
      <c r="R297" s="151" t="b">
        <f t="shared" si="11"/>
        <v>0</v>
      </c>
      <c r="S297" s="156">
        <f t="shared" si="12"/>
        <v>1</v>
      </c>
    </row>
    <row r="298" spans="1:19" ht="15" customHeight="1" x14ac:dyDescent="0.3">
      <c r="A298" s="14"/>
      <c r="B298" s="90">
        <v>285</v>
      </c>
      <c r="C298" s="91"/>
      <c r="D298" s="92"/>
      <c r="E298" s="93"/>
      <c r="F298" s="92"/>
      <c r="G298" s="93"/>
      <c r="H298" s="94"/>
      <c r="I298" s="14"/>
      <c r="J298" s="14"/>
      <c r="K298" s="14"/>
      <c r="L298" s="14"/>
      <c r="M298" s="14"/>
      <c r="N298" s="14"/>
      <c r="R298" s="151" t="b">
        <f t="shared" si="11"/>
        <v>0</v>
      </c>
      <c r="S298" s="156">
        <f t="shared" si="12"/>
        <v>1</v>
      </c>
    </row>
    <row r="299" spans="1:19" ht="15" customHeight="1" x14ac:dyDescent="0.3">
      <c r="A299" s="14"/>
      <c r="B299" s="90">
        <v>286</v>
      </c>
      <c r="C299" s="91"/>
      <c r="D299" s="92"/>
      <c r="E299" s="93"/>
      <c r="F299" s="92"/>
      <c r="G299" s="93"/>
      <c r="H299" s="94"/>
      <c r="I299" s="14"/>
      <c r="J299" s="14"/>
      <c r="K299" s="14"/>
      <c r="L299" s="14"/>
      <c r="M299" s="14"/>
      <c r="N299" s="14"/>
      <c r="R299" s="151" t="b">
        <f t="shared" si="11"/>
        <v>0</v>
      </c>
      <c r="S299" s="156">
        <f t="shared" si="12"/>
        <v>1</v>
      </c>
    </row>
    <row r="300" spans="1:19" ht="15" customHeight="1" x14ac:dyDescent="0.3">
      <c r="A300" s="14"/>
      <c r="B300" s="90">
        <v>287</v>
      </c>
      <c r="C300" s="91"/>
      <c r="D300" s="92"/>
      <c r="E300" s="93"/>
      <c r="F300" s="92"/>
      <c r="G300" s="93"/>
      <c r="H300" s="94"/>
      <c r="I300" s="14"/>
      <c r="J300" s="14"/>
      <c r="K300" s="14"/>
      <c r="L300" s="14"/>
      <c r="M300" s="14"/>
      <c r="N300" s="14"/>
      <c r="R300" s="151" t="b">
        <f t="shared" si="11"/>
        <v>0</v>
      </c>
      <c r="S300" s="156">
        <f t="shared" si="12"/>
        <v>1</v>
      </c>
    </row>
    <row r="301" spans="1:19" ht="15" customHeight="1" x14ac:dyDescent="0.3">
      <c r="A301" s="14"/>
      <c r="B301" s="90">
        <v>288</v>
      </c>
      <c r="C301" s="91"/>
      <c r="D301" s="92"/>
      <c r="E301" s="93"/>
      <c r="F301" s="92"/>
      <c r="G301" s="93"/>
      <c r="H301" s="94"/>
      <c r="I301" s="14"/>
      <c r="J301" s="14"/>
      <c r="K301" s="14"/>
      <c r="L301" s="14"/>
      <c r="M301" s="14"/>
      <c r="N301" s="14"/>
      <c r="R301" s="151" t="b">
        <f t="shared" si="11"/>
        <v>0</v>
      </c>
      <c r="S301" s="156">
        <f t="shared" si="12"/>
        <v>1</v>
      </c>
    </row>
    <row r="302" spans="1:19" ht="15" customHeight="1" x14ac:dyDescent="0.3">
      <c r="A302" s="14"/>
      <c r="B302" s="90">
        <v>289</v>
      </c>
      <c r="C302" s="91"/>
      <c r="D302" s="92"/>
      <c r="E302" s="93"/>
      <c r="F302" s="92"/>
      <c r="G302" s="93"/>
      <c r="H302" s="94"/>
      <c r="I302" s="14"/>
      <c r="J302" s="14"/>
      <c r="K302" s="14"/>
      <c r="L302" s="14"/>
      <c r="M302" s="14"/>
      <c r="N302" s="14"/>
      <c r="R302" s="151" t="b">
        <f t="shared" si="11"/>
        <v>0</v>
      </c>
      <c r="S302" s="156">
        <f t="shared" si="12"/>
        <v>1</v>
      </c>
    </row>
    <row r="303" spans="1:19" ht="15" customHeight="1" thickBot="1" x14ac:dyDescent="0.35">
      <c r="A303" s="14"/>
      <c r="B303" s="90">
        <v>290</v>
      </c>
      <c r="C303" s="95"/>
      <c r="D303" s="96"/>
      <c r="E303" s="97"/>
      <c r="F303" s="96"/>
      <c r="G303" s="97"/>
      <c r="H303" s="98"/>
      <c r="I303" s="14"/>
      <c r="J303" s="14"/>
      <c r="K303" s="14"/>
      <c r="L303" s="14"/>
      <c r="M303" s="14"/>
      <c r="N303" s="14"/>
      <c r="R303" s="151" t="b">
        <f t="shared" si="11"/>
        <v>0</v>
      </c>
      <c r="S303" s="156">
        <f t="shared" si="12"/>
        <v>1</v>
      </c>
    </row>
    <row r="304" spans="1:19" ht="15" customHeight="1" x14ac:dyDescent="0.3">
      <c r="A304" s="14"/>
      <c r="B304" s="85">
        <v>291</v>
      </c>
      <c r="C304" s="99"/>
      <c r="D304" s="100"/>
      <c r="E304" s="101"/>
      <c r="F304" s="100"/>
      <c r="G304" s="101"/>
      <c r="H304" s="102"/>
      <c r="I304" s="14"/>
      <c r="J304" s="14"/>
      <c r="K304" s="14"/>
      <c r="L304" s="14"/>
      <c r="M304" s="14"/>
      <c r="N304" s="14"/>
      <c r="R304" s="151" t="b">
        <f t="shared" si="11"/>
        <v>0</v>
      </c>
      <c r="S304" s="156">
        <f t="shared" si="12"/>
        <v>1</v>
      </c>
    </row>
    <row r="305" spans="1:19" ht="15" customHeight="1" x14ac:dyDescent="0.3">
      <c r="A305" s="14"/>
      <c r="B305" s="90">
        <v>292</v>
      </c>
      <c r="C305" s="91"/>
      <c r="D305" s="92"/>
      <c r="E305" s="93"/>
      <c r="F305" s="92"/>
      <c r="G305" s="93"/>
      <c r="H305" s="94"/>
      <c r="I305" s="14"/>
      <c r="J305" s="14"/>
      <c r="K305" s="14"/>
      <c r="L305" s="14"/>
      <c r="M305" s="14"/>
      <c r="N305" s="14"/>
      <c r="R305" s="151" t="b">
        <f t="shared" si="11"/>
        <v>0</v>
      </c>
      <c r="S305" s="156">
        <f t="shared" si="12"/>
        <v>1</v>
      </c>
    </row>
    <row r="306" spans="1:19" ht="15" customHeight="1" x14ac:dyDescent="0.3">
      <c r="A306" s="14"/>
      <c r="B306" s="90">
        <v>293</v>
      </c>
      <c r="C306" s="91"/>
      <c r="D306" s="92"/>
      <c r="E306" s="93"/>
      <c r="F306" s="92"/>
      <c r="G306" s="93"/>
      <c r="H306" s="94"/>
      <c r="I306" s="14"/>
      <c r="J306" s="14"/>
      <c r="K306" s="14"/>
      <c r="L306" s="14"/>
      <c r="M306" s="14"/>
      <c r="N306" s="14"/>
      <c r="R306" s="151" t="b">
        <f t="shared" si="11"/>
        <v>0</v>
      </c>
      <c r="S306" s="156">
        <f t="shared" si="12"/>
        <v>1</v>
      </c>
    </row>
    <row r="307" spans="1:19" ht="15" customHeight="1" x14ac:dyDescent="0.3">
      <c r="A307" s="14"/>
      <c r="B307" s="90">
        <v>294</v>
      </c>
      <c r="C307" s="91"/>
      <c r="D307" s="92"/>
      <c r="E307" s="93"/>
      <c r="F307" s="92"/>
      <c r="G307" s="93"/>
      <c r="H307" s="94"/>
      <c r="I307" s="14"/>
      <c r="J307" s="14"/>
      <c r="K307" s="14"/>
      <c r="L307" s="14"/>
      <c r="M307" s="14"/>
      <c r="N307" s="14"/>
      <c r="R307" s="151" t="b">
        <f t="shared" si="11"/>
        <v>0</v>
      </c>
      <c r="S307" s="156">
        <f t="shared" si="12"/>
        <v>1</v>
      </c>
    </row>
    <row r="308" spans="1:19" ht="15" customHeight="1" x14ac:dyDescent="0.3">
      <c r="A308" s="14"/>
      <c r="B308" s="90">
        <v>295</v>
      </c>
      <c r="C308" s="91"/>
      <c r="D308" s="92"/>
      <c r="E308" s="93"/>
      <c r="F308" s="92"/>
      <c r="G308" s="93"/>
      <c r="H308" s="94"/>
      <c r="I308" s="14"/>
      <c r="J308" s="14"/>
      <c r="K308" s="14"/>
      <c r="L308" s="14"/>
      <c r="M308" s="14"/>
      <c r="N308" s="14"/>
      <c r="R308" s="151" t="b">
        <f t="shared" si="11"/>
        <v>0</v>
      </c>
      <c r="S308" s="156">
        <f t="shared" si="12"/>
        <v>1</v>
      </c>
    </row>
    <row r="309" spans="1:19" ht="15" customHeight="1" x14ac:dyDescent="0.3">
      <c r="A309" s="14"/>
      <c r="B309" s="90">
        <v>296</v>
      </c>
      <c r="C309" s="91"/>
      <c r="D309" s="92"/>
      <c r="E309" s="93"/>
      <c r="F309" s="92"/>
      <c r="G309" s="93"/>
      <c r="H309" s="94"/>
      <c r="I309" s="14"/>
      <c r="J309" s="14"/>
      <c r="K309" s="14"/>
      <c r="L309" s="14"/>
      <c r="M309" s="14"/>
      <c r="N309" s="14"/>
      <c r="R309" s="151" t="b">
        <f t="shared" si="11"/>
        <v>0</v>
      </c>
      <c r="S309" s="156">
        <f t="shared" si="12"/>
        <v>1</v>
      </c>
    </row>
    <row r="310" spans="1:19" ht="15" customHeight="1" x14ac:dyDescent="0.3">
      <c r="A310" s="14"/>
      <c r="B310" s="90">
        <v>297</v>
      </c>
      <c r="C310" s="91"/>
      <c r="D310" s="92"/>
      <c r="E310" s="93"/>
      <c r="F310" s="92"/>
      <c r="G310" s="93"/>
      <c r="H310" s="94"/>
      <c r="I310" s="14"/>
      <c r="J310" s="14"/>
      <c r="K310" s="14"/>
      <c r="L310" s="14"/>
      <c r="M310" s="14"/>
      <c r="N310" s="14"/>
      <c r="R310" s="151" t="b">
        <f t="shared" si="11"/>
        <v>0</v>
      </c>
      <c r="S310" s="156">
        <f t="shared" si="12"/>
        <v>1</v>
      </c>
    </row>
    <row r="311" spans="1:19" ht="15" customHeight="1" x14ac:dyDescent="0.3">
      <c r="A311" s="14"/>
      <c r="B311" s="90">
        <v>298</v>
      </c>
      <c r="C311" s="91"/>
      <c r="D311" s="92"/>
      <c r="E311" s="93"/>
      <c r="F311" s="92"/>
      <c r="G311" s="93"/>
      <c r="H311" s="94"/>
      <c r="I311" s="14"/>
      <c r="J311" s="14"/>
      <c r="K311" s="14"/>
      <c r="L311" s="14"/>
      <c r="M311" s="14"/>
      <c r="N311" s="14"/>
      <c r="R311" s="151" t="b">
        <f t="shared" si="11"/>
        <v>0</v>
      </c>
      <c r="S311" s="156">
        <f t="shared" si="12"/>
        <v>1</v>
      </c>
    </row>
    <row r="312" spans="1:19" ht="15" customHeight="1" x14ac:dyDescent="0.3">
      <c r="A312" s="14"/>
      <c r="B312" s="90">
        <v>299</v>
      </c>
      <c r="C312" s="91"/>
      <c r="D312" s="92"/>
      <c r="E312" s="93"/>
      <c r="F312" s="92"/>
      <c r="G312" s="93"/>
      <c r="H312" s="94"/>
      <c r="I312" s="14"/>
      <c r="J312" s="14"/>
      <c r="K312" s="14"/>
      <c r="L312" s="14"/>
      <c r="M312" s="14"/>
      <c r="N312" s="14"/>
      <c r="R312" s="151" t="b">
        <f t="shared" si="11"/>
        <v>0</v>
      </c>
      <c r="S312" s="156">
        <f t="shared" si="12"/>
        <v>1</v>
      </c>
    </row>
    <row r="313" spans="1:19" ht="15" customHeight="1" thickBot="1" x14ac:dyDescent="0.35">
      <c r="A313" s="14"/>
      <c r="B313" s="103">
        <v>300</v>
      </c>
      <c r="C313" s="104"/>
      <c r="D313" s="106"/>
      <c r="E313" s="105"/>
      <c r="F313" s="106"/>
      <c r="G313" s="105"/>
      <c r="H313" s="107"/>
      <c r="I313" s="14"/>
      <c r="J313" s="14"/>
      <c r="K313" s="14"/>
      <c r="L313" s="14"/>
      <c r="M313" s="14"/>
      <c r="N313" s="14"/>
      <c r="R313" s="151" t="b">
        <f t="shared" si="11"/>
        <v>0</v>
      </c>
      <c r="S313" s="156">
        <f t="shared" si="12"/>
        <v>1</v>
      </c>
    </row>
    <row r="314" spans="1:19" ht="15" customHeight="1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</row>
  </sheetData>
  <sheetProtection algorithmName="SHA-512" hashValue="oKuDVNzrhhDtlFqZNKjMjApqt0Ohul/5L7fhUbCT8pAiwm+cgydtDeg1o1J3rxB8pP99JlA7jCcbq875f9cFTA==" saltValue="KLJh80Ao796zrr2daOYgGw==" spinCount="100000" sheet="1" objects="1" scenarios="1"/>
  <mergeCells count="5">
    <mergeCell ref="B2:N2"/>
    <mergeCell ref="B4:M4"/>
    <mergeCell ref="C6:D6"/>
    <mergeCell ref="C7:D7"/>
    <mergeCell ref="C8:D8"/>
  </mergeCells>
  <conditionalFormatting sqref="B14:H313">
    <cfRule type="expression" dxfId="27" priority="1">
      <formula>$R14</formula>
    </cfRule>
  </conditionalFormatting>
  <conditionalFormatting sqref="D14:D313">
    <cfRule type="expression" dxfId="26" priority="2">
      <formula>$C14="No"</formula>
    </cfRule>
  </conditionalFormatting>
  <dataValidations count="3">
    <dataValidation type="whole" operator="greaterThan" allowBlank="1" showInputMessage="1" showErrorMessage="1" errorTitle="Invalid whole number" error="Please enter a whole number" sqref="G6" xr:uid="{54CAA3B5-5EAC-43CB-9441-1396587C3283}">
      <formula1>0</formula1>
    </dataValidation>
    <dataValidation type="list" allowBlank="1" showInputMessage="1" showErrorMessage="1" sqref="C14:C313 E14:G313" xr:uid="{37DE044E-39C8-44BA-A5C2-C977B992FD5F}">
      <formula1>YesNo_List</formula1>
    </dataValidation>
    <dataValidation type="date" operator="greaterThanOrEqual" allowBlank="1" showInputMessage="1" showErrorMessage="1" errorTitle="Date entered more than 12 months" error="Date entered is more than 12 months prior to audit quarter. _x000a__x000a_Please enter a date that is less than 12 months" sqref="D14:D313" xr:uid="{AF5F477E-FD51-464F-8A14-A046160B0154}">
      <formula1>45566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9A1F0A3A-6B0B-441E-9060-496BB416546D}">
            <xm:f>NOT(ISERROR(SEARCH('Reference-Qtr1'!$J$5,G7)))</xm:f>
            <xm:f>'Reference-Qtr1'!$J$5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4" operator="containsText" id="{6A9AC287-F918-4A63-B6BE-BCCA15121CF6}">
            <xm:f>NOT(ISERROR(SEARCH('Reference-Qtr1'!$J$6,G7)))</xm:f>
            <xm:f>'Reference-Qtr1'!$J$6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5" operator="containsText" id="{866640F8-1881-42CA-95BD-5FBFEF6235CE}">
            <xm:f>NOT(ISERROR(SEARCH('Reference-Qtr1'!$J$7,G7)))</xm:f>
            <xm:f>'Reference-Qtr1'!$J$7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6" operator="containsText" id="{C088AFB9-3F89-4788-B039-D7B1DE6A8EBA}">
            <xm:f>NOT(ISERROR(SEARCH('Reference-Qtr1'!$N$8,G7)))</xm:f>
            <xm:f>'Reference-Qtr1'!$N$8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7" operator="containsText" id="{26946E95-9DA4-4A6C-B160-F39E03A9AD9F}">
            <xm:f>NOT(ISERROR(SEARCH('Reference-Qtr1'!$N$9,G7)))</xm:f>
            <xm:f>'Reference-Qtr1'!$N$9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5742C583-D55C-40E4-A02C-47FEFF4E1992}">
            <xm:f>NOT(ISERROR(SEARCH('Reference-Qtr1'!$N$10,G7)))</xm:f>
            <xm:f>'Reference-Qtr1'!$N$10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F1033056-92CC-44FD-A1C8-E09F5DF9BB2F}">
            <xm:f>NOT(ISERROR(SEARCH('Reference-Qtr1'!$J$10,G7)))</xm:f>
            <xm:f>'Reference-Qtr1'!$J$10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CDC6888E-5FF9-4EBE-910F-C01DA161F026}">
            <xm:f>NOT(ISERROR(SEARCH('Reference-Qtr1'!$J$9,G7)))</xm:f>
            <xm:f>'Reference-Qtr1'!$J$9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1" operator="containsText" id="{DD374027-CBA1-4B58-A25B-2C0F1BDA4F9F}">
            <xm:f>NOT(ISERROR(SEARCH('Reference-Qtr1'!$J$8,G7)))</xm:f>
            <xm:f>'Reference-Qtr1'!$J$8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2" operator="containsText" id="{5D5D3686-F5CA-48AB-BAF2-4E0AA04DD083}">
            <xm:f>NOT(ISERROR(SEARCH('Reference-Qtr1'!$N$7,G7)))</xm:f>
            <xm:f>'Reference-Qtr1'!$N$7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3" operator="containsText" id="{DBC957A4-71A9-472B-AD9B-9EFF3783EE3C}">
            <xm:f>NOT(ISERROR(SEARCH('Reference-Qtr1'!$N$6,G7)))</xm:f>
            <xm:f>'Reference-Qtr1'!$N$6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4" operator="containsText" id="{4BA7408F-36AE-43FA-9FB3-F53A4FCA7641}">
            <xm:f>NOT(ISERROR(SEARCH('Reference-Qtr1'!$N$5,G7)))</xm:f>
            <xm:f>'Reference-Qtr1'!$N$5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G7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C7FFD-0F0A-4C9C-AC3D-C301D4981B57}">
  <sheetPr codeName="Sheet10"/>
  <dimension ref="A1:S314"/>
  <sheetViews>
    <sheetView zoomScaleNormal="100" workbookViewId="0">
      <selection activeCell="C14" sqref="C14"/>
    </sheetView>
  </sheetViews>
  <sheetFormatPr defaultColWidth="0" defaultRowHeight="15" customHeight="1" zeroHeight="1" x14ac:dyDescent="0.3"/>
  <cols>
    <col min="1" max="1" width="3.88671875" customWidth="1"/>
    <col min="2" max="2" width="31.5546875" customWidth="1"/>
    <col min="3" max="3" width="32.44140625" customWidth="1"/>
    <col min="4" max="4" width="22.6640625" customWidth="1"/>
    <col min="5" max="5" width="21.5546875" customWidth="1"/>
    <col min="6" max="6" width="39.88671875" customWidth="1"/>
    <col min="7" max="7" width="38.88671875" customWidth="1"/>
    <col min="8" max="8" width="28.6640625" customWidth="1"/>
    <col min="9" max="9" width="2.88671875" customWidth="1"/>
    <col min="10" max="14" width="8.88671875" customWidth="1"/>
    <col min="15" max="17" width="8.88671875" hidden="1" customWidth="1"/>
    <col min="18" max="18" width="16.88671875" hidden="1" customWidth="1"/>
    <col min="19" max="19" width="9.6640625" hidden="1" customWidth="1"/>
    <col min="20" max="16384" width="8.88671875" hidden="1"/>
  </cols>
  <sheetData>
    <row r="1" spans="1:19" ht="7.5" customHeight="1" x14ac:dyDescent="0.3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9" ht="95.1" customHeight="1" x14ac:dyDescent="0.3">
      <c r="A2" s="25"/>
      <c r="B2" s="317" t="s">
        <v>134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163"/>
      <c r="P2" s="163"/>
      <c r="Q2" s="25"/>
    </row>
    <row r="3" spans="1:19" ht="21.9" customHeight="1" x14ac:dyDescent="0.3">
      <c r="A3" s="20"/>
      <c r="B3" s="21" t="s">
        <v>135</v>
      </c>
      <c r="C3" s="22"/>
      <c r="D3" s="22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9" ht="69.75" customHeight="1" x14ac:dyDescent="0.3">
      <c r="A4" s="24"/>
      <c r="B4" s="318" t="s">
        <v>62</v>
      </c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23"/>
      <c r="O4" s="23"/>
      <c r="P4" s="23"/>
      <c r="Q4" s="23"/>
    </row>
    <row r="5" spans="1:19" ht="27.75" customHeight="1" thickBot="1" x14ac:dyDescent="0.5">
      <c r="A5" s="15"/>
      <c r="B5" s="18"/>
      <c r="C5" s="19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19" ht="41.25" customHeight="1" thickBot="1" x14ac:dyDescent="0.35">
      <c r="A6" s="15"/>
      <c r="B6" s="160" t="s">
        <v>80</v>
      </c>
      <c r="C6" s="319" t="s">
        <v>53</v>
      </c>
      <c r="D6" s="320"/>
      <c r="E6" s="14"/>
      <c r="F6" s="148" t="s">
        <v>118</v>
      </c>
      <c r="G6" s="159">
        <v>300</v>
      </c>
      <c r="H6" s="67"/>
      <c r="I6" s="67"/>
      <c r="J6" s="67"/>
      <c r="K6" s="14"/>
      <c r="L6" s="14"/>
      <c r="M6" s="14"/>
      <c r="N6" s="14"/>
      <c r="O6" s="14"/>
      <c r="P6" s="14"/>
      <c r="Q6" s="14"/>
    </row>
    <row r="7" spans="1:19" ht="45" customHeight="1" thickBot="1" x14ac:dyDescent="0.35">
      <c r="A7" s="16"/>
      <c r="B7" s="161" t="s">
        <v>70</v>
      </c>
      <c r="C7" s="321" t="s">
        <v>130</v>
      </c>
      <c r="D7" s="322"/>
      <c r="E7" s="14"/>
      <c r="F7" s="148" t="s">
        <v>61</v>
      </c>
      <c r="G7" s="306" t="s">
        <v>132</v>
      </c>
      <c r="H7" s="67"/>
      <c r="I7" s="67"/>
      <c r="J7" s="67"/>
      <c r="K7" s="14"/>
      <c r="L7" s="14"/>
      <c r="M7" s="14"/>
      <c r="N7" s="14"/>
      <c r="O7" s="14"/>
      <c r="P7" s="14"/>
      <c r="Q7" s="14"/>
    </row>
    <row r="8" spans="1:19" ht="52.5" customHeight="1" thickBot="1" x14ac:dyDescent="0.35">
      <c r="A8" s="16"/>
      <c r="B8" s="162" t="s">
        <v>119</v>
      </c>
      <c r="C8" s="323" t="str">
        <f>IF('Data-Qtr1'!C8="&lt;Insert RCH Name here&gt;","Enter RCH name in Data-Qtr1 RCH Name field",'Data-Qtr1'!C8)</f>
        <v>Enter RCH name in Data-Qtr1 RCH Name field</v>
      </c>
      <c r="D8" s="324"/>
      <c r="E8" s="14"/>
      <c r="F8" s="14"/>
      <c r="G8" s="67"/>
      <c r="H8" s="67"/>
      <c r="I8" s="67"/>
      <c r="J8" s="67"/>
      <c r="K8" s="14"/>
      <c r="L8" s="14"/>
      <c r="M8" s="14"/>
      <c r="N8" s="14"/>
      <c r="O8" s="14"/>
      <c r="P8" s="14"/>
      <c r="Q8" s="14"/>
    </row>
    <row r="9" spans="1:19" thickBot="1" x14ac:dyDescent="0.35">
      <c r="A9" s="15"/>
      <c r="B9" s="68"/>
      <c r="C9" s="69"/>
      <c r="D9" s="66"/>
      <c r="E9" s="66"/>
      <c r="F9" s="66"/>
      <c r="G9" s="66"/>
      <c r="H9" s="67"/>
      <c r="I9" s="67"/>
      <c r="J9" s="67"/>
      <c r="K9" s="14"/>
      <c r="L9" s="14"/>
      <c r="M9" s="14"/>
      <c r="N9" s="14"/>
      <c r="O9" s="14"/>
      <c r="P9" s="14"/>
      <c r="Q9" s="14"/>
    </row>
    <row r="10" spans="1:19" ht="21.75" customHeight="1" thickBot="1" x14ac:dyDescent="0.35">
      <c r="A10" s="15"/>
      <c r="B10" s="68"/>
      <c r="C10" s="149" t="s">
        <v>64</v>
      </c>
      <c r="D10" s="70"/>
      <c r="E10" s="70"/>
      <c r="F10" s="70"/>
      <c r="G10" s="70"/>
      <c r="H10" s="71"/>
      <c r="I10" s="67"/>
      <c r="J10" s="67"/>
      <c r="K10" s="14"/>
      <c r="L10" s="14"/>
      <c r="M10" s="14"/>
      <c r="N10" s="14"/>
      <c r="O10" s="14"/>
      <c r="P10" s="14"/>
      <c r="Q10" s="14"/>
    </row>
    <row r="11" spans="1:19" ht="16.2" thickBot="1" x14ac:dyDescent="0.35">
      <c r="A11" s="15"/>
      <c r="B11" s="72" t="s">
        <v>16</v>
      </c>
      <c r="C11" s="73" t="s">
        <v>23</v>
      </c>
      <c r="D11" s="74" t="s">
        <v>21</v>
      </c>
      <c r="E11" s="75">
        <v>2</v>
      </c>
      <c r="F11" s="75">
        <v>3</v>
      </c>
      <c r="G11" s="75">
        <v>4</v>
      </c>
      <c r="H11" s="76" t="s">
        <v>63</v>
      </c>
      <c r="I11" s="67"/>
      <c r="J11" s="67"/>
      <c r="K11" s="14"/>
      <c r="L11" s="14"/>
      <c r="M11" s="14"/>
      <c r="N11" s="14"/>
      <c r="O11" s="14"/>
      <c r="P11" s="14"/>
      <c r="Q11" s="14"/>
    </row>
    <row r="12" spans="1:19" ht="79.5" customHeight="1" x14ac:dyDescent="0.3">
      <c r="A12" s="17"/>
      <c r="B12" s="77" t="s">
        <v>15</v>
      </c>
      <c r="C12" s="78" t="s">
        <v>115</v>
      </c>
      <c r="D12" s="79" t="s">
        <v>33</v>
      </c>
      <c r="E12" s="79" t="s">
        <v>114</v>
      </c>
      <c r="F12" s="79" t="s">
        <v>55</v>
      </c>
      <c r="G12" s="79" t="s">
        <v>60</v>
      </c>
      <c r="H12" s="80"/>
      <c r="I12" s="67"/>
      <c r="J12" s="67"/>
      <c r="K12" s="14"/>
      <c r="L12" s="14"/>
      <c r="M12" s="14"/>
      <c r="N12" s="14"/>
      <c r="O12" s="14"/>
      <c r="P12" s="14"/>
      <c r="Q12" s="14"/>
      <c r="R12" s="153" t="s">
        <v>65</v>
      </c>
      <c r="S12" s="154" t="s">
        <v>71</v>
      </c>
    </row>
    <row r="13" spans="1:19" ht="54" customHeight="1" thickBot="1" x14ac:dyDescent="0.35">
      <c r="A13" s="15"/>
      <c r="B13" s="81" t="s">
        <v>24</v>
      </c>
      <c r="C13" s="82" t="s">
        <v>35</v>
      </c>
      <c r="D13" s="83" t="s">
        <v>34</v>
      </c>
      <c r="E13" s="83" t="s">
        <v>14</v>
      </c>
      <c r="F13" s="83" t="s">
        <v>56</v>
      </c>
      <c r="G13" s="83" t="s">
        <v>57</v>
      </c>
      <c r="H13" s="84" t="s">
        <v>22</v>
      </c>
      <c r="I13" s="67"/>
      <c r="J13" s="67"/>
      <c r="K13" s="14"/>
      <c r="L13" s="14"/>
      <c r="M13" s="14"/>
      <c r="N13" s="14"/>
      <c r="O13" s="14"/>
      <c r="P13" s="14"/>
      <c r="Q13" s="14"/>
      <c r="R13" s="151"/>
      <c r="S13" s="155"/>
    </row>
    <row r="14" spans="1:19" ht="14.4" x14ac:dyDescent="0.3">
      <c r="A14" s="15"/>
      <c r="B14" s="85">
        <v>1</v>
      </c>
      <c r="C14" s="86"/>
      <c r="D14" s="116"/>
      <c r="E14" s="88"/>
      <c r="F14" s="87"/>
      <c r="G14" s="88"/>
      <c r="H14" s="89"/>
      <c r="I14" s="67"/>
      <c r="J14" s="67"/>
      <c r="K14" s="14"/>
      <c r="L14" s="14"/>
      <c r="M14" s="14"/>
      <c r="N14" s="14"/>
      <c r="O14" s="14"/>
      <c r="P14" s="14"/>
      <c r="Q14" s="14"/>
      <c r="R14" s="151" t="b">
        <f t="shared" ref="R14:R45" si="0">$G$6&lt;B14</f>
        <v>0</v>
      </c>
      <c r="S14" s="156">
        <f>IF(C14="Yes",DATE(2025,1,1),DATE(1900,1,1))</f>
        <v>1</v>
      </c>
    </row>
    <row r="15" spans="1:19" ht="14.4" x14ac:dyDescent="0.3">
      <c r="A15" s="15"/>
      <c r="B15" s="90">
        <v>2</v>
      </c>
      <c r="C15" s="91"/>
      <c r="D15" s="92"/>
      <c r="E15" s="93"/>
      <c r="F15" s="92"/>
      <c r="G15" s="93"/>
      <c r="H15" s="94"/>
      <c r="I15" s="67"/>
      <c r="J15" s="67"/>
      <c r="K15" s="14"/>
      <c r="L15" s="14"/>
      <c r="M15" s="14"/>
      <c r="N15" s="14"/>
      <c r="O15" s="14"/>
      <c r="P15" s="14"/>
      <c r="Q15" s="14"/>
      <c r="R15" s="151" t="b">
        <f t="shared" si="0"/>
        <v>0</v>
      </c>
      <c r="S15" s="156">
        <f t="shared" ref="S15:S78" si="1">IF(C15="Yes",DATE(2025,1,1),DATE(1900,1,1))</f>
        <v>1</v>
      </c>
    </row>
    <row r="16" spans="1:19" ht="14.4" x14ac:dyDescent="0.3">
      <c r="A16" s="15"/>
      <c r="B16" s="90">
        <v>3</v>
      </c>
      <c r="C16" s="91"/>
      <c r="D16" s="92"/>
      <c r="E16" s="93"/>
      <c r="F16" s="92"/>
      <c r="G16" s="93"/>
      <c r="H16" s="94"/>
      <c r="I16" s="67"/>
      <c r="J16" s="67"/>
      <c r="K16" s="14"/>
      <c r="L16" s="14"/>
      <c r="M16" s="14"/>
      <c r="N16" s="14"/>
      <c r="O16" s="14"/>
      <c r="P16" s="14"/>
      <c r="Q16" s="14"/>
      <c r="R16" s="151" t="b">
        <f t="shared" si="0"/>
        <v>0</v>
      </c>
      <c r="S16" s="156">
        <f t="shared" si="1"/>
        <v>1</v>
      </c>
    </row>
    <row r="17" spans="1:19" ht="14.4" x14ac:dyDescent="0.3">
      <c r="A17" s="14"/>
      <c r="B17" s="90">
        <v>4</v>
      </c>
      <c r="C17" s="91"/>
      <c r="D17" s="92"/>
      <c r="E17" s="93"/>
      <c r="F17" s="92"/>
      <c r="G17" s="93"/>
      <c r="H17" s="94"/>
      <c r="I17" s="67"/>
      <c r="J17" s="67"/>
      <c r="K17" s="14"/>
      <c r="L17" s="14"/>
      <c r="M17" s="14"/>
      <c r="N17" s="14"/>
      <c r="O17" s="14"/>
      <c r="P17" s="14"/>
      <c r="Q17" s="14"/>
      <c r="R17" s="151" t="b">
        <f t="shared" si="0"/>
        <v>0</v>
      </c>
      <c r="S17" s="156">
        <f t="shared" si="1"/>
        <v>1</v>
      </c>
    </row>
    <row r="18" spans="1:19" ht="14.4" x14ac:dyDescent="0.3">
      <c r="A18" s="14"/>
      <c r="B18" s="90">
        <v>5</v>
      </c>
      <c r="C18" s="91"/>
      <c r="D18" s="92"/>
      <c r="E18" s="93"/>
      <c r="F18" s="92"/>
      <c r="G18" s="93"/>
      <c r="H18" s="94"/>
      <c r="I18" s="67"/>
      <c r="J18" s="67"/>
      <c r="K18" s="14"/>
      <c r="L18" s="14"/>
      <c r="M18" s="14"/>
      <c r="N18" s="14"/>
      <c r="O18" s="14"/>
      <c r="P18" s="14"/>
      <c r="Q18" s="14"/>
      <c r="R18" s="151" t="b">
        <f t="shared" si="0"/>
        <v>0</v>
      </c>
      <c r="S18" s="156">
        <f t="shared" si="1"/>
        <v>1</v>
      </c>
    </row>
    <row r="19" spans="1:19" ht="14.4" x14ac:dyDescent="0.3">
      <c r="A19" s="14"/>
      <c r="B19" s="90">
        <v>6</v>
      </c>
      <c r="C19" s="91"/>
      <c r="D19" s="92"/>
      <c r="E19" s="93"/>
      <c r="F19" s="92"/>
      <c r="G19" s="93"/>
      <c r="H19" s="94"/>
      <c r="I19" s="67"/>
      <c r="J19" s="67"/>
      <c r="K19" s="14"/>
      <c r="L19" s="14"/>
      <c r="M19" s="14"/>
      <c r="N19" s="14"/>
      <c r="O19" s="14"/>
      <c r="P19" s="14"/>
      <c r="Q19" s="14"/>
      <c r="R19" s="151" t="b">
        <f t="shared" si="0"/>
        <v>0</v>
      </c>
      <c r="S19" s="156">
        <f t="shared" si="1"/>
        <v>1</v>
      </c>
    </row>
    <row r="20" spans="1:19" ht="14.4" x14ac:dyDescent="0.3">
      <c r="A20" s="14"/>
      <c r="B20" s="90">
        <v>7</v>
      </c>
      <c r="C20" s="91"/>
      <c r="D20" s="92"/>
      <c r="E20" s="93"/>
      <c r="F20" s="92"/>
      <c r="G20" s="93"/>
      <c r="H20" s="94"/>
      <c r="I20" s="67"/>
      <c r="J20" s="67"/>
      <c r="K20" s="14"/>
      <c r="L20" s="14"/>
      <c r="M20" s="14"/>
      <c r="N20" s="14"/>
      <c r="O20" s="14"/>
      <c r="P20" s="14"/>
      <c r="Q20" s="14"/>
      <c r="R20" s="151" t="b">
        <f t="shared" si="0"/>
        <v>0</v>
      </c>
      <c r="S20" s="156">
        <f t="shared" si="1"/>
        <v>1</v>
      </c>
    </row>
    <row r="21" spans="1:19" ht="14.4" x14ac:dyDescent="0.3">
      <c r="A21" s="14"/>
      <c r="B21" s="90">
        <v>8</v>
      </c>
      <c r="C21" s="91"/>
      <c r="D21" s="92"/>
      <c r="E21" s="93"/>
      <c r="F21" s="92"/>
      <c r="G21" s="93"/>
      <c r="H21" s="94"/>
      <c r="I21" s="67"/>
      <c r="J21" s="67"/>
      <c r="K21" s="14"/>
      <c r="L21" s="14"/>
      <c r="M21" s="14"/>
      <c r="N21" s="14"/>
      <c r="O21" s="14"/>
      <c r="P21" s="14"/>
      <c r="Q21" s="14"/>
      <c r="R21" s="151" t="b">
        <f t="shared" si="0"/>
        <v>0</v>
      </c>
      <c r="S21" s="156">
        <f t="shared" si="1"/>
        <v>1</v>
      </c>
    </row>
    <row r="22" spans="1:19" ht="14.4" x14ac:dyDescent="0.3">
      <c r="A22" s="14"/>
      <c r="B22" s="90">
        <v>9</v>
      </c>
      <c r="C22" s="91"/>
      <c r="D22" s="92"/>
      <c r="E22" s="93"/>
      <c r="F22" s="92"/>
      <c r="G22" s="93"/>
      <c r="H22" s="94"/>
      <c r="I22" s="67"/>
      <c r="J22" s="67"/>
      <c r="K22" s="14"/>
      <c r="L22" s="14"/>
      <c r="M22" s="14"/>
      <c r="N22" s="14"/>
      <c r="O22" s="14"/>
      <c r="P22" s="14"/>
      <c r="Q22" s="14"/>
      <c r="R22" s="151" t="b">
        <f t="shared" si="0"/>
        <v>0</v>
      </c>
      <c r="S22" s="156">
        <f t="shared" si="1"/>
        <v>1</v>
      </c>
    </row>
    <row r="23" spans="1:19" thickBot="1" x14ac:dyDescent="0.35">
      <c r="A23" s="14"/>
      <c r="B23" s="90">
        <v>10</v>
      </c>
      <c r="C23" s="95"/>
      <c r="D23" s="96"/>
      <c r="E23" s="97"/>
      <c r="F23" s="96"/>
      <c r="G23" s="147"/>
      <c r="H23" s="98"/>
      <c r="I23" s="67"/>
      <c r="J23" s="67"/>
      <c r="K23" s="14"/>
      <c r="L23" s="14"/>
      <c r="M23" s="14"/>
      <c r="N23" s="14"/>
      <c r="O23" s="14"/>
      <c r="P23" s="14"/>
      <c r="Q23" s="14"/>
      <c r="R23" s="151" t="b">
        <f t="shared" si="0"/>
        <v>0</v>
      </c>
      <c r="S23" s="156">
        <f t="shared" si="1"/>
        <v>1</v>
      </c>
    </row>
    <row r="24" spans="1:19" ht="14.4" x14ac:dyDescent="0.3">
      <c r="A24" s="14"/>
      <c r="B24" s="85">
        <v>11</v>
      </c>
      <c r="C24" s="99"/>
      <c r="D24" s="100"/>
      <c r="E24" s="101"/>
      <c r="F24" s="100"/>
      <c r="G24" s="101"/>
      <c r="H24" s="102"/>
      <c r="I24" s="67"/>
      <c r="J24" s="67"/>
      <c r="K24" s="14"/>
      <c r="L24" s="14"/>
      <c r="M24" s="14"/>
      <c r="N24" s="14"/>
      <c r="O24" s="14"/>
      <c r="P24" s="14"/>
      <c r="Q24" s="14"/>
      <c r="R24" s="151" t="b">
        <f t="shared" si="0"/>
        <v>0</v>
      </c>
      <c r="S24" s="156">
        <f t="shared" si="1"/>
        <v>1</v>
      </c>
    </row>
    <row r="25" spans="1:19" ht="14.4" x14ac:dyDescent="0.3">
      <c r="A25" s="14"/>
      <c r="B25" s="90">
        <v>12</v>
      </c>
      <c r="C25" s="91"/>
      <c r="D25" s="92"/>
      <c r="E25" s="93"/>
      <c r="F25" s="92"/>
      <c r="G25" s="93"/>
      <c r="H25" s="94"/>
      <c r="I25" s="67"/>
      <c r="J25" s="67"/>
      <c r="K25" s="14"/>
      <c r="L25" s="14"/>
      <c r="M25" s="14"/>
      <c r="N25" s="14"/>
      <c r="O25" s="14"/>
      <c r="P25" s="14"/>
      <c r="Q25" s="14"/>
      <c r="R25" s="151" t="b">
        <f t="shared" si="0"/>
        <v>0</v>
      </c>
      <c r="S25" s="156">
        <f t="shared" si="1"/>
        <v>1</v>
      </c>
    </row>
    <row r="26" spans="1:19" ht="14.4" x14ac:dyDescent="0.3">
      <c r="A26" s="14"/>
      <c r="B26" s="90">
        <v>13</v>
      </c>
      <c r="C26" s="91"/>
      <c r="D26" s="92"/>
      <c r="E26" s="93"/>
      <c r="F26" s="92"/>
      <c r="G26" s="93"/>
      <c r="H26" s="94"/>
      <c r="I26" s="67"/>
      <c r="J26" s="67"/>
      <c r="K26" s="14"/>
      <c r="L26" s="14"/>
      <c r="M26" s="14"/>
      <c r="N26" s="14"/>
      <c r="O26" s="14"/>
      <c r="P26" s="14"/>
      <c r="Q26" s="14"/>
      <c r="R26" s="151" t="b">
        <f t="shared" si="0"/>
        <v>0</v>
      </c>
      <c r="S26" s="156">
        <f t="shared" si="1"/>
        <v>1</v>
      </c>
    </row>
    <row r="27" spans="1:19" ht="14.4" x14ac:dyDescent="0.3">
      <c r="A27" s="14"/>
      <c r="B27" s="90">
        <v>14</v>
      </c>
      <c r="C27" s="91"/>
      <c r="D27" s="92"/>
      <c r="E27" s="93"/>
      <c r="F27" s="92"/>
      <c r="G27" s="93"/>
      <c r="H27" s="94"/>
      <c r="I27" s="67"/>
      <c r="J27" s="67"/>
      <c r="K27" s="14"/>
      <c r="L27" s="14"/>
      <c r="M27" s="14"/>
      <c r="N27" s="14"/>
      <c r="O27" s="14"/>
      <c r="P27" s="14"/>
      <c r="Q27" s="14"/>
      <c r="R27" s="151" t="b">
        <f t="shared" si="0"/>
        <v>0</v>
      </c>
      <c r="S27" s="156">
        <f t="shared" si="1"/>
        <v>1</v>
      </c>
    </row>
    <row r="28" spans="1:19" ht="14.4" x14ac:dyDescent="0.3">
      <c r="A28" s="14"/>
      <c r="B28" s="90">
        <v>15</v>
      </c>
      <c r="C28" s="91"/>
      <c r="D28" s="92"/>
      <c r="E28" s="93"/>
      <c r="F28" s="92"/>
      <c r="G28" s="93"/>
      <c r="H28" s="94"/>
      <c r="I28" s="67"/>
      <c r="J28" s="67"/>
      <c r="K28" s="14"/>
      <c r="L28" s="14"/>
      <c r="M28" s="14"/>
      <c r="N28" s="14"/>
      <c r="O28" s="14"/>
      <c r="P28" s="14"/>
      <c r="Q28" s="14"/>
      <c r="R28" s="151" t="b">
        <f t="shared" si="0"/>
        <v>0</v>
      </c>
      <c r="S28" s="156">
        <f t="shared" si="1"/>
        <v>1</v>
      </c>
    </row>
    <row r="29" spans="1:19" ht="14.4" x14ac:dyDescent="0.3">
      <c r="A29" s="14"/>
      <c r="B29" s="90">
        <v>16</v>
      </c>
      <c r="C29" s="91"/>
      <c r="D29" s="92"/>
      <c r="E29" s="93"/>
      <c r="F29" s="92"/>
      <c r="G29" s="93"/>
      <c r="H29" s="94"/>
      <c r="I29" s="67"/>
      <c r="J29" s="67"/>
      <c r="K29" s="14"/>
      <c r="L29" s="14"/>
      <c r="M29" s="14"/>
      <c r="N29" s="14"/>
      <c r="O29" s="14"/>
      <c r="P29" s="14"/>
      <c r="Q29" s="14"/>
      <c r="R29" s="151" t="b">
        <f t="shared" si="0"/>
        <v>0</v>
      </c>
      <c r="S29" s="156">
        <f t="shared" si="1"/>
        <v>1</v>
      </c>
    </row>
    <row r="30" spans="1:19" ht="14.4" x14ac:dyDescent="0.3">
      <c r="A30" s="14"/>
      <c r="B30" s="90">
        <v>17</v>
      </c>
      <c r="C30" s="91"/>
      <c r="D30" s="92"/>
      <c r="E30" s="93"/>
      <c r="F30" s="92"/>
      <c r="G30" s="93"/>
      <c r="H30" s="94"/>
      <c r="I30" s="67"/>
      <c r="J30" s="67"/>
      <c r="K30" s="14"/>
      <c r="L30" s="14"/>
      <c r="M30" s="14"/>
      <c r="N30" s="14"/>
      <c r="O30" s="14"/>
      <c r="P30" s="14"/>
      <c r="Q30" s="14"/>
      <c r="R30" s="151" t="b">
        <f t="shared" si="0"/>
        <v>0</v>
      </c>
      <c r="S30" s="156">
        <f t="shared" si="1"/>
        <v>1</v>
      </c>
    </row>
    <row r="31" spans="1:19" ht="14.4" x14ac:dyDescent="0.3">
      <c r="A31" s="14"/>
      <c r="B31" s="90">
        <v>18</v>
      </c>
      <c r="C31" s="91"/>
      <c r="D31" s="92"/>
      <c r="E31" s="93"/>
      <c r="F31" s="92"/>
      <c r="G31" s="93"/>
      <c r="H31" s="94"/>
      <c r="I31" s="67"/>
      <c r="J31" s="67"/>
      <c r="K31" s="14"/>
      <c r="L31" s="14"/>
      <c r="M31" s="14"/>
      <c r="N31" s="14"/>
      <c r="O31" s="14"/>
      <c r="P31" s="14"/>
      <c r="Q31" s="14"/>
      <c r="R31" s="151" t="b">
        <f t="shared" si="0"/>
        <v>0</v>
      </c>
      <c r="S31" s="156">
        <f t="shared" si="1"/>
        <v>1</v>
      </c>
    </row>
    <row r="32" spans="1:19" s="14" customFormat="1" ht="14.4" x14ac:dyDescent="0.3">
      <c r="B32" s="90">
        <v>19</v>
      </c>
      <c r="C32" s="91"/>
      <c r="D32" s="92"/>
      <c r="E32" s="93"/>
      <c r="F32" s="92"/>
      <c r="G32" s="93"/>
      <c r="H32" s="94"/>
      <c r="I32" s="67"/>
      <c r="J32" s="67"/>
      <c r="R32" s="247" t="b">
        <f t="shared" si="0"/>
        <v>0</v>
      </c>
      <c r="S32" s="156">
        <f t="shared" si="1"/>
        <v>1</v>
      </c>
    </row>
    <row r="33" spans="2:19" s="14" customFormat="1" thickBot="1" x14ac:dyDescent="0.35">
      <c r="B33" s="90">
        <v>20</v>
      </c>
      <c r="C33" s="95"/>
      <c r="D33" s="96"/>
      <c r="E33" s="97"/>
      <c r="F33" s="96"/>
      <c r="G33" s="97"/>
      <c r="H33" s="98"/>
      <c r="I33" s="67"/>
      <c r="J33" s="67"/>
      <c r="R33" s="247" t="b">
        <f t="shared" si="0"/>
        <v>0</v>
      </c>
      <c r="S33" s="156">
        <f t="shared" si="1"/>
        <v>1</v>
      </c>
    </row>
    <row r="34" spans="2:19" s="14" customFormat="1" ht="14.4" x14ac:dyDescent="0.3">
      <c r="B34" s="85">
        <v>21</v>
      </c>
      <c r="C34" s="99"/>
      <c r="D34" s="100"/>
      <c r="E34" s="101"/>
      <c r="F34" s="100"/>
      <c r="G34" s="101"/>
      <c r="H34" s="102"/>
      <c r="I34" s="67"/>
      <c r="J34" s="67"/>
      <c r="R34" s="247" t="b">
        <f t="shared" si="0"/>
        <v>0</v>
      </c>
      <c r="S34" s="156">
        <f t="shared" si="1"/>
        <v>1</v>
      </c>
    </row>
    <row r="35" spans="2:19" s="14" customFormat="1" ht="14.4" x14ac:dyDescent="0.3">
      <c r="B35" s="90">
        <v>22</v>
      </c>
      <c r="C35" s="91"/>
      <c r="D35" s="92"/>
      <c r="E35" s="93"/>
      <c r="F35" s="92"/>
      <c r="G35" s="93"/>
      <c r="H35" s="94"/>
      <c r="I35" s="67"/>
      <c r="J35" s="67"/>
      <c r="R35" s="247" t="b">
        <f t="shared" si="0"/>
        <v>0</v>
      </c>
      <c r="S35" s="156">
        <f t="shared" si="1"/>
        <v>1</v>
      </c>
    </row>
    <row r="36" spans="2:19" s="14" customFormat="1" ht="14.4" x14ac:dyDescent="0.3">
      <c r="B36" s="90">
        <v>23</v>
      </c>
      <c r="C36" s="91"/>
      <c r="D36" s="92"/>
      <c r="E36" s="93"/>
      <c r="F36" s="92"/>
      <c r="G36" s="93"/>
      <c r="H36" s="94"/>
      <c r="I36" s="67"/>
      <c r="J36" s="67"/>
      <c r="R36" s="247" t="b">
        <f t="shared" si="0"/>
        <v>0</v>
      </c>
      <c r="S36" s="156">
        <f t="shared" si="1"/>
        <v>1</v>
      </c>
    </row>
    <row r="37" spans="2:19" s="14" customFormat="1" ht="14.4" x14ac:dyDescent="0.3">
      <c r="B37" s="90">
        <v>24</v>
      </c>
      <c r="C37" s="91"/>
      <c r="D37" s="92"/>
      <c r="E37" s="93"/>
      <c r="F37" s="92"/>
      <c r="G37" s="93"/>
      <c r="H37" s="94"/>
      <c r="I37" s="67"/>
      <c r="J37" s="67"/>
      <c r="R37" s="247" t="b">
        <f t="shared" si="0"/>
        <v>0</v>
      </c>
      <c r="S37" s="156">
        <f t="shared" si="1"/>
        <v>1</v>
      </c>
    </row>
    <row r="38" spans="2:19" s="14" customFormat="1" ht="14.4" x14ac:dyDescent="0.3">
      <c r="B38" s="90">
        <v>25</v>
      </c>
      <c r="C38" s="91"/>
      <c r="D38" s="92"/>
      <c r="E38" s="93"/>
      <c r="F38" s="92"/>
      <c r="G38" s="93"/>
      <c r="H38" s="94"/>
      <c r="I38" s="67"/>
      <c r="J38" s="67"/>
      <c r="R38" s="247" t="b">
        <f t="shared" si="0"/>
        <v>0</v>
      </c>
      <c r="S38" s="156">
        <f t="shared" si="1"/>
        <v>1</v>
      </c>
    </row>
    <row r="39" spans="2:19" s="14" customFormat="1" ht="14.4" x14ac:dyDescent="0.3">
      <c r="B39" s="90">
        <v>26</v>
      </c>
      <c r="C39" s="91"/>
      <c r="D39" s="92"/>
      <c r="E39" s="93"/>
      <c r="F39" s="92"/>
      <c r="G39" s="93"/>
      <c r="H39" s="94"/>
      <c r="I39" s="67"/>
      <c r="J39" s="67"/>
      <c r="R39" s="247" t="b">
        <f t="shared" si="0"/>
        <v>0</v>
      </c>
      <c r="S39" s="156">
        <f t="shared" si="1"/>
        <v>1</v>
      </c>
    </row>
    <row r="40" spans="2:19" s="14" customFormat="1" ht="14.4" x14ac:dyDescent="0.3">
      <c r="B40" s="90">
        <v>27</v>
      </c>
      <c r="C40" s="91"/>
      <c r="D40" s="92"/>
      <c r="E40" s="93"/>
      <c r="F40" s="92"/>
      <c r="G40" s="93"/>
      <c r="H40" s="94"/>
      <c r="I40" s="67"/>
      <c r="J40" s="67"/>
      <c r="R40" s="247" t="b">
        <f t="shared" si="0"/>
        <v>0</v>
      </c>
      <c r="S40" s="156">
        <f t="shared" si="1"/>
        <v>1</v>
      </c>
    </row>
    <row r="41" spans="2:19" s="14" customFormat="1" ht="14.4" x14ac:dyDescent="0.3">
      <c r="B41" s="90">
        <v>28</v>
      </c>
      <c r="C41" s="91"/>
      <c r="D41" s="92"/>
      <c r="E41" s="93"/>
      <c r="F41" s="92"/>
      <c r="G41" s="93"/>
      <c r="H41" s="94"/>
      <c r="I41" s="67"/>
      <c r="J41" s="67"/>
      <c r="R41" s="247" t="b">
        <f t="shared" si="0"/>
        <v>0</v>
      </c>
      <c r="S41" s="156">
        <f t="shared" si="1"/>
        <v>1</v>
      </c>
    </row>
    <row r="42" spans="2:19" s="14" customFormat="1" ht="14.4" x14ac:dyDescent="0.3">
      <c r="B42" s="90">
        <v>29</v>
      </c>
      <c r="C42" s="91"/>
      <c r="D42" s="92"/>
      <c r="E42" s="93"/>
      <c r="F42" s="92"/>
      <c r="G42" s="93"/>
      <c r="H42" s="94"/>
      <c r="I42" s="67"/>
      <c r="J42" s="67"/>
      <c r="R42" s="247" t="b">
        <f t="shared" si="0"/>
        <v>0</v>
      </c>
      <c r="S42" s="156">
        <f t="shared" si="1"/>
        <v>1</v>
      </c>
    </row>
    <row r="43" spans="2:19" s="14" customFormat="1" thickBot="1" x14ac:dyDescent="0.35">
      <c r="B43" s="90">
        <v>30</v>
      </c>
      <c r="C43" s="95"/>
      <c r="D43" s="96"/>
      <c r="E43" s="97"/>
      <c r="F43" s="96"/>
      <c r="G43" s="97"/>
      <c r="H43" s="98"/>
      <c r="I43" s="67"/>
      <c r="J43" s="67"/>
      <c r="R43" s="247" t="b">
        <f t="shared" si="0"/>
        <v>0</v>
      </c>
      <c r="S43" s="156">
        <f t="shared" si="1"/>
        <v>1</v>
      </c>
    </row>
    <row r="44" spans="2:19" s="14" customFormat="1" ht="14.4" x14ac:dyDescent="0.3">
      <c r="B44" s="85">
        <v>31</v>
      </c>
      <c r="C44" s="99"/>
      <c r="D44" s="100"/>
      <c r="E44" s="101"/>
      <c r="F44" s="100"/>
      <c r="G44" s="101"/>
      <c r="H44" s="102"/>
      <c r="I44" s="67"/>
      <c r="J44" s="67"/>
      <c r="R44" s="247" t="b">
        <f t="shared" si="0"/>
        <v>0</v>
      </c>
      <c r="S44" s="156">
        <f t="shared" si="1"/>
        <v>1</v>
      </c>
    </row>
    <row r="45" spans="2:19" s="14" customFormat="1" ht="14.4" x14ac:dyDescent="0.3">
      <c r="B45" s="90">
        <v>32</v>
      </c>
      <c r="C45" s="91"/>
      <c r="D45" s="92"/>
      <c r="E45" s="93"/>
      <c r="F45" s="92"/>
      <c r="G45" s="93"/>
      <c r="H45" s="94"/>
      <c r="I45" s="67"/>
      <c r="J45" s="67"/>
      <c r="R45" s="247" t="b">
        <f t="shared" si="0"/>
        <v>0</v>
      </c>
      <c r="S45" s="156">
        <f t="shared" si="1"/>
        <v>1</v>
      </c>
    </row>
    <row r="46" spans="2:19" s="14" customFormat="1" ht="14.4" x14ac:dyDescent="0.3">
      <c r="B46" s="90">
        <v>33</v>
      </c>
      <c r="C46" s="91"/>
      <c r="D46" s="92"/>
      <c r="E46" s="93"/>
      <c r="F46" s="92"/>
      <c r="G46" s="93"/>
      <c r="H46" s="94"/>
      <c r="I46" s="67"/>
      <c r="J46" s="67"/>
      <c r="R46" s="247" t="b">
        <f t="shared" ref="R46:R77" si="2">$G$6&lt;B46</f>
        <v>0</v>
      </c>
      <c r="S46" s="156">
        <f t="shared" si="1"/>
        <v>1</v>
      </c>
    </row>
    <row r="47" spans="2:19" s="14" customFormat="1" ht="14.4" x14ac:dyDescent="0.3">
      <c r="B47" s="90">
        <v>34</v>
      </c>
      <c r="C47" s="91"/>
      <c r="D47" s="92"/>
      <c r="E47" s="93"/>
      <c r="F47" s="92"/>
      <c r="G47" s="93"/>
      <c r="H47" s="94"/>
      <c r="I47" s="67"/>
      <c r="J47" s="67"/>
      <c r="R47" s="247" t="b">
        <f t="shared" si="2"/>
        <v>0</v>
      </c>
      <c r="S47" s="156">
        <f t="shared" si="1"/>
        <v>1</v>
      </c>
    </row>
    <row r="48" spans="2:19" s="14" customFormat="1" ht="14.4" x14ac:dyDescent="0.3">
      <c r="B48" s="90">
        <v>35</v>
      </c>
      <c r="C48" s="91"/>
      <c r="D48" s="92"/>
      <c r="E48" s="93"/>
      <c r="F48" s="92"/>
      <c r="G48" s="93"/>
      <c r="H48" s="94"/>
      <c r="I48" s="67"/>
      <c r="J48" s="67"/>
      <c r="R48" s="247" t="b">
        <f t="shared" si="2"/>
        <v>0</v>
      </c>
      <c r="S48" s="156">
        <f t="shared" si="1"/>
        <v>1</v>
      </c>
    </row>
    <row r="49" spans="2:19" s="14" customFormat="1" ht="14.4" x14ac:dyDescent="0.3">
      <c r="B49" s="90">
        <v>36</v>
      </c>
      <c r="C49" s="91"/>
      <c r="D49" s="92"/>
      <c r="E49" s="93"/>
      <c r="F49" s="92"/>
      <c r="G49" s="93"/>
      <c r="H49" s="94"/>
      <c r="I49" s="67"/>
      <c r="J49" s="67"/>
      <c r="R49" s="247" t="b">
        <f t="shared" si="2"/>
        <v>0</v>
      </c>
      <c r="S49" s="156">
        <f t="shared" si="1"/>
        <v>1</v>
      </c>
    </row>
    <row r="50" spans="2:19" s="14" customFormat="1" ht="14.4" x14ac:dyDescent="0.3">
      <c r="B50" s="90">
        <v>37</v>
      </c>
      <c r="C50" s="91"/>
      <c r="D50" s="92"/>
      <c r="E50" s="93"/>
      <c r="F50" s="92"/>
      <c r="G50" s="93"/>
      <c r="H50" s="94"/>
      <c r="I50" s="67"/>
      <c r="J50" s="67"/>
      <c r="R50" s="247" t="b">
        <f t="shared" si="2"/>
        <v>0</v>
      </c>
      <c r="S50" s="156">
        <f t="shared" si="1"/>
        <v>1</v>
      </c>
    </row>
    <row r="51" spans="2:19" s="14" customFormat="1" ht="14.4" x14ac:dyDescent="0.3">
      <c r="B51" s="90">
        <v>38</v>
      </c>
      <c r="C51" s="91"/>
      <c r="D51" s="92"/>
      <c r="E51" s="93"/>
      <c r="F51" s="92"/>
      <c r="G51" s="93"/>
      <c r="H51" s="94"/>
      <c r="I51" s="67"/>
      <c r="J51" s="67"/>
      <c r="R51" s="247" t="b">
        <f t="shared" si="2"/>
        <v>0</v>
      </c>
      <c r="S51" s="156">
        <f t="shared" si="1"/>
        <v>1</v>
      </c>
    </row>
    <row r="52" spans="2:19" s="14" customFormat="1" ht="14.4" x14ac:dyDescent="0.3">
      <c r="B52" s="90">
        <v>39</v>
      </c>
      <c r="C52" s="91"/>
      <c r="D52" s="92"/>
      <c r="E52" s="93"/>
      <c r="F52" s="92"/>
      <c r="G52" s="93"/>
      <c r="H52" s="94"/>
      <c r="I52" s="67"/>
      <c r="J52" s="67"/>
      <c r="R52" s="247" t="b">
        <f t="shared" si="2"/>
        <v>0</v>
      </c>
      <c r="S52" s="156">
        <f t="shared" si="1"/>
        <v>1</v>
      </c>
    </row>
    <row r="53" spans="2:19" s="14" customFormat="1" thickBot="1" x14ac:dyDescent="0.35">
      <c r="B53" s="90">
        <v>40</v>
      </c>
      <c r="C53" s="95"/>
      <c r="D53" s="96"/>
      <c r="E53" s="97"/>
      <c r="F53" s="96"/>
      <c r="G53" s="97"/>
      <c r="H53" s="98"/>
      <c r="I53" s="67"/>
      <c r="J53" s="67"/>
      <c r="R53" s="247" t="b">
        <f t="shared" si="2"/>
        <v>0</v>
      </c>
      <c r="S53" s="156">
        <f t="shared" si="1"/>
        <v>1</v>
      </c>
    </row>
    <row r="54" spans="2:19" s="14" customFormat="1" ht="14.4" x14ac:dyDescent="0.3">
      <c r="B54" s="85">
        <v>41</v>
      </c>
      <c r="C54" s="99"/>
      <c r="D54" s="100"/>
      <c r="E54" s="101"/>
      <c r="F54" s="100"/>
      <c r="G54" s="101"/>
      <c r="H54" s="102"/>
      <c r="I54" s="67"/>
      <c r="J54" s="67"/>
      <c r="R54" s="247" t="b">
        <f t="shared" si="2"/>
        <v>0</v>
      </c>
      <c r="S54" s="156">
        <f t="shared" si="1"/>
        <v>1</v>
      </c>
    </row>
    <row r="55" spans="2:19" s="14" customFormat="1" ht="14.4" x14ac:dyDescent="0.3">
      <c r="B55" s="90">
        <v>42</v>
      </c>
      <c r="C55" s="91"/>
      <c r="D55" s="92"/>
      <c r="E55" s="93"/>
      <c r="F55" s="92"/>
      <c r="G55" s="93"/>
      <c r="H55" s="94"/>
      <c r="I55" s="67"/>
      <c r="J55" s="67"/>
      <c r="R55" s="247" t="b">
        <f t="shared" si="2"/>
        <v>0</v>
      </c>
      <c r="S55" s="156">
        <f t="shared" si="1"/>
        <v>1</v>
      </c>
    </row>
    <row r="56" spans="2:19" s="14" customFormat="1" ht="14.4" x14ac:dyDescent="0.3">
      <c r="B56" s="90">
        <v>43</v>
      </c>
      <c r="C56" s="91"/>
      <c r="D56" s="92"/>
      <c r="E56" s="93"/>
      <c r="F56" s="92"/>
      <c r="G56" s="93"/>
      <c r="H56" s="94"/>
      <c r="I56" s="67"/>
      <c r="J56" s="67"/>
      <c r="R56" s="247" t="b">
        <f t="shared" si="2"/>
        <v>0</v>
      </c>
      <c r="S56" s="156">
        <f t="shared" si="1"/>
        <v>1</v>
      </c>
    </row>
    <row r="57" spans="2:19" s="14" customFormat="1" ht="14.4" x14ac:dyDescent="0.3">
      <c r="B57" s="90">
        <v>44</v>
      </c>
      <c r="C57" s="91"/>
      <c r="D57" s="92"/>
      <c r="E57" s="93"/>
      <c r="F57" s="92"/>
      <c r="G57" s="93"/>
      <c r="H57" s="94"/>
      <c r="I57" s="67"/>
      <c r="J57" s="67"/>
      <c r="R57" s="247" t="b">
        <f t="shared" si="2"/>
        <v>0</v>
      </c>
      <c r="S57" s="156">
        <f t="shared" si="1"/>
        <v>1</v>
      </c>
    </row>
    <row r="58" spans="2:19" s="14" customFormat="1" ht="14.4" x14ac:dyDescent="0.3">
      <c r="B58" s="90">
        <v>45</v>
      </c>
      <c r="C58" s="91"/>
      <c r="D58" s="92"/>
      <c r="E58" s="93"/>
      <c r="F58" s="92"/>
      <c r="G58" s="93"/>
      <c r="H58" s="94"/>
      <c r="I58" s="67"/>
      <c r="J58" s="67"/>
      <c r="R58" s="247" t="b">
        <f t="shared" si="2"/>
        <v>0</v>
      </c>
      <c r="S58" s="156">
        <f t="shared" si="1"/>
        <v>1</v>
      </c>
    </row>
    <row r="59" spans="2:19" s="14" customFormat="1" ht="14.4" x14ac:dyDescent="0.3">
      <c r="B59" s="90">
        <v>46</v>
      </c>
      <c r="C59" s="91"/>
      <c r="D59" s="92"/>
      <c r="E59" s="93"/>
      <c r="F59" s="92"/>
      <c r="G59" s="93"/>
      <c r="H59" s="94"/>
      <c r="I59" s="67"/>
      <c r="J59" s="67"/>
      <c r="R59" s="247" t="b">
        <f t="shared" si="2"/>
        <v>0</v>
      </c>
      <c r="S59" s="156">
        <f t="shared" si="1"/>
        <v>1</v>
      </c>
    </row>
    <row r="60" spans="2:19" s="14" customFormat="1" ht="14.4" x14ac:dyDescent="0.3">
      <c r="B60" s="90">
        <v>47</v>
      </c>
      <c r="C60" s="91"/>
      <c r="D60" s="92"/>
      <c r="E60" s="93"/>
      <c r="F60" s="92"/>
      <c r="G60" s="93"/>
      <c r="H60" s="94"/>
      <c r="I60" s="67"/>
      <c r="J60" s="67"/>
      <c r="R60" s="247" t="b">
        <f t="shared" si="2"/>
        <v>0</v>
      </c>
      <c r="S60" s="156">
        <f t="shared" si="1"/>
        <v>1</v>
      </c>
    </row>
    <row r="61" spans="2:19" s="14" customFormat="1" ht="14.4" x14ac:dyDescent="0.3">
      <c r="B61" s="90">
        <v>48</v>
      </c>
      <c r="C61" s="91"/>
      <c r="D61" s="92"/>
      <c r="E61" s="93"/>
      <c r="F61" s="92"/>
      <c r="G61" s="93"/>
      <c r="H61" s="94"/>
      <c r="I61" s="67"/>
      <c r="J61" s="67"/>
      <c r="R61" s="247" t="b">
        <f t="shared" si="2"/>
        <v>0</v>
      </c>
      <c r="S61" s="156">
        <f t="shared" si="1"/>
        <v>1</v>
      </c>
    </row>
    <row r="62" spans="2:19" s="14" customFormat="1" ht="14.4" x14ac:dyDescent="0.3">
      <c r="B62" s="90">
        <v>49</v>
      </c>
      <c r="C62" s="91"/>
      <c r="D62" s="92"/>
      <c r="E62" s="93"/>
      <c r="F62" s="92"/>
      <c r="G62" s="93"/>
      <c r="H62" s="94"/>
      <c r="I62" s="67"/>
      <c r="J62" s="67"/>
      <c r="R62" s="247" t="b">
        <f t="shared" si="2"/>
        <v>0</v>
      </c>
      <c r="S62" s="156">
        <f t="shared" si="1"/>
        <v>1</v>
      </c>
    </row>
    <row r="63" spans="2:19" s="14" customFormat="1" thickBot="1" x14ac:dyDescent="0.35">
      <c r="B63" s="90">
        <v>50</v>
      </c>
      <c r="C63" s="95"/>
      <c r="D63" s="96"/>
      <c r="E63" s="97"/>
      <c r="F63" s="96"/>
      <c r="G63" s="97"/>
      <c r="H63" s="98"/>
      <c r="I63" s="67"/>
      <c r="J63" s="67"/>
      <c r="R63" s="247" t="b">
        <f t="shared" si="2"/>
        <v>0</v>
      </c>
      <c r="S63" s="156">
        <f t="shared" si="1"/>
        <v>1</v>
      </c>
    </row>
    <row r="64" spans="2:19" s="14" customFormat="1" ht="14.4" x14ac:dyDescent="0.3">
      <c r="B64" s="85">
        <v>51</v>
      </c>
      <c r="C64" s="99"/>
      <c r="D64" s="100"/>
      <c r="E64" s="101"/>
      <c r="F64" s="100"/>
      <c r="G64" s="101"/>
      <c r="H64" s="102"/>
      <c r="I64" s="67"/>
      <c r="J64" s="67"/>
      <c r="R64" s="247" t="b">
        <f t="shared" si="2"/>
        <v>0</v>
      </c>
      <c r="S64" s="156">
        <f t="shared" si="1"/>
        <v>1</v>
      </c>
    </row>
    <row r="65" spans="2:19" s="14" customFormat="1" ht="14.4" x14ac:dyDescent="0.3">
      <c r="B65" s="90">
        <v>52</v>
      </c>
      <c r="C65" s="91"/>
      <c r="D65" s="92"/>
      <c r="E65" s="93"/>
      <c r="F65" s="92"/>
      <c r="G65" s="93"/>
      <c r="H65" s="94"/>
      <c r="I65" s="67"/>
      <c r="J65" s="67"/>
      <c r="R65" s="247" t="b">
        <f t="shared" si="2"/>
        <v>0</v>
      </c>
      <c r="S65" s="156">
        <f t="shared" si="1"/>
        <v>1</v>
      </c>
    </row>
    <row r="66" spans="2:19" s="14" customFormat="1" ht="14.4" x14ac:dyDescent="0.3">
      <c r="B66" s="90">
        <v>53</v>
      </c>
      <c r="C66" s="91"/>
      <c r="D66" s="92"/>
      <c r="E66" s="93"/>
      <c r="F66" s="92"/>
      <c r="G66" s="93"/>
      <c r="H66" s="94"/>
      <c r="I66" s="67"/>
      <c r="J66" s="67"/>
      <c r="R66" s="247" t="b">
        <f t="shared" si="2"/>
        <v>0</v>
      </c>
      <c r="S66" s="156">
        <f t="shared" si="1"/>
        <v>1</v>
      </c>
    </row>
    <row r="67" spans="2:19" s="14" customFormat="1" ht="14.4" x14ac:dyDescent="0.3">
      <c r="B67" s="90">
        <v>54</v>
      </c>
      <c r="C67" s="91"/>
      <c r="D67" s="92"/>
      <c r="E67" s="93"/>
      <c r="F67" s="92"/>
      <c r="G67" s="93"/>
      <c r="H67" s="94"/>
      <c r="I67" s="67"/>
      <c r="J67" s="67"/>
      <c r="R67" s="247" t="b">
        <f t="shared" si="2"/>
        <v>0</v>
      </c>
      <c r="S67" s="156">
        <f t="shared" si="1"/>
        <v>1</v>
      </c>
    </row>
    <row r="68" spans="2:19" s="14" customFormat="1" ht="14.4" x14ac:dyDescent="0.3">
      <c r="B68" s="90">
        <v>55</v>
      </c>
      <c r="C68" s="91"/>
      <c r="D68" s="92"/>
      <c r="E68" s="93"/>
      <c r="F68" s="92"/>
      <c r="G68" s="93"/>
      <c r="H68" s="94"/>
      <c r="I68" s="67"/>
      <c r="J68" s="67"/>
      <c r="R68" s="247" t="b">
        <f t="shared" si="2"/>
        <v>0</v>
      </c>
      <c r="S68" s="156">
        <f t="shared" si="1"/>
        <v>1</v>
      </c>
    </row>
    <row r="69" spans="2:19" s="14" customFormat="1" ht="14.4" x14ac:dyDescent="0.3">
      <c r="B69" s="90">
        <v>56</v>
      </c>
      <c r="C69" s="91"/>
      <c r="D69" s="92"/>
      <c r="E69" s="93"/>
      <c r="F69" s="92"/>
      <c r="G69" s="93"/>
      <c r="H69" s="94"/>
      <c r="I69" s="67"/>
      <c r="J69" s="67"/>
      <c r="R69" s="247" t="b">
        <f t="shared" si="2"/>
        <v>0</v>
      </c>
      <c r="S69" s="156">
        <f t="shared" si="1"/>
        <v>1</v>
      </c>
    </row>
    <row r="70" spans="2:19" s="14" customFormat="1" ht="14.4" x14ac:dyDescent="0.3">
      <c r="B70" s="90">
        <v>57</v>
      </c>
      <c r="C70" s="91"/>
      <c r="D70" s="92"/>
      <c r="E70" s="93"/>
      <c r="F70" s="92"/>
      <c r="G70" s="93"/>
      <c r="H70" s="94"/>
      <c r="I70" s="67"/>
      <c r="J70" s="67"/>
      <c r="R70" s="247" t="b">
        <f t="shared" si="2"/>
        <v>0</v>
      </c>
      <c r="S70" s="156">
        <f t="shared" si="1"/>
        <v>1</v>
      </c>
    </row>
    <row r="71" spans="2:19" s="14" customFormat="1" ht="14.4" x14ac:dyDescent="0.3">
      <c r="B71" s="90">
        <v>58</v>
      </c>
      <c r="C71" s="91"/>
      <c r="D71" s="92"/>
      <c r="E71" s="93"/>
      <c r="F71" s="92"/>
      <c r="G71" s="93"/>
      <c r="H71" s="94"/>
      <c r="I71" s="67"/>
      <c r="J71" s="67"/>
      <c r="R71" s="247" t="b">
        <f t="shared" si="2"/>
        <v>0</v>
      </c>
      <c r="S71" s="156">
        <f t="shared" si="1"/>
        <v>1</v>
      </c>
    </row>
    <row r="72" spans="2:19" s="14" customFormat="1" ht="14.4" x14ac:dyDescent="0.3">
      <c r="B72" s="90">
        <v>59</v>
      </c>
      <c r="C72" s="91"/>
      <c r="D72" s="92"/>
      <c r="E72" s="93"/>
      <c r="F72" s="92"/>
      <c r="G72" s="93"/>
      <c r="H72" s="94"/>
      <c r="I72" s="67"/>
      <c r="J72" s="67"/>
      <c r="R72" s="247" t="b">
        <f t="shared" si="2"/>
        <v>0</v>
      </c>
      <c r="S72" s="156">
        <f t="shared" si="1"/>
        <v>1</v>
      </c>
    </row>
    <row r="73" spans="2:19" s="14" customFormat="1" thickBot="1" x14ac:dyDescent="0.35">
      <c r="B73" s="90">
        <v>60</v>
      </c>
      <c r="C73" s="95"/>
      <c r="D73" s="96"/>
      <c r="E73" s="97"/>
      <c r="F73" s="96"/>
      <c r="G73" s="97"/>
      <c r="H73" s="98"/>
      <c r="I73" s="67"/>
      <c r="J73" s="67"/>
      <c r="R73" s="247" t="b">
        <f t="shared" si="2"/>
        <v>0</v>
      </c>
      <c r="S73" s="156">
        <f t="shared" si="1"/>
        <v>1</v>
      </c>
    </row>
    <row r="74" spans="2:19" s="14" customFormat="1" ht="14.4" x14ac:dyDescent="0.3">
      <c r="B74" s="85">
        <v>61</v>
      </c>
      <c r="C74" s="99"/>
      <c r="D74" s="100"/>
      <c r="E74" s="101"/>
      <c r="F74" s="100"/>
      <c r="G74" s="101"/>
      <c r="H74" s="102"/>
      <c r="I74" s="67"/>
      <c r="J74" s="67"/>
      <c r="R74" s="247" t="b">
        <f t="shared" si="2"/>
        <v>0</v>
      </c>
      <c r="S74" s="156">
        <f t="shared" si="1"/>
        <v>1</v>
      </c>
    </row>
    <row r="75" spans="2:19" s="14" customFormat="1" ht="14.4" x14ac:dyDescent="0.3">
      <c r="B75" s="90">
        <v>62</v>
      </c>
      <c r="C75" s="91"/>
      <c r="D75" s="92"/>
      <c r="E75" s="93"/>
      <c r="F75" s="92"/>
      <c r="G75" s="93"/>
      <c r="H75" s="94"/>
      <c r="I75" s="67"/>
      <c r="J75" s="67"/>
      <c r="R75" s="247" t="b">
        <f t="shared" si="2"/>
        <v>0</v>
      </c>
      <c r="S75" s="156">
        <f t="shared" si="1"/>
        <v>1</v>
      </c>
    </row>
    <row r="76" spans="2:19" s="14" customFormat="1" ht="14.4" x14ac:dyDescent="0.3">
      <c r="B76" s="90">
        <v>63</v>
      </c>
      <c r="C76" s="91"/>
      <c r="D76" s="92"/>
      <c r="E76" s="93"/>
      <c r="F76" s="92"/>
      <c r="G76" s="93"/>
      <c r="H76" s="94"/>
      <c r="I76" s="67"/>
      <c r="J76" s="67"/>
      <c r="R76" s="247" t="b">
        <f t="shared" si="2"/>
        <v>0</v>
      </c>
      <c r="S76" s="156">
        <f t="shared" si="1"/>
        <v>1</v>
      </c>
    </row>
    <row r="77" spans="2:19" s="14" customFormat="1" ht="14.4" x14ac:dyDescent="0.3">
      <c r="B77" s="90">
        <v>64</v>
      </c>
      <c r="C77" s="91"/>
      <c r="D77" s="92"/>
      <c r="E77" s="93"/>
      <c r="F77" s="92"/>
      <c r="G77" s="93"/>
      <c r="H77" s="94"/>
      <c r="I77" s="67"/>
      <c r="J77" s="67"/>
      <c r="R77" s="247" t="b">
        <f t="shared" si="2"/>
        <v>0</v>
      </c>
      <c r="S77" s="156">
        <f t="shared" si="1"/>
        <v>1</v>
      </c>
    </row>
    <row r="78" spans="2:19" s="14" customFormat="1" ht="14.4" x14ac:dyDescent="0.3">
      <c r="B78" s="90">
        <v>65</v>
      </c>
      <c r="C78" s="91"/>
      <c r="D78" s="92"/>
      <c r="E78" s="93"/>
      <c r="F78" s="92"/>
      <c r="G78" s="93"/>
      <c r="H78" s="94"/>
      <c r="I78" s="67"/>
      <c r="J78" s="67"/>
      <c r="R78" s="247" t="b">
        <f t="shared" ref="R78:R113" si="3">$G$6&lt;B78</f>
        <v>0</v>
      </c>
      <c r="S78" s="156">
        <f t="shared" si="1"/>
        <v>1</v>
      </c>
    </row>
    <row r="79" spans="2:19" s="14" customFormat="1" ht="14.4" x14ac:dyDescent="0.3">
      <c r="B79" s="90">
        <v>66</v>
      </c>
      <c r="C79" s="91"/>
      <c r="D79" s="92"/>
      <c r="E79" s="93"/>
      <c r="F79" s="92"/>
      <c r="G79" s="93"/>
      <c r="H79" s="94"/>
      <c r="I79" s="67"/>
      <c r="J79" s="67"/>
      <c r="R79" s="247" t="b">
        <f t="shared" si="3"/>
        <v>0</v>
      </c>
      <c r="S79" s="156">
        <f t="shared" ref="S79:S113" si="4">IF(C79="Yes",DATE(2025,1,1),DATE(1900,1,1))</f>
        <v>1</v>
      </c>
    </row>
    <row r="80" spans="2:19" s="14" customFormat="1" ht="14.4" x14ac:dyDescent="0.3">
      <c r="B80" s="90">
        <v>67</v>
      </c>
      <c r="C80" s="91"/>
      <c r="D80" s="92"/>
      <c r="E80" s="93"/>
      <c r="F80" s="92"/>
      <c r="G80" s="93"/>
      <c r="H80" s="94"/>
      <c r="I80" s="67"/>
      <c r="J80" s="67"/>
      <c r="R80" s="247" t="b">
        <f t="shared" si="3"/>
        <v>0</v>
      </c>
      <c r="S80" s="156">
        <f t="shared" si="4"/>
        <v>1</v>
      </c>
    </row>
    <row r="81" spans="2:19" s="14" customFormat="1" ht="14.4" x14ac:dyDescent="0.3">
      <c r="B81" s="90">
        <v>68</v>
      </c>
      <c r="C81" s="91"/>
      <c r="D81" s="92"/>
      <c r="E81" s="93"/>
      <c r="F81" s="92"/>
      <c r="G81" s="93"/>
      <c r="H81" s="94"/>
      <c r="I81" s="67"/>
      <c r="J81" s="67"/>
      <c r="R81" s="247" t="b">
        <f t="shared" si="3"/>
        <v>0</v>
      </c>
      <c r="S81" s="156">
        <f t="shared" si="4"/>
        <v>1</v>
      </c>
    </row>
    <row r="82" spans="2:19" s="14" customFormat="1" ht="14.4" x14ac:dyDescent="0.3">
      <c r="B82" s="90">
        <v>69</v>
      </c>
      <c r="C82" s="91"/>
      <c r="D82" s="92"/>
      <c r="E82" s="93"/>
      <c r="F82" s="92"/>
      <c r="G82" s="93"/>
      <c r="H82" s="94"/>
      <c r="I82" s="67"/>
      <c r="J82" s="67"/>
      <c r="R82" s="247" t="b">
        <f t="shared" si="3"/>
        <v>0</v>
      </c>
      <c r="S82" s="156">
        <f t="shared" si="4"/>
        <v>1</v>
      </c>
    </row>
    <row r="83" spans="2:19" s="14" customFormat="1" thickBot="1" x14ac:dyDescent="0.35">
      <c r="B83" s="90">
        <v>70</v>
      </c>
      <c r="C83" s="95"/>
      <c r="D83" s="96"/>
      <c r="E83" s="97"/>
      <c r="F83" s="96"/>
      <c r="G83" s="97"/>
      <c r="H83" s="98"/>
      <c r="I83" s="67"/>
      <c r="J83" s="67"/>
      <c r="R83" s="247" t="b">
        <f t="shared" si="3"/>
        <v>0</v>
      </c>
      <c r="S83" s="156">
        <f t="shared" si="4"/>
        <v>1</v>
      </c>
    </row>
    <row r="84" spans="2:19" s="14" customFormat="1" ht="14.4" x14ac:dyDescent="0.3">
      <c r="B84" s="85">
        <v>71</v>
      </c>
      <c r="C84" s="99"/>
      <c r="D84" s="100"/>
      <c r="E84" s="101"/>
      <c r="F84" s="100"/>
      <c r="G84" s="101"/>
      <c r="H84" s="102"/>
      <c r="I84" s="67"/>
      <c r="J84" s="67"/>
      <c r="R84" s="247" t="b">
        <f t="shared" si="3"/>
        <v>0</v>
      </c>
      <c r="S84" s="156">
        <f t="shared" si="4"/>
        <v>1</v>
      </c>
    </row>
    <row r="85" spans="2:19" s="14" customFormat="1" ht="14.4" x14ac:dyDescent="0.3">
      <c r="B85" s="90">
        <v>72</v>
      </c>
      <c r="C85" s="91"/>
      <c r="D85" s="92"/>
      <c r="E85" s="93"/>
      <c r="F85" s="92"/>
      <c r="G85" s="93"/>
      <c r="H85" s="94"/>
      <c r="I85" s="67"/>
      <c r="J85" s="67"/>
      <c r="R85" s="247" t="b">
        <f t="shared" si="3"/>
        <v>0</v>
      </c>
      <c r="S85" s="156">
        <f t="shared" si="4"/>
        <v>1</v>
      </c>
    </row>
    <row r="86" spans="2:19" s="14" customFormat="1" ht="14.4" x14ac:dyDescent="0.3">
      <c r="B86" s="90">
        <v>73</v>
      </c>
      <c r="C86" s="91"/>
      <c r="D86" s="92"/>
      <c r="E86" s="93"/>
      <c r="F86" s="92"/>
      <c r="G86" s="93"/>
      <c r="H86" s="94"/>
      <c r="I86" s="67"/>
      <c r="J86" s="67"/>
      <c r="R86" s="247" t="b">
        <f t="shared" si="3"/>
        <v>0</v>
      </c>
      <c r="S86" s="156">
        <f t="shared" si="4"/>
        <v>1</v>
      </c>
    </row>
    <row r="87" spans="2:19" s="14" customFormat="1" ht="14.4" x14ac:dyDescent="0.3">
      <c r="B87" s="90">
        <v>74</v>
      </c>
      <c r="C87" s="91"/>
      <c r="D87" s="92"/>
      <c r="E87" s="93"/>
      <c r="F87" s="92"/>
      <c r="G87" s="93"/>
      <c r="H87" s="94"/>
      <c r="I87" s="67"/>
      <c r="J87" s="67"/>
      <c r="R87" s="247" t="b">
        <f t="shared" si="3"/>
        <v>0</v>
      </c>
      <c r="S87" s="156">
        <f t="shared" si="4"/>
        <v>1</v>
      </c>
    </row>
    <row r="88" spans="2:19" s="14" customFormat="1" ht="14.4" x14ac:dyDescent="0.3">
      <c r="B88" s="90">
        <v>75</v>
      </c>
      <c r="C88" s="91"/>
      <c r="D88" s="92"/>
      <c r="E88" s="93"/>
      <c r="F88" s="92"/>
      <c r="G88" s="93"/>
      <c r="H88" s="94"/>
      <c r="I88" s="67"/>
      <c r="J88" s="67"/>
      <c r="R88" s="247" t="b">
        <f t="shared" si="3"/>
        <v>0</v>
      </c>
      <c r="S88" s="156">
        <f t="shared" si="4"/>
        <v>1</v>
      </c>
    </row>
    <row r="89" spans="2:19" s="14" customFormat="1" ht="14.4" x14ac:dyDescent="0.3">
      <c r="B89" s="90">
        <v>76</v>
      </c>
      <c r="C89" s="91"/>
      <c r="D89" s="92"/>
      <c r="E89" s="93"/>
      <c r="F89" s="92"/>
      <c r="G89" s="93"/>
      <c r="H89" s="94"/>
      <c r="I89" s="67"/>
      <c r="J89" s="67"/>
      <c r="R89" s="247" t="b">
        <f t="shared" si="3"/>
        <v>0</v>
      </c>
      <c r="S89" s="156">
        <f t="shared" si="4"/>
        <v>1</v>
      </c>
    </row>
    <row r="90" spans="2:19" s="14" customFormat="1" ht="14.4" x14ac:dyDescent="0.3">
      <c r="B90" s="90">
        <v>77</v>
      </c>
      <c r="C90" s="91"/>
      <c r="D90" s="92"/>
      <c r="E90" s="93"/>
      <c r="F90" s="92"/>
      <c r="G90" s="93"/>
      <c r="H90" s="94"/>
      <c r="I90" s="67"/>
      <c r="J90" s="67"/>
      <c r="R90" s="247" t="b">
        <f t="shared" si="3"/>
        <v>0</v>
      </c>
      <c r="S90" s="156">
        <f t="shared" si="4"/>
        <v>1</v>
      </c>
    </row>
    <row r="91" spans="2:19" s="14" customFormat="1" ht="14.4" x14ac:dyDescent="0.3">
      <c r="B91" s="90">
        <v>78</v>
      </c>
      <c r="C91" s="91"/>
      <c r="D91" s="92"/>
      <c r="E91" s="93"/>
      <c r="F91" s="92"/>
      <c r="G91" s="93"/>
      <c r="H91" s="94"/>
      <c r="I91" s="67"/>
      <c r="J91" s="67"/>
      <c r="R91" s="247" t="b">
        <f t="shared" si="3"/>
        <v>0</v>
      </c>
      <c r="S91" s="156">
        <f t="shared" si="4"/>
        <v>1</v>
      </c>
    </row>
    <row r="92" spans="2:19" s="14" customFormat="1" ht="14.4" x14ac:dyDescent="0.3">
      <c r="B92" s="90">
        <v>79</v>
      </c>
      <c r="C92" s="91"/>
      <c r="D92" s="92"/>
      <c r="E92" s="93"/>
      <c r="F92" s="92"/>
      <c r="G92" s="93"/>
      <c r="H92" s="94"/>
      <c r="I92" s="67"/>
      <c r="J92" s="67"/>
      <c r="R92" s="247" t="b">
        <f t="shared" si="3"/>
        <v>0</v>
      </c>
      <c r="S92" s="156">
        <f t="shared" si="4"/>
        <v>1</v>
      </c>
    </row>
    <row r="93" spans="2:19" s="14" customFormat="1" thickBot="1" x14ac:dyDescent="0.35">
      <c r="B93" s="90">
        <v>80</v>
      </c>
      <c r="C93" s="95"/>
      <c r="D93" s="96"/>
      <c r="E93" s="97"/>
      <c r="F93" s="96"/>
      <c r="G93" s="97"/>
      <c r="H93" s="98"/>
      <c r="I93" s="67"/>
      <c r="J93" s="67"/>
      <c r="R93" s="247" t="b">
        <f t="shared" si="3"/>
        <v>0</v>
      </c>
      <c r="S93" s="156">
        <f t="shared" si="4"/>
        <v>1</v>
      </c>
    </row>
    <row r="94" spans="2:19" s="14" customFormat="1" ht="14.4" x14ac:dyDescent="0.3">
      <c r="B94" s="85">
        <v>81</v>
      </c>
      <c r="C94" s="99"/>
      <c r="D94" s="100"/>
      <c r="E94" s="101"/>
      <c r="F94" s="100"/>
      <c r="G94" s="101"/>
      <c r="H94" s="102"/>
      <c r="I94" s="67"/>
      <c r="J94" s="67"/>
      <c r="R94" s="247" t="b">
        <f t="shared" si="3"/>
        <v>0</v>
      </c>
      <c r="S94" s="156">
        <f t="shared" si="4"/>
        <v>1</v>
      </c>
    </row>
    <row r="95" spans="2:19" s="14" customFormat="1" ht="14.4" x14ac:dyDescent="0.3">
      <c r="B95" s="90">
        <v>82</v>
      </c>
      <c r="C95" s="91"/>
      <c r="D95" s="92"/>
      <c r="E95" s="93"/>
      <c r="F95" s="92"/>
      <c r="G95" s="93"/>
      <c r="H95" s="94"/>
      <c r="I95" s="67"/>
      <c r="J95" s="67"/>
      <c r="R95" s="247" t="b">
        <f t="shared" si="3"/>
        <v>0</v>
      </c>
      <c r="S95" s="156">
        <f t="shared" si="4"/>
        <v>1</v>
      </c>
    </row>
    <row r="96" spans="2:19" s="14" customFormat="1" ht="14.4" x14ac:dyDescent="0.3">
      <c r="B96" s="90">
        <v>83</v>
      </c>
      <c r="C96" s="91"/>
      <c r="D96" s="92"/>
      <c r="E96" s="93"/>
      <c r="F96" s="92"/>
      <c r="G96" s="93"/>
      <c r="H96" s="94"/>
      <c r="I96" s="67"/>
      <c r="J96" s="67"/>
      <c r="R96" s="247" t="b">
        <f t="shared" si="3"/>
        <v>0</v>
      </c>
      <c r="S96" s="156">
        <f t="shared" si="4"/>
        <v>1</v>
      </c>
    </row>
    <row r="97" spans="2:19" s="14" customFormat="1" ht="14.4" x14ac:dyDescent="0.3">
      <c r="B97" s="90">
        <v>84</v>
      </c>
      <c r="C97" s="91"/>
      <c r="D97" s="92"/>
      <c r="E97" s="93"/>
      <c r="F97" s="92"/>
      <c r="G97" s="93"/>
      <c r="H97" s="94"/>
      <c r="I97" s="67"/>
      <c r="J97" s="67"/>
      <c r="R97" s="247" t="b">
        <f t="shared" si="3"/>
        <v>0</v>
      </c>
      <c r="S97" s="156">
        <f t="shared" si="4"/>
        <v>1</v>
      </c>
    </row>
    <row r="98" spans="2:19" s="14" customFormat="1" ht="14.4" x14ac:dyDescent="0.3">
      <c r="B98" s="90">
        <v>85</v>
      </c>
      <c r="C98" s="91"/>
      <c r="D98" s="92"/>
      <c r="E98" s="93"/>
      <c r="F98" s="92"/>
      <c r="G98" s="93"/>
      <c r="H98" s="94"/>
      <c r="I98" s="67"/>
      <c r="J98" s="67"/>
      <c r="R98" s="247" t="b">
        <f t="shared" si="3"/>
        <v>0</v>
      </c>
      <c r="S98" s="156">
        <f t="shared" si="4"/>
        <v>1</v>
      </c>
    </row>
    <row r="99" spans="2:19" s="14" customFormat="1" ht="14.4" x14ac:dyDescent="0.3">
      <c r="B99" s="90">
        <v>86</v>
      </c>
      <c r="C99" s="91"/>
      <c r="D99" s="92"/>
      <c r="E99" s="93"/>
      <c r="F99" s="92"/>
      <c r="G99" s="93"/>
      <c r="H99" s="94"/>
      <c r="I99" s="67"/>
      <c r="J99" s="67"/>
      <c r="R99" s="247" t="b">
        <f t="shared" si="3"/>
        <v>0</v>
      </c>
      <c r="S99" s="156">
        <f t="shared" si="4"/>
        <v>1</v>
      </c>
    </row>
    <row r="100" spans="2:19" s="14" customFormat="1" ht="14.4" x14ac:dyDescent="0.3">
      <c r="B100" s="90">
        <v>87</v>
      </c>
      <c r="C100" s="91"/>
      <c r="D100" s="92"/>
      <c r="E100" s="93"/>
      <c r="F100" s="92"/>
      <c r="G100" s="93"/>
      <c r="H100" s="94"/>
      <c r="I100" s="67"/>
      <c r="J100" s="67"/>
      <c r="R100" s="247" t="b">
        <f t="shared" si="3"/>
        <v>0</v>
      </c>
      <c r="S100" s="156">
        <f t="shared" si="4"/>
        <v>1</v>
      </c>
    </row>
    <row r="101" spans="2:19" s="14" customFormat="1" ht="14.4" x14ac:dyDescent="0.3">
      <c r="B101" s="90">
        <v>88</v>
      </c>
      <c r="C101" s="91"/>
      <c r="D101" s="92"/>
      <c r="E101" s="93"/>
      <c r="F101" s="92"/>
      <c r="G101" s="93"/>
      <c r="H101" s="94"/>
      <c r="I101" s="67"/>
      <c r="J101" s="67"/>
      <c r="R101" s="247" t="b">
        <f t="shared" si="3"/>
        <v>0</v>
      </c>
      <c r="S101" s="156">
        <f t="shared" si="4"/>
        <v>1</v>
      </c>
    </row>
    <row r="102" spans="2:19" s="14" customFormat="1" ht="14.4" x14ac:dyDescent="0.3">
      <c r="B102" s="90">
        <v>89</v>
      </c>
      <c r="C102" s="91"/>
      <c r="D102" s="92"/>
      <c r="E102" s="93"/>
      <c r="F102" s="92"/>
      <c r="G102" s="93"/>
      <c r="H102" s="94"/>
      <c r="I102" s="67"/>
      <c r="J102" s="67"/>
      <c r="R102" s="247" t="b">
        <f t="shared" si="3"/>
        <v>0</v>
      </c>
      <c r="S102" s="156">
        <f t="shared" si="4"/>
        <v>1</v>
      </c>
    </row>
    <row r="103" spans="2:19" s="14" customFormat="1" thickBot="1" x14ac:dyDescent="0.35">
      <c r="B103" s="90">
        <v>90</v>
      </c>
      <c r="C103" s="95"/>
      <c r="D103" s="96"/>
      <c r="E103" s="97"/>
      <c r="F103" s="96"/>
      <c r="G103" s="97"/>
      <c r="H103" s="98"/>
      <c r="I103" s="67"/>
      <c r="J103" s="67"/>
      <c r="R103" s="247" t="b">
        <f t="shared" si="3"/>
        <v>0</v>
      </c>
      <c r="S103" s="156">
        <f t="shared" si="4"/>
        <v>1</v>
      </c>
    </row>
    <row r="104" spans="2:19" s="14" customFormat="1" ht="14.4" x14ac:dyDescent="0.3">
      <c r="B104" s="85">
        <v>91</v>
      </c>
      <c r="C104" s="99"/>
      <c r="D104" s="100"/>
      <c r="E104" s="101"/>
      <c r="F104" s="100"/>
      <c r="G104" s="101"/>
      <c r="H104" s="102"/>
      <c r="I104" s="67"/>
      <c r="J104" s="67"/>
      <c r="R104" s="247" t="b">
        <f t="shared" si="3"/>
        <v>0</v>
      </c>
      <c r="S104" s="156">
        <f t="shared" si="4"/>
        <v>1</v>
      </c>
    </row>
    <row r="105" spans="2:19" s="14" customFormat="1" ht="14.4" x14ac:dyDescent="0.3">
      <c r="B105" s="90">
        <v>92</v>
      </c>
      <c r="C105" s="91"/>
      <c r="D105" s="92"/>
      <c r="E105" s="93"/>
      <c r="F105" s="92"/>
      <c r="G105" s="93"/>
      <c r="H105" s="94"/>
      <c r="I105" s="67"/>
      <c r="J105" s="67"/>
      <c r="R105" s="247" t="b">
        <f t="shared" si="3"/>
        <v>0</v>
      </c>
      <c r="S105" s="156">
        <f t="shared" si="4"/>
        <v>1</v>
      </c>
    </row>
    <row r="106" spans="2:19" s="14" customFormat="1" ht="14.4" x14ac:dyDescent="0.3">
      <c r="B106" s="90">
        <v>93</v>
      </c>
      <c r="C106" s="91"/>
      <c r="D106" s="92"/>
      <c r="E106" s="93"/>
      <c r="F106" s="92"/>
      <c r="G106" s="93"/>
      <c r="H106" s="94"/>
      <c r="I106" s="67"/>
      <c r="J106" s="67"/>
      <c r="R106" s="247" t="b">
        <f t="shared" si="3"/>
        <v>0</v>
      </c>
      <c r="S106" s="156">
        <f t="shared" si="4"/>
        <v>1</v>
      </c>
    </row>
    <row r="107" spans="2:19" s="14" customFormat="1" ht="14.4" x14ac:dyDescent="0.3">
      <c r="B107" s="90">
        <v>94</v>
      </c>
      <c r="C107" s="91"/>
      <c r="D107" s="92"/>
      <c r="E107" s="93"/>
      <c r="F107" s="92"/>
      <c r="G107" s="93"/>
      <c r="H107" s="94"/>
      <c r="I107" s="67"/>
      <c r="J107" s="67"/>
      <c r="R107" s="247" t="b">
        <f t="shared" si="3"/>
        <v>0</v>
      </c>
      <c r="S107" s="156">
        <f t="shared" si="4"/>
        <v>1</v>
      </c>
    </row>
    <row r="108" spans="2:19" s="14" customFormat="1" ht="14.4" x14ac:dyDescent="0.3">
      <c r="B108" s="90">
        <v>95</v>
      </c>
      <c r="C108" s="91"/>
      <c r="D108" s="92"/>
      <c r="E108" s="93"/>
      <c r="F108" s="92"/>
      <c r="G108" s="93"/>
      <c r="H108" s="94"/>
      <c r="I108" s="67"/>
      <c r="J108" s="67"/>
      <c r="R108" s="247" t="b">
        <f t="shared" si="3"/>
        <v>0</v>
      </c>
      <c r="S108" s="156">
        <f t="shared" si="4"/>
        <v>1</v>
      </c>
    </row>
    <row r="109" spans="2:19" s="14" customFormat="1" ht="14.4" x14ac:dyDescent="0.3">
      <c r="B109" s="90">
        <v>96</v>
      </c>
      <c r="C109" s="91"/>
      <c r="D109" s="92"/>
      <c r="E109" s="93"/>
      <c r="F109" s="92"/>
      <c r="G109" s="93"/>
      <c r="H109" s="94"/>
      <c r="I109" s="67"/>
      <c r="J109" s="67"/>
      <c r="R109" s="247" t="b">
        <f t="shared" si="3"/>
        <v>0</v>
      </c>
      <c r="S109" s="156">
        <f t="shared" si="4"/>
        <v>1</v>
      </c>
    </row>
    <row r="110" spans="2:19" s="14" customFormat="1" ht="14.4" x14ac:dyDescent="0.3">
      <c r="B110" s="90">
        <v>97</v>
      </c>
      <c r="C110" s="91"/>
      <c r="D110" s="92"/>
      <c r="E110" s="93"/>
      <c r="F110" s="92"/>
      <c r="G110" s="93"/>
      <c r="H110" s="94"/>
      <c r="I110" s="67"/>
      <c r="J110" s="67"/>
      <c r="R110" s="247" t="b">
        <f t="shared" si="3"/>
        <v>0</v>
      </c>
      <c r="S110" s="156">
        <f t="shared" si="4"/>
        <v>1</v>
      </c>
    </row>
    <row r="111" spans="2:19" s="14" customFormat="1" ht="14.4" x14ac:dyDescent="0.3">
      <c r="B111" s="90">
        <v>98</v>
      </c>
      <c r="C111" s="91"/>
      <c r="D111" s="92"/>
      <c r="E111" s="93"/>
      <c r="F111" s="92"/>
      <c r="G111" s="93"/>
      <c r="H111" s="94"/>
      <c r="I111" s="67"/>
      <c r="J111" s="67"/>
      <c r="R111" s="247" t="b">
        <f t="shared" si="3"/>
        <v>0</v>
      </c>
      <c r="S111" s="156">
        <f t="shared" si="4"/>
        <v>1</v>
      </c>
    </row>
    <row r="112" spans="2:19" s="14" customFormat="1" ht="14.4" x14ac:dyDescent="0.3">
      <c r="B112" s="90">
        <v>99</v>
      </c>
      <c r="C112" s="91"/>
      <c r="D112" s="92"/>
      <c r="E112" s="93"/>
      <c r="F112" s="92"/>
      <c r="G112" s="93"/>
      <c r="H112" s="94"/>
      <c r="I112" s="67"/>
      <c r="J112" s="67"/>
      <c r="R112" s="247" t="b">
        <f t="shared" si="3"/>
        <v>0</v>
      </c>
      <c r="S112" s="156">
        <f t="shared" si="4"/>
        <v>1</v>
      </c>
    </row>
    <row r="113" spans="1:19" s="14" customFormat="1" thickBot="1" x14ac:dyDescent="0.35">
      <c r="B113" s="103">
        <v>100</v>
      </c>
      <c r="C113" s="104"/>
      <c r="D113" s="106"/>
      <c r="E113" s="105"/>
      <c r="F113" s="106"/>
      <c r="G113" s="105"/>
      <c r="H113" s="107"/>
      <c r="I113" s="67"/>
      <c r="J113" s="67"/>
      <c r="R113" s="247" t="b">
        <f t="shared" si="3"/>
        <v>0</v>
      </c>
      <c r="S113" s="156">
        <f t="shared" si="4"/>
        <v>1</v>
      </c>
    </row>
    <row r="114" spans="1:19" s="14" customFormat="1" ht="14.4" x14ac:dyDescent="0.3">
      <c r="B114" s="85">
        <v>101</v>
      </c>
      <c r="C114" s="99"/>
      <c r="D114" s="100"/>
      <c r="E114" s="101"/>
      <c r="F114" s="100"/>
      <c r="G114" s="101"/>
      <c r="H114" s="102"/>
      <c r="R114" s="247" t="b">
        <f t="shared" ref="R114:R177" si="5">$G$6&lt;B114</f>
        <v>0</v>
      </c>
      <c r="S114" s="156">
        <f t="shared" ref="S114:S177" si="6">IF(C114="Yes",DATE(2025,1,1),DATE(1900,1,1))</f>
        <v>1</v>
      </c>
    </row>
    <row r="115" spans="1:19" s="14" customFormat="1" ht="14.4" x14ac:dyDescent="0.3">
      <c r="B115" s="90">
        <v>102</v>
      </c>
      <c r="C115" s="91"/>
      <c r="D115" s="92"/>
      <c r="E115" s="93"/>
      <c r="F115" s="92"/>
      <c r="G115" s="93"/>
      <c r="H115" s="94"/>
      <c r="R115" s="247" t="b">
        <f t="shared" si="5"/>
        <v>0</v>
      </c>
      <c r="S115" s="156">
        <f t="shared" si="6"/>
        <v>1</v>
      </c>
    </row>
    <row r="116" spans="1:19" s="14" customFormat="1" ht="14.4" x14ac:dyDescent="0.3">
      <c r="B116" s="90">
        <v>103</v>
      </c>
      <c r="C116" s="91"/>
      <c r="D116" s="92"/>
      <c r="E116" s="93"/>
      <c r="F116" s="92"/>
      <c r="G116" s="93"/>
      <c r="H116" s="94"/>
      <c r="R116" s="247" t="b">
        <f t="shared" si="5"/>
        <v>0</v>
      </c>
      <c r="S116" s="156">
        <f t="shared" si="6"/>
        <v>1</v>
      </c>
    </row>
    <row r="117" spans="1:19" s="14" customFormat="1" ht="14.4" x14ac:dyDescent="0.3">
      <c r="B117" s="90">
        <v>104</v>
      </c>
      <c r="C117" s="91"/>
      <c r="D117" s="92"/>
      <c r="E117" s="93"/>
      <c r="F117" s="92"/>
      <c r="G117" s="93"/>
      <c r="H117" s="94"/>
      <c r="R117" s="247" t="b">
        <f t="shared" si="5"/>
        <v>0</v>
      </c>
      <c r="S117" s="156">
        <f t="shared" si="6"/>
        <v>1</v>
      </c>
    </row>
    <row r="118" spans="1:19" s="14" customFormat="1" ht="14.4" x14ac:dyDescent="0.3">
      <c r="B118" s="90">
        <v>105</v>
      </c>
      <c r="C118" s="91"/>
      <c r="D118" s="92"/>
      <c r="E118" s="93"/>
      <c r="F118" s="92"/>
      <c r="G118" s="93"/>
      <c r="H118" s="94"/>
      <c r="R118" s="247" t="b">
        <f t="shared" si="5"/>
        <v>0</v>
      </c>
      <c r="S118" s="156">
        <f t="shared" si="6"/>
        <v>1</v>
      </c>
    </row>
    <row r="119" spans="1:19" s="14" customFormat="1" ht="14.4" x14ac:dyDescent="0.3">
      <c r="B119" s="90">
        <v>106</v>
      </c>
      <c r="C119" s="91"/>
      <c r="D119" s="92"/>
      <c r="E119" s="93"/>
      <c r="F119" s="92"/>
      <c r="G119" s="93"/>
      <c r="H119" s="94"/>
      <c r="R119" s="247" t="b">
        <f t="shared" si="5"/>
        <v>0</v>
      </c>
      <c r="S119" s="156">
        <f t="shared" si="6"/>
        <v>1</v>
      </c>
    </row>
    <row r="120" spans="1:19" s="14" customFormat="1" ht="14.4" x14ac:dyDescent="0.3">
      <c r="B120" s="90">
        <v>107</v>
      </c>
      <c r="C120" s="91"/>
      <c r="D120" s="92"/>
      <c r="E120" s="93"/>
      <c r="F120" s="92"/>
      <c r="G120" s="93"/>
      <c r="H120" s="94"/>
      <c r="R120" s="247" t="b">
        <f t="shared" si="5"/>
        <v>0</v>
      </c>
      <c r="S120" s="156">
        <f t="shared" si="6"/>
        <v>1</v>
      </c>
    </row>
    <row r="121" spans="1:19" s="14" customFormat="1" ht="14.4" x14ac:dyDescent="0.3">
      <c r="B121" s="90">
        <v>108</v>
      </c>
      <c r="C121" s="91"/>
      <c r="D121" s="92"/>
      <c r="E121" s="93"/>
      <c r="F121" s="92"/>
      <c r="G121" s="93"/>
      <c r="H121" s="94"/>
      <c r="R121" s="247" t="b">
        <f t="shared" si="5"/>
        <v>0</v>
      </c>
      <c r="S121" s="156">
        <f t="shared" si="6"/>
        <v>1</v>
      </c>
    </row>
    <row r="122" spans="1:19" ht="14.4" x14ac:dyDescent="0.3">
      <c r="A122" s="14"/>
      <c r="B122" s="90">
        <v>109</v>
      </c>
      <c r="C122" s="91"/>
      <c r="D122" s="92"/>
      <c r="E122" s="93"/>
      <c r="F122" s="92"/>
      <c r="G122" s="93"/>
      <c r="H122" s="94"/>
      <c r="I122" s="14"/>
      <c r="J122" s="14"/>
      <c r="K122" s="14"/>
      <c r="L122" s="14"/>
      <c r="M122" s="14"/>
      <c r="N122" s="14"/>
      <c r="R122" s="247" t="b">
        <f t="shared" si="5"/>
        <v>0</v>
      </c>
      <c r="S122" s="156">
        <f t="shared" si="6"/>
        <v>1</v>
      </c>
    </row>
    <row r="123" spans="1:19" thickBot="1" x14ac:dyDescent="0.35">
      <c r="A123" s="14"/>
      <c r="B123" s="90">
        <v>110</v>
      </c>
      <c r="C123" s="95"/>
      <c r="D123" s="96"/>
      <c r="E123" s="97"/>
      <c r="F123" s="96"/>
      <c r="G123" s="97"/>
      <c r="H123" s="98"/>
      <c r="I123" s="14"/>
      <c r="J123" s="14"/>
      <c r="K123" s="14"/>
      <c r="L123" s="14"/>
      <c r="M123" s="14"/>
      <c r="N123" s="14"/>
      <c r="R123" s="247" t="b">
        <f t="shared" si="5"/>
        <v>0</v>
      </c>
      <c r="S123" s="156">
        <f t="shared" si="6"/>
        <v>1</v>
      </c>
    </row>
    <row r="124" spans="1:19" ht="14.4" x14ac:dyDescent="0.3">
      <c r="A124" s="14"/>
      <c r="B124" s="85">
        <v>111</v>
      </c>
      <c r="C124" s="99"/>
      <c r="D124" s="100"/>
      <c r="E124" s="101"/>
      <c r="F124" s="100"/>
      <c r="G124" s="101"/>
      <c r="H124" s="102"/>
      <c r="I124" s="14"/>
      <c r="J124" s="14"/>
      <c r="K124" s="14"/>
      <c r="L124" s="14"/>
      <c r="M124" s="14"/>
      <c r="N124" s="14"/>
      <c r="R124" s="247" t="b">
        <f t="shared" si="5"/>
        <v>0</v>
      </c>
      <c r="S124" s="156">
        <f t="shared" si="6"/>
        <v>1</v>
      </c>
    </row>
    <row r="125" spans="1:19" ht="14.4" x14ac:dyDescent="0.3">
      <c r="A125" s="14"/>
      <c r="B125" s="90">
        <v>112</v>
      </c>
      <c r="C125" s="91"/>
      <c r="D125" s="92"/>
      <c r="E125" s="93"/>
      <c r="F125" s="92"/>
      <c r="G125" s="93"/>
      <c r="H125" s="94"/>
      <c r="I125" s="14"/>
      <c r="J125" s="14"/>
      <c r="K125" s="14"/>
      <c r="L125" s="14"/>
      <c r="M125" s="14"/>
      <c r="N125" s="14"/>
      <c r="R125" s="247" t="b">
        <f t="shared" si="5"/>
        <v>0</v>
      </c>
      <c r="S125" s="156">
        <f t="shared" si="6"/>
        <v>1</v>
      </c>
    </row>
    <row r="126" spans="1:19" ht="14.4" x14ac:dyDescent="0.3">
      <c r="A126" s="14"/>
      <c r="B126" s="90">
        <v>113</v>
      </c>
      <c r="C126" s="91"/>
      <c r="D126" s="92"/>
      <c r="E126" s="93"/>
      <c r="F126" s="92"/>
      <c r="G126" s="93"/>
      <c r="H126" s="94"/>
      <c r="I126" s="14"/>
      <c r="J126" s="14"/>
      <c r="K126" s="14"/>
      <c r="L126" s="14"/>
      <c r="M126" s="14"/>
      <c r="N126" s="14"/>
      <c r="R126" s="247" t="b">
        <f t="shared" si="5"/>
        <v>0</v>
      </c>
      <c r="S126" s="156">
        <f t="shared" si="6"/>
        <v>1</v>
      </c>
    </row>
    <row r="127" spans="1:19" ht="14.4" x14ac:dyDescent="0.3">
      <c r="A127" s="14"/>
      <c r="B127" s="90">
        <v>114</v>
      </c>
      <c r="C127" s="91"/>
      <c r="D127" s="92"/>
      <c r="E127" s="93"/>
      <c r="F127" s="92"/>
      <c r="G127" s="93"/>
      <c r="H127" s="94"/>
      <c r="I127" s="14"/>
      <c r="J127" s="14"/>
      <c r="K127" s="14"/>
      <c r="L127" s="14"/>
      <c r="M127" s="14"/>
      <c r="N127" s="14"/>
      <c r="R127" s="247" t="b">
        <f t="shared" si="5"/>
        <v>0</v>
      </c>
      <c r="S127" s="156">
        <f t="shared" si="6"/>
        <v>1</v>
      </c>
    </row>
    <row r="128" spans="1:19" ht="14.4" x14ac:dyDescent="0.3">
      <c r="A128" s="14"/>
      <c r="B128" s="90">
        <v>115</v>
      </c>
      <c r="C128" s="91"/>
      <c r="D128" s="92"/>
      <c r="E128" s="93"/>
      <c r="F128" s="92"/>
      <c r="G128" s="93"/>
      <c r="H128" s="94"/>
      <c r="I128" s="14"/>
      <c r="J128" s="14"/>
      <c r="K128" s="14"/>
      <c r="L128" s="14"/>
      <c r="M128" s="14"/>
      <c r="N128" s="14"/>
      <c r="R128" s="247" t="b">
        <f t="shared" si="5"/>
        <v>0</v>
      </c>
      <c r="S128" s="156">
        <f t="shared" si="6"/>
        <v>1</v>
      </c>
    </row>
    <row r="129" spans="1:19" ht="14.4" x14ac:dyDescent="0.3">
      <c r="A129" s="14"/>
      <c r="B129" s="90">
        <v>116</v>
      </c>
      <c r="C129" s="91"/>
      <c r="D129" s="92"/>
      <c r="E129" s="93"/>
      <c r="F129" s="92"/>
      <c r="G129" s="93"/>
      <c r="H129" s="94"/>
      <c r="I129" s="14"/>
      <c r="J129" s="14"/>
      <c r="K129" s="14"/>
      <c r="L129" s="14"/>
      <c r="M129" s="14"/>
      <c r="N129" s="14"/>
      <c r="R129" s="247" t="b">
        <f t="shared" si="5"/>
        <v>0</v>
      </c>
      <c r="S129" s="156">
        <f t="shared" si="6"/>
        <v>1</v>
      </c>
    </row>
    <row r="130" spans="1:19" ht="14.4" x14ac:dyDescent="0.3">
      <c r="A130" s="14"/>
      <c r="B130" s="90">
        <v>117</v>
      </c>
      <c r="C130" s="91"/>
      <c r="D130" s="92"/>
      <c r="E130" s="93"/>
      <c r="F130" s="92"/>
      <c r="G130" s="93"/>
      <c r="H130" s="94"/>
      <c r="I130" s="14"/>
      <c r="J130" s="14"/>
      <c r="K130" s="14"/>
      <c r="L130" s="14"/>
      <c r="M130" s="14"/>
      <c r="N130" s="14"/>
      <c r="R130" s="247" t="b">
        <f t="shared" si="5"/>
        <v>0</v>
      </c>
      <c r="S130" s="156">
        <f t="shared" si="6"/>
        <v>1</v>
      </c>
    </row>
    <row r="131" spans="1:19" ht="14.4" x14ac:dyDescent="0.3">
      <c r="A131" s="14"/>
      <c r="B131" s="90">
        <v>118</v>
      </c>
      <c r="C131" s="91"/>
      <c r="D131" s="92"/>
      <c r="E131" s="93"/>
      <c r="F131" s="92"/>
      <c r="G131" s="93"/>
      <c r="H131" s="94"/>
      <c r="I131" s="14"/>
      <c r="J131" s="14"/>
      <c r="K131" s="14"/>
      <c r="L131" s="14"/>
      <c r="M131" s="14"/>
      <c r="N131" s="14"/>
      <c r="R131" s="247" t="b">
        <f t="shared" si="5"/>
        <v>0</v>
      </c>
      <c r="S131" s="156">
        <f t="shared" si="6"/>
        <v>1</v>
      </c>
    </row>
    <row r="132" spans="1:19" ht="14.4" x14ac:dyDescent="0.3">
      <c r="A132" s="14"/>
      <c r="B132" s="90">
        <v>119</v>
      </c>
      <c r="C132" s="91"/>
      <c r="D132" s="92"/>
      <c r="E132" s="93"/>
      <c r="F132" s="92"/>
      <c r="G132" s="93"/>
      <c r="H132" s="94"/>
      <c r="I132" s="14"/>
      <c r="J132" s="14"/>
      <c r="K132" s="14"/>
      <c r="L132" s="14"/>
      <c r="M132" s="14"/>
      <c r="N132" s="14"/>
      <c r="R132" s="247" t="b">
        <f t="shared" si="5"/>
        <v>0</v>
      </c>
      <c r="S132" s="156">
        <f t="shared" si="6"/>
        <v>1</v>
      </c>
    </row>
    <row r="133" spans="1:19" thickBot="1" x14ac:dyDescent="0.35">
      <c r="A133" s="14"/>
      <c r="B133" s="103">
        <v>120</v>
      </c>
      <c r="C133" s="104"/>
      <c r="D133" s="106"/>
      <c r="E133" s="105"/>
      <c r="F133" s="106"/>
      <c r="G133" s="105"/>
      <c r="H133" s="107"/>
      <c r="I133" s="14"/>
      <c r="J133" s="14"/>
      <c r="K133" s="14"/>
      <c r="L133" s="14"/>
      <c r="M133" s="14"/>
      <c r="N133" s="14"/>
      <c r="R133" s="247" t="b">
        <f t="shared" si="5"/>
        <v>0</v>
      </c>
      <c r="S133" s="156">
        <f t="shared" si="6"/>
        <v>1</v>
      </c>
    </row>
    <row r="134" spans="1:19" ht="14.4" x14ac:dyDescent="0.3">
      <c r="A134" s="14"/>
      <c r="B134" s="85">
        <v>121</v>
      </c>
      <c r="C134" s="99"/>
      <c r="D134" s="100"/>
      <c r="E134" s="101"/>
      <c r="F134" s="100"/>
      <c r="G134" s="101"/>
      <c r="H134" s="102"/>
      <c r="I134" s="14"/>
      <c r="J134" s="14"/>
      <c r="K134" s="14"/>
      <c r="L134" s="14"/>
      <c r="M134" s="14"/>
      <c r="N134" s="14"/>
      <c r="R134" s="247" t="b">
        <f t="shared" si="5"/>
        <v>0</v>
      </c>
      <c r="S134" s="156">
        <f t="shared" si="6"/>
        <v>1</v>
      </c>
    </row>
    <row r="135" spans="1:19" ht="14.4" x14ac:dyDescent="0.3">
      <c r="A135" s="14"/>
      <c r="B135" s="90">
        <v>122</v>
      </c>
      <c r="C135" s="91"/>
      <c r="D135" s="92"/>
      <c r="E135" s="93"/>
      <c r="F135" s="92"/>
      <c r="G135" s="93"/>
      <c r="H135" s="94"/>
      <c r="I135" s="14"/>
      <c r="J135" s="14"/>
      <c r="K135" s="14"/>
      <c r="L135" s="14"/>
      <c r="M135" s="14"/>
      <c r="N135" s="14"/>
      <c r="R135" s="247" t="b">
        <f t="shared" si="5"/>
        <v>0</v>
      </c>
      <c r="S135" s="156">
        <f t="shared" si="6"/>
        <v>1</v>
      </c>
    </row>
    <row r="136" spans="1:19" ht="14.4" x14ac:dyDescent="0.3">
      <c r="A136" s="14"/>
      <c r="B136" s="90">
        <v>123</v>
      </c>
      <c r="C136" s="91"/>
      <c r="D136" s="92"/>
      <c r="E136" s="93"/>
      <c r="F136" s="92"/>
      <c r="G136" s="93"/>
      <c r="H136" s="94"/>
      <c r="I136" s="14"/>
      <c r="J136" s="14"/>
      <c r="K136" s="14"/>
      <c r="L136" s="14"/>
      <c r="M136" s="14"/>
      <c r="N136" s="14"/>
      <c r="R136" s="247" t="b">
        <f t="shared" si="5"/>
        <v>0</v>
      </c>
      <c r="S136" s="156">
        <f t="shared" si="6"/>
        <v>1</v>
      </c>
    </row>
    <row r="137" spans="1:19" ht="14.4" x14ac:dyDescent="0.3">
      <c r="A137" s="14"/>
      <c r="B137" s="90">
        <v>124</v>
      </c>
      <c r="C137" s="91"/>
      <c r="D137" s="92"/>
      <c r="E137" s="93"/>
      <c r="F137" s="92"/>
      <c r="G137" s="93"/>
      <c r="H137" s="94"/>
      <c r="I137" s="14"/>
      <c r="J137" s="14"/>
      <c r="K137" s="14"/>
      <c r="L137" s="14"/>
      <c r="M137" s="14"/>
      <c r="N137" s="14"/>
      <c r="R137" s="247" t="b">
        <f t="shared" si="5"/>
        <v>0</v>
      </c>
      <c r="S137" s="156">
        <f t="shared" si="6"/>
        <v>1</v>
      </c>
    </row>
    <row r="138" spans="1:19" ht="14.4" x14ac:dyDescent="0.3">
      <c r="A138" s="14"/>
      <c r="B138" s="90">
        <v>125</v>
      </c>
      <c r="C138" s="91"/>
      <c r="D138" s="92"/>
      <c r="E138" s="93"/>
      <c r="F138" s="92"/>
      <c r="G138" s="93"/>
      <c r="H138" s="94"/>
      <c r="I138" s="14"/>
      <c r="J138" s="14"/>
      <c r="K138" s="14"/>
      <c r="L138" s="14"/>
      <c r="M138" s="14"/>
      <c r="N138" s="14"/>
      <c r="R138" s="247" t="b">
        <f t="shared" si="5"/>
        <v>0</v>
      </c>
      <c r="S138" s="156">
        <f t="shared" si="6"/>
        <v>1</v>
      </c>
    </row>
    <row r="139" spans="1:19" ht="14.4" x14ac:dyDescent="0.3">
      <c r="A139" s="14"/>
      <c r="B139" s="90">
        <v>126</v>
      </c>
      <c r="C139" s="91"/>
      <c r="D139" s="92"/>
      <c r="E139" s="93"/>
      <c r="F139" s="92"/>
      <c r="G139" s="93"/>
      <c r="H139" s="94"/>
      <c r="I139" s="14"/>
      <c r="J139" s="14"/>
      <c r="K139" s="14"/>
      <c r="L139" s="14"/>
      <c r="M139" s="14"/>
      <c r="N139" s="14"/>
      <c r="R139" s="247" t="b">
        <f t="shared" si="5"/>
        <v>0</v>
      </c>
      <c r="S139" s="156">
        <f t="shared" si="6"/>
        <v>1</v>
      </c>
    </row>
    <row r="140" spans="1:19" ht="14.4" x14ac:dyDescent="0.3">
      <c r="A140" s="14"/>
      <c r="B140" s="90">
        <v>127</v>
      </c>
      <c r="C140" s="91"/>
      <c r="D140" s="92"/>
      <c r="E140" s="93"/>
      <c r="F140" s="92"/>
      <c r="G140" s="93"/>
      <c r="H140" s="94"/>
      <c r="I140" s="14"/>
      <c r="J140" s="14"/>
      <c r="K140" s="14"/>
      <c r="L140" s="14"/>
      <c r="M140" s="14"/>
      <c r="N140" s="14"/>
      <c r="R140" s="247" t="b">
        <f t="shared" si="5"/>
        <v>0</v>
      </c>
      <c r="S140" s="156">
        <f t="shared" si="6"/>
        <v>1</v>
      </c>
    </row>
    <row r="141" spans="1:19" ht="14.4" x14ac:dyDescent="0.3">
      <c r="A141" s="14"/>
      <c r="B141" s="90">
        <v>128</v>
      </c>
      <c r="C141" s="91"/>
      <c r="D141" s="92"/>
      <c r="E141" s="93"/>
      <c r="F141" s="92"/>
      <c r="G141" s="93"/>
      <c r="H141" s="94"/>
      <c r="I141" s="14"/>
      <c r="J141" s="14"/>
      <c r="K141" s="14"/>
      <c r="L141" s="14"/>
      <c r="M141" s="14"/>
      <c r="N141" s="14"/>
      <c r="R141" s="247" t="b">
        <f t="shared" si="5"/>
        <v>0</v>
      </c>
      <c r="S141" s="156">
        <f t="shared" si="6"/>
        <v>1</v>
      </c>
    </row>
    <row r="142" spans="1:19" ht="14.4" x14ac:dyDescent="0.3">
      <c r="A142" s="14"/>
      <c r="B142" s="90">
        <v>129</v>
      </c>
      <c r="C142" s="91"/>
      <c r="D142" s="92"/>
      <c r="E142" s="93"/>
      <c r="F142" s="92"/>
      <c r="G142" s="93"/>
      <c r="H142" s="94"/>
      <c r="I142" s="14"/>
      <c r="J142" s="14"/>
      <c r="K142" s="14"/>
      <c r="L142" s="14"/>
      <c r="M142" s="14"/>
      <c r="N142" s="14"/>
      <c r="R142" s="247" t="b">
        <f t="shared" si="5"/>
        <v>0</v>
      </c>
      <c r="S142" s="156">
        <f t="shared" si="6"/>
        <v>1</v>
      </c>
    </row>
    <row r="143" spans="1:19" thickBot="1" x14ac:dyDescent="0.35">
      <c r="A143" s="14"/>
      <c r="B143" s="90">
        <v>130</v>
      </c>
      <c r="C143" s="95"/>
      <c r="D143" s="96"/>
      <c r="E143" s="97"/>
      <c r="F143" s="96"/>
      <c r="G143" s="97"/>
      <c r="H143" s="98"/>
      <c r="I143" s="14"/>
      <c r="J143" s="14"/>
      <c r="K143" s="14"/>
      <c r="L143" s="14"/>
      <c r="M143" s="14"/>
      <c r="N143" s="14"/>
      <c r="R143" s="247" t="b">
        <f t="shared" si="5"/>
        <v>0</v>
      </c>
      <c r="S143" s="156">
        <f t="shared" si="6"/>
        <v>1</v>
      </c>
    </row>
    <row r="144" spans="1:19" ht="14.4" x14ac:dyDescent="0.3">
      <c r="A144" s="14"/>
      <c r="B144" s="85">
        <v>131</v>
      </c>
      <c r="C144" s="99"/>
      <c r="D144" s="100"/>
      <c r="E144" s="101"/>
      <c r="F144" s="100"/>
      <c r="G144" s="101"/>
      <c r="H144" s="102"/>
      <c r="I144" s="14"/>
      <c r="J144" s="14"/>
      <c r="K144" s="14"/>
      <c r="L144" s="14"/>
      <c r="M144" s="14"/>
      <c r="N144" s="14"/>
      <c r="R144" s="247" t="b">
        <f t="shared" si="5"/>
        <v>0</v>
      </c>
      <c r="S144" s="156">
        <f t="shared" si="6"/>
        <v>1</v>
      </c>
    </row>
    <row r="145" spans="1:19" ht="14.4" x14ac:dyDescent="0.3">
      <c r="A145" s="14"/>
      <c r="B145" s="90">
        <v>132</v>
      </c>
      <c r="C145" s="91"/>
      <c r="D145" s="92"/>
      <c r="E145" s="93"/>
      <c r="F145" s="92"/>
      <c r="G145" s="93"/>
      <c r="H145" s="94"/>
      <c r="I145" s="14"/>
      <c r="J145" s="14"/>
      <c r="K145" s="14"/>
      <c r="L145" s="14"/>
      <c r="M145" s="14"/>
      <c r="N145" s="14"/>
      <c r="R145" s="247" t="b">
        <f t="shared" si="5"/>
        <v>0</v>
      </c>
      <c r="S145" s="156">
        <f t="shared" si="6"/>
        <v>1</v>
      </c>
    </row>
    <row r="146" spans="1:19" ht="14.4" x14ac:dyDescent="0.3">
      <c r="A146" s="14"/>
      <c r="B146" s="90">
        <v>133</v>
      </c>
      <c r="C146" s="91"/>
      <c r="D146" s="92"/>
      <c r="E146" s="93"/>
      <c r="F146" s="92"/>
      <c r="G146" s="93"/>
      <c r="H146" s="94"/>
      <c r="I146" s="14"/>
      <c r="J146" s="14"/>
      <c r="K146" s="14"/>
      <c r="L146" s="14"/>
      <c r="M146" s="14"/>
      <c r="N146" s="14"/>
      <c r="R146" s="247" t="b">
        <f t="shared" si="5"/>
        <v>0</v>
      </c>
      <c r="S146" s="156">
        <f t="shared" si="6"/>
        <v>1</v>
      </c>
    </row>
    <row r="147" spans="1:19" ht="14.4" x14ac:dyDescent="0.3">
      <c r="A147" s="14"/>
      <c r="B147" s="90">
        <v>134</v>
      </c>
      <c r="C147" s="91"/>
      <c r="D147" s="92"/>
      <c r="E147" s="93"/>
      <c r="F147" s="92"/>
      <c r="G147" s="93"/>
      <c r="H147" s="94"/>
      <c r="I147" s="14"/>
      <c r="J147" s="14"/>
      <c r="K147" s="14"/>
      <c r="L147" s="14"/>
      <c r="M147" s="14"/>
      <c r="N147" s="14"/>
      <c r="R147" s="247" t="b">
        <f t="shared" si="5"/>
        <v>0</v>
      </c>
      <c r="S147" s="156">
        <f t="shared" si="6"/>
        <v>1</v>
      </c>
    </row>
    <row r="148" spans="1:19" ht="14.4" x14ac:dyDescent="0.3">
      <c r="A148" s="14"/>
      <c r="B148" s="90">
        <v>135</v>
      </c>
      <c r="C148" s="91"/>
      <c r="D148" s="92"/>
      <c r="E148" s="93"/>
      <c r="F148" s="92"/>
      <c r="G148" s="93"/>
      <c r="H148" s="94"/>
      <c r="I148" s="14"/>
      <c r="J148" s="14"/>
      <c r="K148" s="14"/>
      <c r="L148" s="14"/>
      <c r="M148" s="14"/>
      <c r="N148" s="14"/>
      <c r="R148" s="247" t="b">
        <f t="shared" si="5"/>
        <v>0</v>
      </c>
      <c r="S148" s="156">
        <f t="shared" si="6"/>
        <v>1</v>
      </c>
    </row>
    <row r="149" spans="1:19" ht="14.4" x14ac:dyDescent="0.3">
      <c r="A149" s="14"/>
      <c r="B149" s="90">
        <v>136</v>
      </c>
      <c r="C149" s="91"/>
      <c r="D149" s="92"/>
      <c r="E149" s="93"/>
      <c r="F149" s="92"/>
      <c r="G149" s="93"/>
      <c r="H149" s="94"/>
      <c r="I149" s="14"/>
      <c r="J149" s="14"/>
      <c r="K149" s="14"/>
      <c r="L149" s="14"/>
      <c r="M149" s="14"/>
      <c r="N149" s="14"/>
      <c r="R149" s="247" t="b">
        <f t="shared" si="5"/>
        <v>0</v>
      </c>
      <c r="S149" s="156">
        <f t="shared" si="6"/>
        <v>1</v>
      </c>
    </row>
    <row r="150" spans="1:19" ht="14.4" x14ac:dyDescent="0.3">
      <c r="A150" s="14"/>
      <c r="B150" s="90">
        <v>137</v>
      </c>
      <c r="C150" s="91"/>
      <c r="D150" s="92"/>
      <c r="E150" s="93"/>
      <c r="F150" s="92"/>
      <c r="G150" s="93"/>
      <c r="H150" s="94"/>
      <c r="I150" s="14"/>
      <c r="J150" s="14"/>
      <c r="K150" s="14"/>
      <c r="L150" s="14"/>
      <c r="M150" s="14"/>
      <c r="N150" s="14"/>
      <c r="R150" s="247" t="b">
        <f t="shared" si="5"/>
        <v>0</v>
      </c>
      <c r="S150" s="156">
        <f t="shared" si="6"/>
        <v>1</v>
      </c>
    </row>
    <row r="151" spans="1:19" ht="14.4" x14ac:dyDescent="0.3">
      <c r="A151" s="14"/>
      <c r="B151" s="90">
        <v>138</v>
      </c>
      <c r="C151" s="91"/>
      <c r="D151" s="92"/>
      <c r="E151" s="93"/>
      <c r="F151" s="92"/>
      <c r="G151" s="93"/>
      <c r="H151" s="94"/>
      <c r="I151" s="14"/>
      <c r="J151" s="14"/>
      <c r="K151" s="14"/>
      <c r="L151" s="14"/>
      <c r="M151" s="14"/>
      <c r="N151" s="14"/>
      <c r="R151" s="247" t="b">
        <f t="shared" si="5"/>
        <v>0</v>
      </c>
      <c r="S151" s="156">
        <f t="shared" si="6"/>
        <v>1</v>
      </c>
    </row>
    <row r="152" spans="1:19" ht="14.4" x14ac:dyDescent="0.3">
      <c r="A152" s="14"/>
      <c r="B152" s="90">
        <v>139</v>
      </c>
      <c r="C152" s="91"/>
      <c r="D152" s="92"/>
      <c r="E152" s="93"/>
      <c r="F152" s="92"/>
      <c r="G152" s="93"/>
      <c r="H152" s="94"/>
      <c r="I152" s="14"/>
      <c r="J152" s="14"/>
      <c r="K152" s="14"/>
      <c r="L152" s="14"/>
      <c r="M152" s="14"/>
      <c r="N152" s="14"/>
      <c r="R152" s="247" t="b">
        <f t="shared" si="5"/>
        <v>0</v>
      </c>
      <c r="S152" s="156">
        <f t="shared" si="6"/>
        <v>1</v>
      </c>
    </row>
    <row r="153" spans="1:19" thickBot="1" x14ac:dyDescent="0.35">
      <c r="A153" s="14"/>
      <c r="B153" s="103">
        <v>140</v>
      </c>
      <c r="C153" s="104"/>
      <c r="D153" s="106"/>
      <c r="E153" s="105"/>
      <c r="F153" s="106"/>
      <c r="G153" s="105"/>
      <c r="H153" s="107"/>
      <c r="I153" s="14"/>
      <c r="J153" s="14"/>
      <c r="K153" s="14"/>
      <c r="L153" s="14"/>
      <c r="M153" s="14"/>
      <c r="N153" s="14"/>
      <c r="R153" s="247" t="b">
        <f t="shared" si="5"/>
        <v>0</v>
      </c>
      <c r="S153" s="156">
        <f t="shared" si="6"/>
        <v>1</v>
      </c>
    </row>
    <row r="154" spans="1:19" ht="14.4" x14ac:dyDescent="0.3">
      <c r="A154" s="14"/>
      <c r="B154" s="85">
        <v>141</v>
      </c>
      <c r="C154" s="99"/>
      <c r="D154" s="100"/>
      <c r="E154" s="101"/>
      <c r="F154" s="100"/>
      <c r="G154" s="101"/>
      <c r="H154" s="102"/>
      <c r="I154" s="14"/>
      <c r="J154" s="14"/>
      <c r="K154" s="14"/>
      <c r="L154" s="14"/>
      <c r="M154" s="14"/>
      <c r="N154" s="14"/>
      <c r="R154" s="247" t="b">
        <f t="shared" si="5"/>
        <v>0</v>
      </c>
      <c r="S154" s="156">
        <f t="shared" si="6"/>
        <v>1</v>
      </c>
    </row>
    <row r="155" spans="1:19" ht="14.4" x14ac:dyDescent="0.3">
      <c r="A155" s="14"/>
      <c r="B155" s="90">
        <v>142</v>
      </c>
      <c r="C155" s="91"/>
      <c r="D155" s="92"/>
      <c r="E155" s="93"/>
      <c r="F155" s="92"/>
      <c r="G155" s="93"/>
      <c r="H155" s="94"/>
      <c r="I155" s="14"/>
      <c r="J155" s="14"/>
      <c r="K155" s="14"/>
      <c r="L155" s="14"/>
      <c r="M155" s="14"/>
      <c r="N155" s="14"/>
      <c r="R155" s="247" t="b">
        <f t="shared" si="5"/>
        <v>0</v>
      </c>
      <c r="S155" s="156">
        <f t="shared" si="6"/>
        <v>1</v>
      </c>
    </row>
    <row r="156" spans="1:19" ht="14.4" x14ac:dyDescent="0.3">
      <c r="A156" s="14"/>
      <c r="B156" s="90">
        <v>143</v>
      </c>
      <c r="C156" s="91"/>
      <c r="D156" s="92"/>
      <c r="E156" s="93"/>
      <c r="F156" s="92"/>
      <c r="G156" s="93"/>
      <c r="H156" s="94"/>
      <c r="I156" s="14"/>
      <c r="J156" s="14"/>
      <c r="K156" s="14"/>
      <c r="L156" s="14"/>
      <c r="M156" s="14"/>
      <c r="N156" s="14"/>
      <c r="R156" s="247" t="b">
        <f t="shared" si="5"/>
        <v>0</v>
      </c>
      <c r="S156" s="156">
        <f t="shared" si="6"/>
        <v>1</v>
      </c>
    </row>
    <row r="157" spans="1:19" ht="14.4" x14ac:dyDescent="0.3">
      <c r="A157" s="14"/>
      <c r="B157" s="90">
        <v>144</v>
      </c>
      <c r="C157" s="91"/>
      <c r="D157" s="92"/>
      <c r="E157" s="93"/>
      <c r="F157" s="92"/>
      <c r="G157" s="93"/>
      <c r="H157" s="94"/>
      <c r="I157" s="14"/>
      <c r="J157" s="14"/>
      <c r="K157" s="14"/>
      <c r="L157" s="14"/>
      <c r="M157" s="14"/>
      <c r="N157" s="14"/>
      <c r="R157" s="247" t="b">
        <f t="shared" si="5"/>
        <v>0</v>
      </c>
      <c r="S157" s="156">
        <f t="shared" si="6"/>
        <v>1</v>
      </c>
    </row>
    <row r="158" spans="1:19" ht="14.4" x14ac:dyDescent="0.3">
      <c r="A158" s="14"/>
      <c r="B158" s="90">
        <v>145</v>
      </c>
      <c r="C158" s="91"/>
      <c r="D158" s="92"/>
      <c r="E158" s="93"/>
      <c r="F158" s="92"/>
      <c r="G158" s="93"/>
      <c r="H158" s="94"/>
      <c r="I158" s="14"/>
      <c r="J158" s="14"/>
      <c r="K158" s="14"/>
      <c r="L158" s="14"/>
      <c r="M158" s="14"/>
      <c r="N158" s="14"/>
      <c r="R158" s="247" t="b">
        <f t="shared" si="5"/>
        <v>0</v>
      </c>
      <c r="S158" s="156">
        <f t="shared" si="6"/>
        <v>1</v>
      </c>
    </row>
    <row r="159" spans="1:19" ht="14.4" x14ac:dyDescent="0.3">
      <c r="A159" s="14"/>
      <c r="B159" s="90">
        <v>146</v>
      </c>
      <c r="C159" s="91"/>
      <c r="D159" s="92"/>
      <c r="E159" s="93"/>
      <c r="F159" s="92"/>
      <c r="G159" s="93"/>
      <c r="H159" s="94"/>
      <c r="I159" s="14"/>
      <c r="J159" s="14"/>
      <c r="K159" s="14"/>
      <c r="L159" s="14"/>
      <c r="M159" s="14"/>
      <c r="N159" s="14"/>
      <c r="R159" s="247" t="b">
        <f t="shared" si="5"/>
        <v>0</v>
      </c>
      <c r="S159" s="156">
        <f t="shared" si="6"/>
        <v>1</v>
      </c>
    </row>
    <row r="160" spans="1:19" ht="14.4" x14ac:dyDescent="0.3">
      <c r="A160" s="14"/>
      <c r="B160" s="90">
        <v>147</v>
      </c>
      <c r="C160" s="91"/>
      <c r="D160" s="92"/>
      <c r="E160" s="93"/>
      <c r="F160" s="92"/>
      <c r="G160" s="93"/>
      <c r="H160" s="94"/>
      <c r="I160" s="14"/>
      <c r="J160" s="14"/>
      <c r="K160" s="14"/>
      <c r="L160" s="14"/>
      <c r="M160" s="14"/>
      <c r="N160" s="14"/>
      <c r="R160" s="247" t="b">
        <f t="shared" si="5"/>
        <v>0</v>
      </c>
      <c r="S160" s="156">
        <f t="shared" si="6"/>
        <v>1</v>
      </c>
    </row>
    <row r="161" spans="1:19" ht="14.4" x14ac:dyDescent="0.3">
      <c r="A161" s="14"/>
      <c r="B161" s="90">
        <v>148</v>
      </c>
      <c r="C161" s="91"/>
      <c r="D161" s="92"/>
      <c r="E161" s="93"/>
      <c r="F161" s="92"/>
      <c r="G161" s="93"/>
      <c r="H161" s="94"/>
      <c r="I161" s="14"/>
      <c r="J161" s="14"/>
      <c r="K161" s="14"/>
      <c r="L161" s="14"/>
      <c r="M161" s="14"/>
      <c r="N161" s="14"/>
      <c r="R161" s="247" t="b">
        <f t="shared" si="5"/>
        <v>0</v>
      </c>
      <c r="S161" s="156">
        <f t="shared" si="6"/>
        <v>1</v>
      </c>
    </row>
    <row r="162" spans="1:19" ht="14.4" x14ac:dyDescent="0.3">
      <c r="A162" s="14"/>
      <c r="B162" s="90">
        <v>149</v>
      </c>
      <c r="C162" s="91"/>
      <c r="D162" s="92"/>
      <c r="E162" s="93"/>
      <c r="F162" s="92"/>
      <c r="G162" s="93"/>
      <c r="H162" s="94"/>
      <c r="I162" s="14"/>
      <c r="J162" s="14"/>
      <c r="K162" s="14"/>
      <c r="L162" s="14"/>
      <c r="M162" s="14"/>
      <c r="N162" s="14"/>
      <c r="R162" s="247" t="b">
        <f t="shared" si="5"/>
        <v>0</v>
      </c>
      <c r="S162" s="156">
        <f t="shared" si="6"/>
        <v>1</v>
      </c>
    </row>
    <row r="163" spans="1:19" thickBot="1" x14ac:dyDescent="0.35">
      <c r="A163" s="14"/>
      <c r="B163" s="90">
        <v>150</v>
      </c>
      <c r="C163" s="95"/>
      <c r="D163" s="96"/>
      <c r="E163" s="97"/>
      <c r="F163" s="96"/>
      <c r="G163" s="97"/>
      <c r="H163" s="98"/>
      <c r="I163" s="14"/>
      <c r="J163" s="14"/>
      <c r="K163" s="14"/>
      <c r="L163" s="14"/>
      <c r="M163" s="14"/>
      <c r="N163" s="14"/>
      <c r="R163" s="247" t="b">
        <f t="shared" si="5"/>
        <v>0</v>
      </c>
      <c r="S163" s="156">
        <f t="shared" si="6"/>
        <v>1</v>
      </c>
    </row>
    <row r="164" spans="1:19" ht="14.4" x14ac:dyDescent="0.3">
      <c r="A164" s="14"/>
      <c r="B164" s="85">
        <v>151</v>
      </c>
      <c r="C164" s="99"/>
      <c r="D164" s="100"/>
      <c r="E164" s="101"/>
      <c r="F164" s="100"/>
      <c r="G164" s="101"/>
      <c r="H164" s="102"/>
      <c r="I164" s="14"/>
      <c r="J164" s="14"/>
      <c r="K164" s="14"/>
      <c r="L164" s="14"/>
      <c r="M164" s="14"/>
      <c r="N164" s="14"/>
      <c r="R164" s="247" t="b">
        <f t="shared" si="5"/>
        <v>0</v>
      </c>
      <c r="S164" s="156">
        <f t="shared" si="6"/>
        <v>1</v>
      </c>
    </row>
    <row r="165" spans="1:19" ht="14.4" x14ac:dyDescent="0.3">
      <c r="A165" s="14"/>
      <c r="B165" s="90">
        <v>152</v>
      </c>
      <c r="C165" s="91"/>
      <c r="D165" s="92"/>
      <c r="E165" s="93"/>
      <c r="F165" s="92"/>
      <c r="G165" s="93"/>
      <c r="H165" s="94"/>
      <c r="I165" s="14"/>
      <c r="J165" s="14"/>
      <c r="K165" s="14"/>
      <c r="L165" s="14"/>
      <c r="M165" s="14"/>
      <c r="N165" s="14"/>
      <c r="R165" s="247" t="b">
        <f t="shared" si="5"/>
        <v>0</v>
      </c>
      <c r="S165" s="156">
        <f t="shared" si="6"/>
        <v>1</v>
      </c>
    </row>
    <row r="166" spans="1:19" ht="14.4" x14ac:dyDescent="0.3">
      <c r="A166" s="14"/>
      <c r="B166" s="90">
        <v>153</v>
      </c>
      <c r="C166" s="91"/>
      <c r="D166" s="92"/>
      <c r="E166" s="93"/>
      <c r="F166" s="92"/>
      <c r="G166" s="93"/>
      <c r="H166" s="94"/>
      <c r="I166" s="14"/>
      <c r="J166" s="14"/>
      <c r="K166" s="14"/>
      <c r="L166" s="14"/>
      <c r="M166" s="14"/>
      <c r="N166" s="14"/>
      <c r="R166" s="247" t="b">
        <f t="shared" si="5"/>
        <v>0</v>
      </c>
      <c r="S166" s="156">
        <f t="shared" si="6"/>
        <v>1</v>
      </c>
    </row>
    <row r="167" spans="1:19" ht="14.4" x14ac:dyDescent="0.3">
      <c r="A167" s="14"/>
      <c r="B167" s="90">
        <v>154</v>
      </c>
      <c r="C167" s="91"/>
      <c r="D167" s="92"/>
      <c r="E167" s="93"/>
      <c r="F167" s="92"/>
      <c r="G167" s="93"/>
      <c r="H167" s="94"/>
      <c r="I167" s="14"/>
      <c r="J167" s="14"/>
      <c r="K167" s="14"/>
      <c r="L167" s="14"/>
      <c r="M167" s="14"/>
      <c r="N167" s="14"/>
      <c r="R167" s="247" t="b">
        <f t="shared" si="5"/>
        <v>0</v>
      </c>
      <c r="S167" s="156">
        <f t="shared" si="6"/>
        <v>1</v>
      </c>
    </row>
    <row r="168" spans="1:19" ht="14.4" x14ac:dyDescent="0.3">
      <c r="A168" s="14"/>
      <c r="B168" s="90">
        <v>155</v>
      </c>
      <c r="C168" s="91"/>
      <c r="D168" s="92"/>
      <c r="E168" s="93"/>
      <c r="F168" s="92"/>
      <c r="G168" s="93"/>
      <c r="H168" s="94"/>
      <c r="I168" s="14"/>
      <c r="J168" s="14"/>
      <c r="K168" s="14"/>
      <c r="L168" s="14"/>
      <c r="M168" s="14"/>
      <c r="N168" s="14"/>
      <c r="R168" s="247" t="b">
        <f t="shared" si="5"/>
        <v>0</v>
      </c>
      <c r="S168" s="156">
        <f t="shared" si="6"/>
        <v>1</v>
      </c>
    </row>
    <row r="169" spans="1:19" ht="14.4" x14ac:dyDescent="0.3">
      <c r="A169" s="14"/>
      <c r="B169" s="90">
        <v>156</v>
      </c>
      <c r="C169" s="91"/>
      <c r="D169" s="92"/>
      <c r="E169" s="93"/>
      <c r="F169" s="92"/>
      <c r="G169" s="93"/>
      <c r="H169" s="94"/>
      <c r="I169" s="14"/>
      <c r="J169" s="14"/>
      <c r="K169" s="14"/>
      <c r="L169" s="14"/>
      <c r="M169" s="14"/>
      <c r="N169" s="14"/>
      <c r="R169" s="247" t="b">
        <f t="shared" si="5"/>
        <v>0</v>
      </c>
      <c r="S169" s="156">
        <f t="shared" si="6"/>
        <v>1</v>
      </c>
    </row>
    <row r="170" spans="1:19" ht="14.4" x14ac:dyDescent="0.3">
      <c r="A170" s="14"/>
      <c r="B170" s="90">
        <v>157</v>
      </c>
      <c r="C170" s="91"/>
      <c r="D170" s="92"/>
      <c r="E170" s="93"/>
      <c r="F170" s="92"/>
      <c r="G170" s="93"/>
      <c r="H170" s="94"/>
      <c r="I170" s="14"/>
      <c r="J170" s="14"/>
      <c r="K170" s="14"/>
      <c r="L170" s="14"/>
      <c r="M170" s="14"/>
      <c r="N170" s="14"/>
      <c r="R170" s="247" t="b">
        <f t="shared" si="5"/>
        <v>0</v>
      </c>
      <c r="S170" s="156">
        <f t="shared" si="6"/>
        <v>1</v>
      </c>
    </row>
    <row r="171" spans="1:19" ht="14.4" x14ac:dyDescent="0.3">
      <c r="A171" s="14"/>
      <c r="B171" s="90">
        <v>158</v>
      </c>
      <c r="C171" s="91"/>
      <c r="D171" s="92"/>
      <c r="E171" s="93"/>
      <c r="F171" s="92"/>
      <c r="G171" s="93"/>
      <c r="H171" s="94"/>
      <c r="I171" s="14"/>
      <c r="J171" s="14"/>
      <c r="K171" s="14"/>
      <c r="L171" s="14"/>
      <c r="M171" s="14"/>
      <c r="N171" s="14"/>
      <c r="R171" s="247" t="b">
        <f t="shared" si="5"/>
        <v>0</v>
      </c>
      <c r="S171" s="156">
        <f t="shared" si="6"/>
        <v>1</v>
      </c>
    </row>
    <row r="172" spans="1:19" ht="14.4" x14ac:dyDescent="0.3">
      <c r="A172" s="14"/>
      <c r="B172" s="90">
        <v>159</v>
      </c>
      <c r="C172" s="91"/>
      <c r="D172" s="92"/>
      <c r="E172" s="93"/>
      <c r="F172" s="92"/>
      <c r="G172" s="93"/>
      <c r="H172" s="94"/>
      <c r="I172" s="14"/>
      <c r="J172" s="14"/>
      <c r="K172" s="14"/>
      <c r="L172" s="14"/>
      <c r="M172" s="14"/>
      <c r="N172" s="14"/>
      <c r="R172" s="247" t="b">
        <f t="shared" si="5"/>
        <v>0</v>
      </c>
      <c r="S172" s="156">
        <f t="shared" si="6"/>
        <v>1</v>
      </c>
    </row>
    <row r="173" spans="1:19" thickBot="1" x14ac:dyDescent="0.35">
      <c r="A173" s="14"/>
      <c r="B173" s="103">
        <v>160</v>
      </c>
      <c r="C173" s="104"/>
      <c r="D173" s="106"/>
      <c r="E173" s="105"/>
      <c r="F173" s="106"/>
      <c r="G173" s="105"/>
      <c r="H173" s="107"/>
      <c r="I173" s="14"/>
      <c r="J173" s="14"/>
      <c r="K173" s="14"/>
      <c r="L173" s="14"/>
      <c r="M173" s="14"/>
      <c r="N173" s="14"/>
      <c r="R173" s="247" t="b">
        <f t="shared" si="5"/>
        <v>0</v>
      </c>
      <c r="S173" s="156">
        <f t="shared" si="6"/>
        <v>1</v>
      </c>
    </row>
    <row r="174" spans="1:19" ht="14.4" x14ac:dyDescent="0.3">
      <c r="A174" s="14"/>
      <c r="B174" s="85">
        <v>161</v>
      </c>
      <c r="C174" s="99"/>
      <c r="D174" s="100"/>
      <c r="E174" s="101"/>
      <c r="F174" s="100"/>
      <c r="G174" s="101"/>
      <c r="H174" s="102"/>
      <c r="I174" s="14"/>
      <c r="J174" s="14"/>
      <c r="K174" s="14"/>
      <c r="L174" s="14"/>
      <c r="M174" s="14"/>
      <c r="N174" s="14"/>
      <c r="R174" s="247" t="b">
        <f t="shared" si="5"/>
        <v>0</v>
      </c>
      <c r="S174" s="156">
        <f t="shared" si="6"/>
        <v>1</v>
      </c>
    </row>
    <row r="175" spans="1:19" ht="14.4" x14ac:dyDescent="0.3">
      <c r="A175" s="14"/>
      <c r="B175" s="90">
        <v>162</v>
      </c>
      <c r="C175" s="91"/>
      <c r="D175" s="92"/>
      <c r="E175" s="93"/>
      <c r="F175" s="92"/>
      <c r="G175" s="93"/>
      <c r="H175" s="94"/>
      <c r="I175" s="14"/>
      <c r="J175" s="14"/>
      <c r="K175" s="14"/>
      <c r="L175" s="14"/>
      <c r="M175" s="14"/>
      <c r="N175" s="14"/>
      <c r="R175" s="247" t="b">
        <f t="shared" si="5"/>
        <v>0</v>
      </c>
      <c r="S175" s="156">
        <f t="shared" si="6"/>
        <v>1</v>
      </c>
    </row>
    <row r="176" spans="1:19" ht="14.4" x14ac:dyDescent="0.3">
      <c r="A176" s="14"/>
      <c r="B176" s="90">
        <v>163</v>
      </c>
      <c r="C176" s="91"/>
      <c r="D176" s="92"/>
      <c r="E176" s="93"/>
      <c r="F176" s="92"/>
      <c r="G176" s="93"/>
      <c r="H176" s="94"/>
      <c r="I176" s="14"/>
      <c r="J176" s="14"/>
      <c r="K176" s="14"/>
      <c r="L176" s="14"/>
      <c r="M176" s="14"/>
      <c r="N176" s="14"/>
      <c r="R176" s="247" t="b">
        <f t="shared" si="5"/>
        <v>0</v>
      </c>
      <c r="S176" s="156">
        <f t="shared" si="6"/>
        <v>1</v>
      </c>
    </row>
    <row r="177" spans="1:19" ht="14.4" x14ac:dyDescent="0.3">
      <c r="A177" s="14"/>
      <c r="B177" s="90">
        <v>164</v>
      </c>
      <c r="C177" s="91"/>
      <c r="D177" s="92"/>
      <c r="E177" s="93"/>
      <c r="F177" s="92"/>
      <c r="G177" s="93"/>
      <c r="H177" s="94"/>
      <c r="I177" s="14"/>
      <c r="J177" s="14"/>
      <c r="K177" s="14"/>
      <c r="L177" s="14"/>
      <c r="M177" s="14"/>
      <c r="N177" s="14"/>
      <c r="R177" s="247" t="b">
        <f t="shared" si="5"/>
        <v>0</v>
      </c>
      <c r="S177" s="156">
        <f t="shared" si="6"/>
        <v>1</v>
      </c>
    </row>
    <row r="178" spans="1:19" ht="14.4" x14ac:dyDescent="0.3">
      <c r="A178" s="14"/>
      <c r="B178" s="90">
        <v>165</v>
      </c>
      <c r="C178" s="91"/>
      <c r="D178" s="92"/>
      <c r="E178" s="93"/>
      <c r="F178" s="92"/>
      <c r="G178" s="93"/>
      <c r="H178" s="94"/>
      <c r="I178" s="14"/>
      <c r="J178" s="14"/>
      <c r="K178" s="14"/>
      <c r="L178" s="14"/>
      <c r="M178" s="14"/>
      <c r="N178" s="14"/>
      <c r="R178" s="247" t="b">
        <f t="shared" ref="R178:R213" si="7">$G$6&lt;B178</f>
        <v>0</v>
      </c>
      <c r="S178" s="156">
        <f t="shared" ref="S178:S213" si="8">IF(C178="Yes",DATE(2025,1,1),DATE(1900,1,1))</f>
        <v>1</v>
      </c>
    </row>
    <row r="179" spans="1:19" ht="14.4" x14ac:dyDescent="0.3">
      <c r="A179" s="14"/>
      <c r="B179" s="90">
        <v>166</v>
      </c>
      <c r="C179" s="91"/>
      <c r="D179" s="92"/>
      <c r="E179" s="93"/>
      <c r="F179" s="92"/>
      <c r="G179" s="93"/>
      <c r="H179" s="94"/>
      <c r="I179" s="14"/>
      <c r="J179" s="14"/>
      <c r="K179" s="14"/>
      <c r="L179" s="14"/>
      <c r="M179" s="14"/>
      <c r="N179" s="14"/>
      <c r="R179" s="247" t="b">
        <f t="shared" si="7"/>
        <v>0</v>
      </c>
      <c r="S179" s="156">
        <f t="shared" si="8"/>
        <v>1</v>
      </c>
    </row>
    <row r="180" spans="1:19" ht="14.4" x14ac:dyDescent="0.3">
      <c r="A180" s="14"/>
      <c r="B180" s="90">
        <v>167</v>
      </c>
      <c r="C180" s="91"/>
      <c r="D180" s="92"/>
      <c r="E180" s="93"/>
      <c r="F180" s="92"/>
      <c r="G180" s="93"/>
      <c r="H180" s="94"/>
      <c r="I180" s="14"/>
      <c r="J180" s="14"/>
      <c r="K180" s="14"/>
      <c r="L180" s="14"/>
      <c r="M180" s="14"/>
      <c r="N180" s="14"/>
      <c r="R180" s="247" t="b">
        <f t="shared" si="7"/>
        <v>0</v>
      </c>
      <c r="S180" s="156">
        <f t="shared" si="8"/>
        <v>1</v>
      </c>
    </row>
    <row r="181" spans="1:19" ht="14.4" x14ac:dyDescent="0.3">
      <c r="A181" s="14"/>
      <c r="B181" s="90">
        <v>168</v>
      </c>
      <c r="C181" s="91"/>
      <c r="D181" s="92"/>
      <c r="E181" s="93"/>
      <c r="F181" s="92"/>
      <c r="G181" s="93"/>
      <c r="H181" s="94"/>
      <c r="I181" s="14"/>
      <c r="J181" s="14"/>
      <c r="K181" s="14"/>
      <c r="L181" s="14"/>
      <c r="M181" s="14"/>
      <c r="N181" s="14"/>
      <c r="R181" s="247" t="b">
        <f t="shared" si="7"/>
        <v>0</v>
      </c>
      <c r="S181" s="156">
        <f t="shared" si="8"/>
        <v>1</v>
      </c>
    </row>
    <row r="182" spans="1:19" ht="14.4" x14ac:dyDescent="0.3">
      <c r="A182" s="14"/>
      <c r="B182" s="90">
        <v>169</v>
      </c>
      <c r="C182" s="91"/>
      <c r="D182" s="92"/>
      <c r="E182" s="93"/>
      <c r="F182" s="92"/>
      <c r="G182" s="93"/>
      <c r="H182" s="94"/>
      <c r="I182" s="14"/>
      <c r="J182" s="14"/>
      <c r="K182" s="14"/>
      <c r="L182" s="14"/>
      <c r="M182" s="14"/>
      <c r="N182" s="14"/>
      <c r="R182" s="247" t="b">
        <f t="shared" si="7"/>
        <v>0</v>
      </c>
      <c r="S182" s="156">
        <f t="shared" si="8"/>
        <v>1</v>
      </c>
    </row>
    <row r="183" spans="1:19" thickBot="1" x14ac:dyDescent="0.35">
      <c r="A183" s="14"/>
      <c r="B183" s="90">
        <v>170</v>
      </c>
      <c r="C183" s="95"/>
      <c r="D183" s="96"/>
      <c r="E183" s="97"/>
      <c r="F183" s="96"/>
      <c r="G183" s="97"/>
      <c r="H183" s="98"/>
      <c r="I183" s="14"/>
      <c r="J183" s="14"/>
      <c r="K183" s="14"/>
      <c r="L183" s="14"/>
      <c r="M183" s="14"/>
      <c r="N183" s="14"/>
      <c r="R183" s="247" t="b">
        <f t="shared" si="7"/>
        <v>0</v>
      </c>
      <c r="S183" s="156">
        <f t="shared" si="8"/>
        <v>1</v>
      </c>
    </row>
    <row r="184" spans="1:19" ht="14.4" x14ac:dyDescent="0.3">
      <c r="A184" s="14"/>
      <c r="B184" s="85">
        <v>171</v>
      </c>
      <c r="C184" s="99"/>
      <c r="D184" s="100"/>
      <c r="E184" s="101"/>
      <c r="F184" s="100"/>
      <c r="G184" s="101"/>
      <c r="H184" s="102"/>
      <c r="I184" s="14"/>
      <c r="J184" s="14"/>
      <c r="K184" s="14"/>
      <c r="L184" s="14"/>
      <c r="M184" s="14"/>
      <c r="N184" s="14"/>
      <c r="R184" s="247" t="b">
        <f t="shared" si="7"/>
        <v>0</v>
      </c>
      <c r="S184" s="156">
        <f t="shared" si="8"/>
        <v>1</v>
      </c>
    </row>
    <row r="185" spans="1:19" ht="14.4" x14ac:dyDescent="0.3">
      <c r="A185" s="14"/>
      <c r="B185" s="90">
        <v>172</v>
      </c>
      <c r="C185" s="91"/>
      <c r="D185" s="92"/>
      <c r="E185" s="93"/>
      <c r="F185" s="92"/>
      <c r="G185" s="93"/>
      <c r="H185" s="94"/>
      <c r="I185" s="14"/>
      <c r="J185" s="14"/>
      <c r="K185" s="14"/>
      <c r="L185" s="14"/>
      <c r="M185" s="14"/>
      <c r="N185" s="14"/>
      <c r="R185" s="247" t="b">
        <f t="shared" si="7"/>
        <v>0</v>
      </c>
      <c r="S185" s="156">
        <f t="shared" si="8"/>
        <v>1</v>
      </c>
    </row>
    <row r="186" spans="1:19" ht="14.4" x14ac:dyDescent="0.3">
      <c r="A186" s="14"/>
      <c r="B186" s="90">
        <v>173</v>
      </c>
      <c r="C186" s="91"/>
      <c r="D186" s="92"/>
      <c r="E186" s="93"/>
      <c r="F186" s="92"/>
      <c r="G186" s="93"/>
      <c r="H186" s="94"/>
      <c r="I186" s="14"/>
      <c r="J186" s="14"/>
      <c r="K186" s="14"/>
      <c r="L186" s="14"/>
      <c r="M186" s="14"/>
      <c r="N186" s="14"/>
      <c r="R186" s="247" t="b">
        <f t="shared" si="7"/>
        <v>0</v>
      </c>
      <c r="S186" s="156">
        <f t="shared" si="8"/>
        <v>1</v>
      </c>
    </row>
    <row r="187" spans="1:19" ht="14.4" x14ac:dyDescent="0.3">
      <c r="A187" s="14"/>
      <c r="B187" s="90">
        <v>174</v>
      </c>
      <c r="C187" s="91"/>
      <c r="D187" s="92"/>
      <c r="E187" s="93"/>
      <c r="F187" s="92"/>
      <c r="G187" s="93"/>
      <c r="H187" s="94"/>
      <c r="I187" s="14"/>
      <c r="J187" s="14"/>
      <c r="K187" s="14"/>
      <c r="L187" s="14"/>
      <c r="M187" s="14"/>
      <c r="N187" s="14"/>
      <c r="R187" s="247" t="b">
        <f t="shared" si="7"/>
        <v>0</v>
      </c>
      <c r="S187" s="156">
        <f t="shared" si="8"/>
        <v>1</v>
      </c>
    </row>
    <row r="188" spans="1:19" ht="14.4" x14ac:dyDescent="0.3">
      <c r="A188" s="14"/>
      <c r="B188" s="90">
        <v>175</v>
      </c>
      <c r="C188" s="91"/>
      <c r="D188" s="92"/>
      <c r="E188" s="93"/>
      <c r="F188" s="92"/>
      <c r="G188" s="93"/>
      <c r="H188" s="94"/>
      <c r="I188" s="14"/>
      <c r="J188" s="14"/>
      <c r="K188" s="14"/>
      <c r="L188" s="14"/>
      <c r="M188" s="14"/>
      <c r="N188" s="14"/>
      <c r="R188" s="247" t="b">
        <f t="shared" si="7"/>
        <v>0</v>
      </c>
      <c r="S188" s="156">
        <f t="shared" si="8"/>
        <v>1</v>
      </c>
    </row>
    <row r="189" spans="1:19" ht="14.4" x14ac:dyDescent="0.3">
      <c r="A189" s="14"/>
      <c r="B189" s="90">
        <v>176</v>
      </c>
      <c r="C189" s="91"/>
      <c r="D189" s="92"/>
      <c r="E189" s="93"/>
      <c r="F189" s="92"/>
      <c r="G189" s="93"/>
      <c r="H189" s="94"/>
      <c r="I189" s="14"/>
      <c r="J189" s="14"/>
      <c r="K189" s="14"/>
      <c r="L189" s="14"/>
      <c r="M189" s="14"/>
      <c r="N189" s="14"/>
      <c r="R189" s="247" t="b">
        <f t="shared" si="7"/>
        <v>0</v>
      </c>
      <c r="S189" s="156">
        <f t="shared" si="8"/>
        <v>1</v>
      </c>
    </row>
    <row r="190" spans="1:19" ht="14.4" x14ac:dyDescent="0.3">
      <c r="A190" s="14"/>
      <c r="B190" s="90">
        <v>177</v>
      </c>
      <c r="C190" s="91"/>
      <c r="D190" s="92"/>
      <c r="E190" s="93"/>
      <c r="F190" s="92"/>
      <c r="G190" s="93"/>
      <c r="H190" s="94"/>
      <c r="I190" s="14"/>
      <c r="J190" s="14"/>
      <c r="K190" s="14"/>
      <c r="L190" s="14"/>
      <c r="M190" s="14"/>
      <c r="N190" s="14"/>
      <c r="R190" s="247" t="b">
        <f t="shared" si="7"/>
        <v>0</v>
      </c>
      <c r="S190" s="156">
        <f t="shared" si="8"/>
        <v>1</v>
      </c>
    </row>
    <row r="191" spans="1:19" ht="14.4" x14ac:dyDescent="0.3">
      <c r="A191" s="14"/>
      <c r="B191" s="90">
        <v>178</v>
      </c>
      <c r="C191" s="91"/>
      <c r="D191" s="92"/>
      <c r="E191" s="93"/>
      <c r="F191" s="92"/>
      <c r="G191" s="93"/>
      <c r="H191" s="94"/>
      <c r="I191" s="14"/>
      <c r="J191" s="14"/>
      <c r="K191" s="14"/>
      <c r="L191" s="14"/>
      <c r="M191" s="14"/>
      <c r="N191" s="14"/>
      <c r="R191" s="247" t="b">
        <f t="shared" si="7"/>
        <v>0</v>
      </c>
      <c r="S191" s="156">
        <f t="shared" si="8"/>
        <v>1</v>
      </c>
    </row>
    <row r="192" spans="1:19" ht="14.4" x14ac:dyDescent="0.3">
      <c r="A192" s="14"/>
      <c r="B192" s="90">
        <v>179</v>
      </c>
      <c r="C192" s="91"/>
      <c r="D192" s="92"/>
      <c r="E192" s="93"/>
      <c r="F192" s="92"/>
      <c r="G192" s="93"/>
      <c r="H192" s="94"/>
      <c r="I192" s="14"/>
      <c r="J192" s="14"/>
      <c r="K192" s="14"/>
      <c r="L192" s="14"/>
      <c r="M192" s="14"/>
      <c r="N192" s="14"/>
      <c r="R192" s="247" t="b">
        <f t="shared" si="7"/>
        <v>0</v>
      </c>
      <c r="S192" s="156">
        <f t="shared" si="8"/>
        <v>1</v>
      </c>
    </row>
    <row r="193" spans="1:19" thickBot="1" x14ac:dyDescent="0.35">
      <c r="A193" s="14"/>
      <c r="B193" s="103">
        <v>180</v>
      </c>
      <c r="C193" s="104"/>
      <c r="D193" s="106"/>
      <c r="E193" s="105"/>
      <c r="F193" s="106"/>
      <c r="G193" s="105"/>
      <c r="H193" s="107"/>
      <c r="I193" s="14"/>
      <c r="J193" s="14"/>
      <c r="K193" s="14"/>
      <c r="L193" s="14"/>
      <c r="M193" s="14"/>
      <c r="N193" s="14"/>
      <c r="R193" s="247" t="b">
        <f t="shared" si="7"/>
        <v>0</v>
      </c>
      <c r="S193" s="156">
        <f t="shared" si="8"/>
        <v>1</v>
      </c>
    </row>
    <row r="194" spans="1:19" ht="14.4" x14ac:dyDescent="0.3">
      <c r="A194" s="14"/>
      <c r="B194" s="85">
        <v>181</v>
      </c>
      <c r="C194" s="99"/>
      <c r="D194" s="100"/>
      <c r="E194" s="101"/>
      <c r="F194" s="100"/>
      <c r="G194" s="101"/>
      <c r="H194" s="102"/>
      <c r="I194" s="14"/>
      <c r="J194" s="14"/>
      <c r="K194" s="14"/>
      <c r="L194" s="14"/>
      <c r="M194" s="14"/>
      <c r="N194" s="14"/>
      <c r="R194" s="247" t="b">
        <f t="shared" si="7"/>
        <v>0</v>
      </c>
      <c r="S194" s="156">
        <f t="shared" si="8"/>
        <v>1</v>
      </c>
    </row>
    <row r="195" spans="1:19" ht="14.4" x14ac:dyDescent="0.3">
      <c r="A195" s="14"/>
      <c r="B195" s="90">
        <v>182</v>
      </c>
      <c r="C195" s="91"/>
      <c r="D195" s="92"/>
      <c r="E195" s="93"/>
      <c r="F195" s="92"/>
      <c r="G195" s="93"/>
      <c r="H195" s="94"/>
      <c r="I195" s="14"/>
      <c r="J195" s="14"/>
      <c r="K195" s="14"/>
      <c r="L195" s="14"/>
      <c r="M195" s="14"/>
      <c r="N195" s="14"/>
      <c r="R195" s="247" t="b">
        <f t="shared" si="7"/>
        <v>0</v>
      </c>
      <c r="S195" s="156">
        <f t="shared" si="8"/>
        <v>1</v>
      </c>
    </row>
    <row r="196" spans="1:19" ht="14.4" x14ac:dyDescent="0.3">
      <c r="A196" s="14"/>
      <c r="B196" s="90">
        <v>183</v>
      </c>
      <c r="C196" s="91"/>
      <c r="D196" s="92"/>
      <c r="E196" s="93"/>
      <c r="F196" s="92"/>
      <c r="G196" s="93"/>
      <c r="H196" s="94"/>
      <c r="I196" s="14"/>
      <c r="J196" s="14"/>
      <c r="K196" s="14"/>
      <c r="L196" s="14"/>
      <c r="M196" s="14"/>
      <c r="N196" s="14"/>
      <c r="R196" s="247" t="b">
        <f t="shared" si="7"/>
        <v>0</v>
      </c>
      <c r="S196" s="156">
        <f t="shared" si="8"/>
        <v>1</v>
      </c>
    </row>
    <row r="197" spans="1:19" ht="14.4" x14ac:dyDescent="0.3">
      <c r="A197" s="14"/>
      <c r="B197" s="90">
        <v>184</v>
      </c>
      <c r="C197" s="91"/>
      <c r="D197" s="92"/>
      <c r="E197" s="93"/>
      <c r="F197" s="92"/>
      <c r="G197" s="93"/>
      <c r="H197" s="94"/>
      <c r="I197" s="14"/>
      <c r="J197" s="14"/>
      <c r="K197" s="14"/>
      <c r="L197" s="14"/>
      <c r="M197" s="14"/>
      <c r="N197" s="14"/>
      <c r="R197" s="247" t="b">
        <f t="shared" si="7"/>
        <v>0</v>
      </c>
      <c r="S197" s="156">
        <f t="shared" si="8"/>
        <v>1</v>
      </c>
    </row>
    <row r="198" spans="1:19" ht="14.4" x14ac:dyDescent="0.3">
      <c r="A198" s="14"/>
      <c r="B198" s="90">
        <v>185</v>
      </c>
      <c r="C198" s="91"/>
      <c r="D198" s="92"/>
      <c r="E198" s="93"/>
      <c r="F198" s="92"/>
      <c r="G198" s="93"/>
      <c r="H198" s="94"/>
      <c r="I198" s="14"/>
      <c r="J198" s="14"/>
      <c r="K198" s="14"/>
      <c r="L198" s="14"/>
      <c r="M198" s="14"/>
      <c r="N198" s="14"/>
      <c r="R198" s="247" t="b">
        <f t="shared" si="7"/>
        <v>0</v>
      </c>
      <c r="S198" s="156">
        <f t="shared" si="8"/>
        <v>1</v>
      </c>
    </row>
    <row r="199" spans="1:19" ht="14.4" x14ac:dyDescent="0.3">
      <c r="A199" s="14"/>
      <c r="B199" s="90">
        <v>186</v>
      </c>
      <c r="C199" s="91"/>
      <c r="D199" s="92"/>
      <c r="E199" s="93"/>
      <c r="F199" s="92"/>
      <c r="G199" s="93"/>
      <c r="H199" s="94"/>
      <c r="I199" s="14"/>
      <c r="J199" s="14"/>
      <c r="K199" s="14"/>
      <c r="L199" s="14"/>
      <c r="M199" s="14"/>
      <c r="N199" s="14"/>
      <c r="R199" s="247" t="b">
        <f t="shared" si="7"/>
        <v>0</v>
      </c>
      <c r="S199" s="156">
        <f t="shared" si="8"/>
        <v>1</v>
      </c>
    </row>
    <row r="200" spans="1:19" ht="14.4" x14ac:dyDescent="0.3">
      <c r="A200" s="14"/>
      <c r="B200" s="90">
        <v>187</v>
      </c>
      <c r="C200" s="91"/>
      <c r="D200" s="92"/>
      <c r="E200" s="93"/>
      <c r="F200" s="92"/>
      <c r="G200" s="93"/>
      <c r="H200" s="94"/>
      <c r="I200" s="14"/>
      <c r="J200" s="14"/>
      <c r="K200" s="14"/>
      <c r="L200" s="14"/>
      <c r="M200" s="14"/>
      <c r="N200" s="14"/>
      <c r="R200" s="247" t="b">
        <f t="shared" si="7"/>
        <v>0</v>
      </c>
      <c r="S200" s="156">
        <f t="shared" si="8"/>
        <v>1</v>
      </c>
    </row>
    <row r="201" spans="1:19" ht="14.4" x14ac:dyDescent="0.3">
      <c r="A201" s="14"/>
      <c r="B201" s="90">
        <v>188</v>
      </c>
      <c r="C201" s="91"/>
      <c r="D201" s="92"/>
      <c r="E201" s="93"/>
      <c r="F201" s="92"/>
      <c r="G201" s="93"/>
      <c r="H201" s="94"/>
      <c r="I201" s="14"/>
      <c r="J201" s="14"/>
      <c r="K201" s="14"/>
      <c r="L201" s="14"/>
      <c r="M201" s="14"/>
      <c r="N201" s="14"/>
      <c r="R201" s="247" t="b">
        <f t="shared" si="7"/>
        <v>0</v>
      </c>
      <c r="S201" s="156">
        <f t="shared" si="8"/>
        <v>1</v>
      </c>
    </row>
    <row r="202" spans="1:19" ht="14.4" x14ac:dyDescent="0.3">
      <c r="A202" s="14"/>
      <c r="B202" s="90">
        <v>189</v>
      </c>
      <c r="C202" s="91"/>
      <c r="D202" s="92"/>
      <c r="E202" s="93"/>
      <c r="F202" s="92"/>
      <c r="G202" s="93"/>
      <c r="H202" s="94"/>
      <c r="I202" s="14"/>
      <c r="J202" s="14"/>
      <c r="K202" s="14"/>
      <c r="L202" s="14"/>
      <c r="M202" s="14"/>
      <c r="N202" s="14"/>
      <c r="R202" s="247" t="b">
        <f t="shared" si="7"/>
        <v>0</v>
      </c>
      <c r="S202" s="156">
        <f t="shared" si="8"/>
        <v>1</v>
      </c>
    </row>
    <row r="203" spans="1:19" thickBot="1" x14ac:dyDescent="0.35">
      <c r="A203" s="14"/>
      <c r="B203" s="90">
        <v>190</v>
      </c>
      <c r="C203" s="95"/>
      <c r="D203" s="96"/>
      <c r="E203" s="97"/>
      <c r="F203" s="96"/>
      <c r="G203" s="97"/>
      <c r="H203" s="98"/>
      <c r="I203" s="14"/>
      <c r="J203" s="14"/>
      <c r="K203" s="14"/>
      <c r="L203" s="14"/>
      <c r="M203" s="14"/>
      <c r="N203" s="14"/>
      <c r="R203" s="247" t="b">
        <f t="shared" si="7"/>
        <v>0</v>
      </c>
      <c r="S203" s="156">
        <f t="shared" si="8"/>
        <v>1</v>
      </c>
    </row>
    <row r="204" spans="1:19" ht="14.4" x14ac:dyDescent="0.3">
      <c r="A204" s="14"/>
      <c r="B204" s="85">
        <v>191</v>
      </c>
      <c r="C204" s="99"/>
      <c r="D204" s="100"/>
      <c r="E204" s="101"/>
      <c r="F204" s="100"/>
      <c r="G204" s="101"/>
      <c r="H204" s="102"/>
      <c r="I204" s="14"/>
      <c r="J204" s="14"/>
      <c r="K204" s="14"/>
      <c r="L204" s="14"/>
      <c r="M204" s="14"/>
      <c r="N204" s="14"/>
      <c r="R204" s="247" t="b">
        <f t="shared" si="7"/>
        <v>0</v>
      </c>
      <c r="S204" s="156">
        <f t="shared" si="8"/>
        <v>1</v>
      </c>
    </row>
    <row r="205" spans="1:19" ht="14.4" x14ac:dyDescent="0.3">
      <c r="A205" s="14"/>
      <c r="B205" s="90">
        <v>192</v>
      </c>
      <c r="C205" s="91"/>
      <c r="D205" s="92"/>
      <c r="E205" s="93"/>
      <c r="F205" s="92"/>
      <c r="G205" s="93"/>
      <c r="H205" s="94"/>
      <c r="I205" s="14"/>
      <c r="J205" s="14"/>
      <c r="K205" s="14"/>
      <c r="L205" s="14"/>
      <c r="M205" s="14"/>
      <c r="N205" s="14"/>
      <c r="R205" s="247" t="b">
        <f t="shared" si="7"/>
        <v>0</v>
      </c>
      <c r="S205" s="156">
        <f t="shared" si="8"/>
        <v>1</v>
      </c>
    </row>
    <row r="206" spans="1:19" ht="14.4" x14ac:dyDescent="0.3">
      <c r="A206" s="14"/>
      <c r="B206" s="90">
        <v>193</v>
      </c>
      <c r="C206" s="91"/>
      <c r="D206" s="92"/>
      <c r="E206" s="93"/>
      <c r="F206" s="92"/>
      <c r="G206" s="93"/>
      <c r="H206" s="94"/>
      <c r="I206" s="14"/>
      <c r="J206" s="14"/>
      <c r="K206" s="14"/>
      <c r="L206" s="14"/>
      <c r="M206" s="14"/>
      <c r="N206" s="14"/>
      <c r="R206" s="247" t="b">
        <f t="shared" si="7"/>
        <v>0</v>
      </c>
      <c r="S206" s="156">
        <f t="shared" si="8"/>
        <v>1</v>
      </c>
    </row>
    <row r="207" spans="1:19" ht="14.4" x14ac:dyDescent="0.3">
      <c r="A207" s="14"/>
      <c r="B207" s="90">
        <v>194</v>
      </c>
      <c r="C207" s="91"/>
      <c r="D207" s="92"/>
      <c r="E207" s="93"/>
      <c r="F207" s="92"/>
      <c r="G207" s="93"/>
      <c r="H207" s="94"/>
      <c r="I207" s="14"/>
      <c r="J207" s="14"/>
      <c r="K207" s="14"/>
      <c r="L207" s="14"/>
      <c r="M207" s="14"/>
      <c r="N207" s="14"/>
      <c r="R207" s="247" t="b">
        <f t="shared" si="7"/>
        <v>0</v>
      </c>
      <c r="S207" s="156">
        <f t="shared" si="8"/>
        <v>1</v>
      </c>
    </row>
    <row r="208" spans="1:19" ht="14.4" x14ac:dyDescent="0.3">
      <c r="A208" s="14"/>
      <c r="B208" s="90">
        <v>195</v>
      </c>
      <c r="C208" s="91"/>
      <c r="D208" s="92"/>
      <c r="E208" s="93"/>
      <c r="F208" s="92"/>
      <c r="G208" s="93"/>
      <c r="H208" s="94"/>
      <c r="I208" s="14"/>
      <c r="J208" s="14"/>
      <c r="K208" s="14"/>
      <c r="L208" s="14"/>
      <c r="M208" s="14"/>
      <c r="N208" s="14"/>
      <c r="R208" s="247" t="b">
        <f t="shared" si="7"/>
        <v>0</v>
      </c>
      <c r="S208" s="156">
        <f t="shared" si="8"/>
        <v>1</v>
      </c>
    </row>
    <row r="209" spans="1:19" ht="14.4" x14ac:dyDescent="0.3">
      <c r="A209" s="14"/>
      <c r="B209" s="90">
        <v>196</v>
      </c>
      <c r="C209" s="91"/>
      <c r="D209" s="92"/>
      <c r="E209" s="93"/>
      <c r="F209" s="92"/>
      <c r="G209" s="93"/>
      <c r="H209" s="94"/>
      <c r="I209" s="14"/>
      <c r="J209" s="14"/>
      <c r="K209" s="14"/>
      <c r="L209" s="14"/>
      <c r="M209" s="14"/>
      <c r="N209" s="14"/>
      <c r="R209" s="247" t="b">
        <f t="shared" si="7"/>
        <v>0</v>
      </c>
      <c r="S209" s="156">
        <f t="shared" si="8"/>
        <v>1</v>
      </c>
    </row>
    <row r="210" spans="1:19" ht="14.4" x14ac:dyDescent="0.3">
      <c r="A210" s="14"/>
      <c r="B210" s="90">
        <v>197</v>
      </c>
      <c r="C210" s="91"/>
      <c r="D210" s="92"/>
      <c r="E210" s="93"/>
      <c r="F210" s="92"/>
      <c r="G210" s="93"/>
      <c r="H210" s="94"/>
      <c r="I210" s="14"/>
      <c r="J210" s="14"/>
      <c r="K210" s="14"/>
      <c r="L210" s="14"/>
      <c r="M210" s="14"/>
      <c r="N210" s="14"/>
      <c r="R210" s="247" t="b">
        <f t="shared" si="7"/>
        <v>0</v>
      </c>
      <c r="S210" s="156">
        <f t="shared" si="8"/>
        <v>1</v>
      </c>
    </row>
    <row r="211" spans="1:19" ht="14.4" x14ac:dyDescent="0.3">
      <c r="A211" s="14"/>
      <c r="B211" s="90">
        <v>198</v>
      </c>
      <c r="C211" s="91"/>
      <c r="D211" s="92"/>
      <c r="E211" s="93"/>
      <c r="F211" s="92"/>
      <c r="G211" s="93"/>
      <c r="H211" s="94"/>
      <c r="I211" s="14"/>
      <c r="J211" s="14"/>
      <c r="K211" s="14"/>
      <c r="L211" s="14"/>
      <c r="M211" s="14"/>
      <c r="N211" s="14"/>
      <c r="R211" s="247" t="b">
        <f t="shared" si="7"/>
        <v>0</v>
      </c>
      <c r="S211" s="156">
        <f t="shared" si="8"/>
        <v>1</v>
      </c>
    </row>
    <row r="212" spans="1:19" ht="14.4" x14ac:dyDescent="0.3">
      <c r="A212" s="14"/>
      <c r="B212" s="90">
        <v>199</v>
      </c>
      <c r="C212" s="91"/>
      <c r="D212" s="92"/>
      <c r="E212" s="93"/>
      <c r="F212" s="92"/>
      <c r="G212" s="93"/>
      <c r="H212" s="94"/>
      <c r="I212" s="14"/>
      <c r="J212" s="14"/>
      <c r="K212" s="14"/>
      <c r="L212" s="14"/>
      <c r="M212" s="14"/>
      <c r="N212" s="14"/>
      <c r="R212" s="247" t="b">
        <f t="shared" si="7"/>
        <v>0</v>
      </c>
      <c r="S212" s="156">
        <f t="shared" si="8"/>
        <v>1</v>
      </c>
    </row>
    <row r="213" spans="1:19" thickBot="1" x14ac:dyDescent="0.35">
      <c r="A213" s="14"/>
      <c r="B213" s="103">
        <v>200</v>
      </c>
      <c r="C213" s="104"/>
      <c r="D213" s="106"/>
      <c r="E213" s="105"/>
      <c r="F213" s="106"/>
      <c r="G213" s="105"/>
      <c r="H213" s="107"/>
      <c r="I213" s="14"/>
      <c r="J213" s="14"/>
      <c r="K213" s="14"/>
      <c r="L213" s="14"/>
      <c r="M213" s="14"/>
      <c r="N213" s="14"/>
      <c r="R213" s="247" t="b">
        <f t="shared" si="7"/>
        <v>0</v>
      </c>
      <c r="S213" s="156">
        <f t="shared" si="8"/>
        <v>1</v>
      </c>
    </row>
    <row r="214" spans="1:19" ht="14.4" x14ac:dyDescent="0.3">
      <c r="A214" s="14"/>
      <c r="B214" s="85">
        <v>201</v>
      </c>
      <c r="C214" s="99"/>
      <c r="D214" s="100"/>
      <c r="E214" s="101"/>
      <c r="F214" s="100"/>
      <c r="G214" s="101"/>
      <c r="H214" s="102"/>
      <c r="I214" s="14"/>
      <c r="J214" s="14"/>
      <c r="K214" s="14"/>
      <c r="L214" s="14"/>
      <c r="M214" s="14"/>
      <c r="N214" s="14"/>
      <c r="R214" s="247" t="b">
        <f t="shared" ref="R214:R277" si="9">$G$6&lt;B214</f>
        <v>0</v>
      </c>
      <c r="S214" s="156">
        <f t="shared" ref="S214:S277" si="10">IF(C214="Yes",DATE(2025,1,1),DATE(1900,1,1))</f>
        <v>1</v>
      </c>
    </row>
    <row r="215" spans="1:19" ht="14.4" x14ac:dyDescent="0.3">
      <c r="A215" s="14"/>
      <c r="B215" s="90">
        <v>202</v>
      </c>
      <c r="C215" s="91"/>
      <c r="D215" s="92"/>
      <c r="E215" s="93"/>
      <c r="F215" s="92"/>
      <c r="G215" s="93"/>
      <c r="H215" s="94"/>
      <c r="I215" s="14"/>
      <c r="J215" s="14"/>
      <c r="K215" s="14"/>
      <c r="L215" s="14"/>
      <c r="M215" s="14"/>
      <c r="N215" s="14"/>
      <c r="R215" s="247" t="b">
        <f t="shared" si="9"/>
        <v>0</v>
      </c>
      <c r="S215" s="156">
        <f t="shared" si="10"/>
        <v>1</v>
      </c>
    </row>
    <row r="216" spans="1:19" ht="14.4" x14ac:dyDescent="0.3">
      <c r="A216" s="14"/>
      <c r="B216" s="90">
        <v>203</v>
      </c>
      <c r="C216" s="91"/>
      <c r="D216" s="92"/>
      <c r="E216" s="93"/>
      <c r="F216" s="92"/>
      <c r="G216" s="93"/>
      <c r="H216" s="94"/>
      <c r="I216" s="14"/>
      <c r="J216" s="14"/>
      <c r="K216" s="14"/>
      <c r="L216" s="14"/>
      <c r="M216" s="14"/>
      <c r="N216" s="14"/>
      <c r="R216" s="247" t="b">
        <f t="shared" si="9"/>
        <v>0</v>
      </c>
      <c r="S216" s="156">
        <f t="shared" si="10"/>
        <v>1</v>
      </c>
    </row>
    <row r="217" spans="1:19" ht="14.4" x14ac:dyDescent="0.3">
      <c r="A217" s="14"/>
      <c r="B217" s="90">
        <v>204</v>
      </c>
      <c r="C217" s="91"/>
      <c r="D217" s="92"/>
      <c r="E217" s="93"/>
      <c r="F217" s="92"/>
      <c r="G217" s="93"/>
      <c r="H217" s="94"/>
      <c r="I217" s="14"/>
      <c r="J217" s="14"/>
      <c r="K217" s="14"/>
      <c r="L217" s="14"/>
      <c r="M217" s="14"/>
      <c r="N217" s="14"/>
      <c r="R217" s="247" t="b">
        <f t="shared" si="9"/>
        <v>0</v>
      </c>
      <c r="S217" s="156">
        <f t="shared" si="10"/>
        <v>1</v>
      </c>
    </row>
    <row r="218" spans="1:19" ht="14.4" x14ac:dyDescent="0.3">
      <c r="A218" s="14"/>
      <c r="B218" s="90">
        <v>205</v>
      </c>
      <c r="C218" s="91"/>
      <c r="D218" s="92"/>
      <c r="E218" s="93"/>
      <c r="F218" s="92"/>
      <c r="G218" s="93"/>
      <c r="H218" s="94"/>
      <c r="I218" s="14"/>
      <c r="J218" s="14"/>
      <c r="K218" s="14"/>
      <c r="L218" s="14"/>
      <c r="M218" s="14"/>
      <c r="N218" s="14"/>
      <c r="R218" s="247" t="b">
        <f t="shared" si="9"/>
        <v>0</v>
      </c>
      <c r="S218" s="156">
        <f t="shared" si="10"/>
        <v>1</v>
      </c>
    </row>
    <row r="219" spans="1:19" ht="15" customHeight="1" x14ac:dyDescent="0.3">
      <c r="A219" s="14"/>
      <c r="B219" s="90">
        <v>206</v>
      </c>
      <c r="C219" s="91"/>
      <c r="D219" s="92"/>
      <c r="E219" s="93"/>
      <c r="F219" s="92"/>
      <c r="G219" s="93"/>
      <c r="H219" s="94"/>
      <c r="I219" s="14"/>
      <c r="J219" s="14"/>
      <c r="K219" s="14"/>
      <c r="L219" s="14"/>
      <c r="M219" s="14"/>
      <c r="N219" s="14"/>
      <c r="R219" s="247" t="b">
        <f t="shared" si="9"/>
        <v>0</v>
      </c>
      <c r="S219" s="156">
        <f t="shared" si="10"/>
        <v>1</v>
      </c>
    </row>
    <row r="220" spans="1:19" ht="15" customHeight="1" x14ac:dyDescent="0.3">
      <c r="A220" s="14"/>
      <c r="B220" s="90">
        <v>207</v>
      </c>
      <c r="C220" s="91"/>
      <c r="D220" s="92"/>
      <c r="E220" s="93"/>
      <c r="F220" s="92"/>
      <c r="G220" s="93"/>
      <c r="H220" s="94"/>
      <c r="I220" s="14"/>
      <c r="J220" s="14"/>
      <c r="K220" s="14"/>
      <c r="L220" s="14"/>
      <c r="M220" s="14"/>
      <c r="N220" s="14"/>
      <c r="R220" s="247" t="b">
        <f t="shared" si="9"/>
        <v>0</v>
      </c>
      <c r="S220" s="156">
        <f t="shared" si="10"/>
        <v>1</v>
      </c>
    </row>
    <row r="221" spans="1:19" ht="15" customHeight="1" x14ac:dyDescent="0.3">
      <c r="A221" s="14"/>
      <c r="B221" s="90">
        <v>208</v>
      </c>
      <c r="C221" s="91"/>
      <c r="D221" s="92"/>
      <c r="E221" s="93"/>
      <c r="F221" s="92"/>
      <c r="G221" s="93"/>
      <c r="H221" s="94"/>
      <c r="I221" s="14"/>
      <c r="J221" s="14"/>
      <c r="K221" s="14"/>
      <c r="L221" s="14"/>
      <c r="M221" s="14"/>
      <c r="N221" s="14"/>
      <c r="R221" s="247" t="b">
        <f t="shared" si="9"/>
        <v>0</v>
      </c>
      <c r="S221" s="156">
        <f t="shared" si="10"/>
        <v>1</v>
      </c>
    </row>
    <row r="222" spans="1:19" ht="15" customHeight="1" x14ac:dyDescent="0.3">
      <c r="A222" s="14"/>
      <c r="B222" s="90">
        <v>209</v>
      </c>
      <c r="C222" s="91"/>
      <c r="D222" s="92"/>
      <c r="E222" s="93"/>
      <c r="F222" s="92"/>
      <c r="G222" s="93"/>
      <c r="H222" s="94"/>
      <c r="I222" s="14"/>
      <c r="J222" s="14"/>
      <c r="K222" s="14"/>
      <c r="L222" s="14"/>
      <c r="M222" s="14"/>
      <c r="N222" s="14"/>
      <c r="R222" s="247" t="b">
        <f t="shared" si="9"/>
        <v>0</v>
      </c>
      <c r="S222" s="156">
        <f t="shared" si="10"/>
        <v>1</v>
      </c>
    </row>
    <row r="223" spans="1:19" ht="15" customHeight="1" thickBot="1" x14ac:dyDescent="0.35">
      <c r="A223" s="14"/>
      <c r="B223" s="90">
        <v>210</v>
      </c>
      <c r="C223" s="95"/>
      <c r="D223" s="96"/>
      <c r="E223" s="97"/>
      <c r="F223" s="96"/>
      <c r="G223" s="97"/>
      <c r="H223" s="98"/>
      <c r="I223" s="14"/>
      <c r="J223" s="14"/>
      <c r="K223" s="14"/>
      <c r="L223" s="14"/>
      <c r="M223" s="14"/>
      <c r="N223" s="14"/>
      <c r="R223" s="247" t="b">
        <f t="shared" si="9"/>
        <v>0</v>
      </c>
      <c r="S223" s="156">
        <f t="shared" si="10"/>
        <v>1</v>
      </c>
    </row>
    <row r="224" spans="1:19" ht="15" customHeight="1" x14ac:dyDescent="0.3">
      <c r="A224" s="14"/>
      <c r="B224" s="85">
        <v>211</v>
      </c>
      <c r="C224" s="99"/>
      <c r="D224" s="100"/>
      <c r="E224" s="101"/>
      <c r="F224" s="100"/>
      <c r="G224" s="101"/>
      <c r="H224" s="102"/>
      <c r="I224" s="14"/>
      <c r="J224" s="14"/>
      <c r="K224" s="14"/>
      <c r="L224" s="14"/>
      <c r="M224" s="14"/>
      <c r="N224" s="14"/>
      <c r="R224" s="247" t="b">
        <f t="shared" si="9"/>
        <v>0</v>
      </c>
      <c r="S224" s="156">
        <f t="shared" si="10"/>
        <v>1</v>
      </c>
    </row>
    <row r="225" spans="1:19" ht="15" customHeight="1" x14ac:dyDescent="0.3">
      <c r="A225" s="14"/>
      <c r="B225" s="90">
        <v>212</v>
      </c>
      <c r="C225" s="91"/>
      <c r="D225" s="92"/>
      <c r="E225" s="93"/>
      <c r="F225" s="92"/>
      <c r="G225" s="93"/>
      <c r="H225" s="94"/>
      <c r="I225" s="14"/>
      <c r="J225" s="14"/>
      <c r="K225" s="14"/>
      <c r="L225" s="14"/>
      <c r="M225" s="14"/>
      <c r="N225" s="14"/>
      <c r="R225" s="247" t="b">
        <f t="shared" si="9"/>
        <v>0</v>
      </c>
      <c r="S225" s="156">
        <f t="shared" si="10"/>
        <v>1</v>
      </c>
    </row>
    <row r="226" spans="1:19" ht="15" customHeight="1" x14ac:dyDescent="0.3">
      <c r="A226" s="14"/>
      <c r="B226" s="90">
        <v>213</v>
      </c>
      <c r="C226" s="91"/>
      <c r="D226" s="92"/>
      <c r="E226" s="93"/>
      <c r="F226" s="92"/>
      <c r="G226" s="93"/>
      <c r="H226" s="94"/>
      <c r="I226" s="14"/>
      <c r="J226" s="14"/>
      <c r="K226" s="14"/>
      <c r="L226" s="14"/>
      <c r="M226" s="14"/>
      <c r="N226" s="14"/>
      <c r="R226" s="247" t="b">
        <f t="shared" si="9"/>
        <v>0</v>
      </c>
      <c r="S226" s="156">
        <f t="shared" si="10"/>
        <v>1</v>
      </c>
    </row>
    <row r="227" spans="1:19" ht="15" customHeight="1" x14ac:dyDescent="0.3">
      <c r="A227" s="14"/>
      <c r="B227" s="90">
        <v>214</v>
      </c>
      <c r="C227" s="91"/>
      <c r="D227" s="92"/>
      <c r="E227" s="93"/>
      <c r="F227" s="92"/>
      <c r="G227" s="93"/>
      <c r="H227" s="94"/>
      <c r="I227" s="14"/>
      <c r="J227" s="14"/>
      <c r="K227" s="14"/>
      <c r="L227" s="14"/>
      <c r="M227" s="14"/>
      <c r="N227" s="14"/>
      <c r="R227" s="247" t="b">
        <f t="shared" si="9"/>
        <v>0</v>
      </c>
      <c r="S227" s="156">
        <f t="shared" si="10"/>
        <v>1</v>
      </c>
    </row>
    <row r="228" spans="1:19" ht="15" customHeight="1" x14ac:dyDescent="0.3">
      <c r="A228" s="14"/>
      <c r="B228" s="90">
        <v>215</v>
      </c>
      <c r="C228" s="91"/>
      <c r="D228" s="92"/>
      <c r="E228" s="93"/>
      <c r="F228" s="92"/>
      <c r="G228" s="93"/>
      <c r="H228" s="94"/>
      <c r="I228" s="14"/>
      <c r="J228" s="14"/>
      <c r="K228" s="14"/>
      <c r="L228" s="14"/>
      <c r="M228" s="14"/>
      <c r="N228" s="14"/>
      <c r="R228" s="247" t="b">
        <f t="shared" si="9"/>
        <v>0</v>
      </c>
      <c r="S228" s="156">
        <f t="shared" si="10"/>
        <v>1</v>
      </c>
    </row>
    <row r="229" spans="1:19" ht="15" customHeight="1" x14ac:dyDescent="0.3">
      <c r="A229" s="14"/>
      <c r="B229" s="90">
        <v>216</v>
      </c>
      <c r="C229" s="91"/>
      <c r="D229" s="92"/>
      <c r="E229" s="93"/>
      <c r="F229" s="92"/>
      <c r="G229" s="93"/>
      <c r="H229" s="94"/>
      <c r="I229" s="14"/>
      <c r="J229" s="14"/>
      <c r="K229" s="14"/>
      <c r="L229" s="14"/>
      <c r="M229" s="14"/>
      <c r="N229" s="14"/>
      <c r="R229" s="247" t="b">
        <f t="shared" si="9"/>
        <v>0</v>
      </c>
      <c r="S229" s="156">
        <f t="shared" si="10"/>
        <v>1</v>
      </c>
    </row>
    <row r="230" spans="1:19" ht="15" customHeight="1" x14ac:dyDescent="0.3">
      <c r="A230" s="14"/>
      <c r="B230" s="90">
        <v>217</v>
      </c>
      <c r="C230" s="91"/>
      <c r="D230" s="92"/>
      <c r="E230" s="93"/>
      <c r="F230" s="92"/>
      <c r="G230" s="93"/>
      <c r="H230" s="94"/>
      <c r="I230" s="14"/>
      <c r="J230" s="14"/>
      <c r="K230" s="14"/>
      <c r="L230" s="14"/>
      <c r="M230" s="14"/>
      <c r="N230" s="14"/>
      <c r="R230" s="247" t="b">
        <f t="shared" si="9"/>
        <v>0</v>
      </c>
      <c r="S230" s="156">
        <f t="shared" si="10"/>
        <v>1</v>
      </c>
    </row>
    <row r="231" spans="1:19" ht="15" customHeight="1" x14ac:dyDescent="0.3">
      <c r="A231" s="14"/>
      <c r="B231" s="90">
        <v>218</v>
      </c>
      <c r="C231" s="91"/>
      <c r="D231" s="92"/>
      <c r="E231" s="93"/>
      <c r="F231" s="92"/>
      <c r="G231" s="93"/>
      <c r="H231" s="94"/>
      <c r="I231" s="14"/>
      <c r="J231" s="14"/>
      <c r="K231" s="14"/>
      <c r="L231" s="14"/>
      <c r="M231" s="14"/>
      <c r="N231" s="14"/>
      <c r="R231" s="247" t="b">
        <f t="shared" si="9"/>
        <v>0</v>
      </c>
      <c r="S231" s="156">
        <f t="shared" si="10"/>
        <v>1</v>
      </c>
    </row>
    <row r="232" spans="1:19" ht="15" customHeight="1" x14ac:dyDescent="0.3">
      <c r="A232" s="14"/>
      <c r="B232" s="90">
        <v>219</v>
      </c>
      <c r="C232" s="91"/>
      <c r="D232" s="92"/>
      <c r="E232" s="93"/>
      <c r="F232" s="92"/>
      <c r="G232" s="93"/>
      <c r="H232" s="94"/>
      <c r="I232" s="14"/>
      <c r="J232" s="14"/>
      <c r="K232" s="14"/>
      <c r="L232" s="14"/>
      <c r="M232" s="14"/>
      <c r="N232" s="14"/>
      <c r="R232" s="247" t="b">
        <f t="shared" si="9"/>
        <v>0</v>
      </c>
      <c r="S232" s="156">
        <f t="shared" si="10"/>
        <v>1</v>
      </c>
    </row>
    <row r="233" spans="1:19" ht="15" customHeight="1" thickBot="1" x14ac:dyDescent="0.35">
      <c r="A233" s="14"/>
      <c r="B233" s="103">
        <v>220</v>
      </c>
      <c r="C233" s="104"/>
      <c r="D233" s="106"/>
      <c r="E233" s="105"/>
      <c r="F233" s="106"/>
      <c r="G233" s="105"/>
      <c r="H233" s="107"/>
      <c r="I233" s="14"/>
      <c r="J233" s="14"/>
      <c r="K233" s="14"/>
      <c r="L233" s="14"/>
      <c r="M233" s="14"/>
      <c r="N233" s="14"/>
      <c r="R233" s="247" t="b">
        <f t="shared" si="9"/>
        <v>0</v>
      </c>
      <c r="S233" s="156">
        <f t="shared" si="10"/>
        <v>1</v>
      </c>
    </row>
    <row r="234" spans="1:19" ht="15" customHeight="1" x14ac:dyDescent="0.3">
      <c r="A234" s="14"/>
      <c r="B234" s="85">
        <v>221</v>
      </c>
      <c r="C234" s="99"/>
      <c r="D234" s="100"/>
      <c r="E234" s="101"/>
      <c r="F234" s="100"/>
      <c r="G234" s="101"/>
      <c r="H234" s="102"/>
      <c r="I234" s="14"/>
      <c r="J234" s="14"/>
      <c r="K234" s="14"/>
      <c r="L234" s="14"/>
      <c r="M234" s="14"/>
      <c r="N234" s="14"/>
      <c r="R234" s="247" t="b">
        <f t="shared" si="9"/>
        <v>0</v>
      </c>
      <c r="S234" s="156">
        <f t="shared" si="10"/>
        <v>1</v>
      </c>
    </row>
    <row r="235" spans="1:19" ht="15" customHeight="1" x14ac:dyDescent="0.3">
      <c r="A235" s="14"/>
      <c r="B235" s="90">
        <v>222</v>
      </c>
      <c r="C235" s="91"/>
      <c r="D235" s="92"/>
      <c r="E235" s="93"/>
      <c r="F235" s="92"/>
      <c r="G235" s="93"/>
      <c r="H235" s="94"/>
      <c r="I235" s="14"/>
      <c r="J235" s="14"/>
      <c r="K235" s="14"/>
      <c r="L235" s="14"/>
      <c r="M235" s="14"/>
      <c r="N235" s="14"/>
      <c r="R235" s="247" t="b">
        <f t="shared" si="9"/>
        <v>0</v>
      </c>
      <c r="S235" s="156">
        <f t="shared" si="10"/>
        <v>1</v>
      </c>
    </row>
    <row r="236" spans="1:19" ht="15" customHeight="1" x14ac:dyDescent="0.3">
      <c r="A236" s="14"/>
      <c r="B236" s="90">
        <v>223</v>
      </c>
      <c r="C236" s="91"/>
      <c r="D236" s="92"/>
      <c r="E236" s="93"/>
      <c r="F236" s="92"/>
      <c r="G236" s="93"/>
      <c r="H236" s="94"/>
      <c r="I236" s="14"/>
      <c r="J236" s="14"/>
      <c r="K236" s="14"/>
      <c r="L236" s="14"/>
      <c r="M236" s="14"/>
      <c r="N236" s="14"/>
      <c r="R236" s="247" t="b">
        <f t="shared" si="9"/>
        <v>0</v>
      </c>
      <c r="S236" s="156">
        <f t="shared" si="10"/>
        <v>1</v>
      </c>
    </row>
    <row r="237" spans="1:19" ht="15" customHeight="1" x14ac:dyDescent="0.3">
      <c r="A237" s="14"/>
      <c r="B237" s="90">
        <v>224</v>
      </c>
      <c r="C237" s="91"/>
      <c r="D237" s="92"/>
      <c r="E237" s="93"/>
      <c r="F237" s="92"/>
      <c r="G237" s="93"/>
      <c r="H237" s="94"/>
      <c r="I237" s="14"/>
      <c r="J237" s="14"/>
      <c r="K237" s="14"/>
      <c r="L237" s="14"/>
      <c r="M237" s="14"/>
      <c r="N237" s="14"/>
      <c r="R237" s="247" t="b">
        <f t="shared" si="9"/>
        <v>0</v>
      </c>
      <c r="S237" s="156">
        <f t="shared" si="10"/>
        <v>1</v>
      </c>
    </row>
    <row r="238" spans="1:19" ht="15" customHeight="1" x14ac:dyDescent="0.3">
      <c r="A238" s="14"/>
      <c r="B238" s="90">
        <v>225</v>
      </c>
      <c r="C238" s="91"/>
      <c r="D238" s="92"/>
      <c r="E238" s="93"/>
      <c r="F238" s="92"/>
      <c r="G238" s="93"/>
      <c r="H238" s="94"/>
      <c r="I238" s="14"/>
      <c r="J238" s="14"/>
      <c r="K238" s="14"/>
      <c r="L238" s="14"/>
      <c r="M238" s="14"/>
      <c r="N238" s="14"/>
      <c r="R238" s="247" t="b">
        <f t="shared" si="9"/>
        <v>0</v>
      </c>
      <c r="S238" s="156">
        <f t="shared" si="10"/>
        <v>1</v>
      </c>
    </row>
    <row r="239" spans="1:19" ht="15" customHeight="1" x14ac:dyDescent="0.3">
      <c r="A239" s="14"/>
      <c r="B239" s="90">
        <v>226</v>
      </c>
      <c r="C239" s="91"/>
      <c r="D239" s="92"/>
      <c r="E239" s="93"/>
      <c r="F239" s="92"/>
      <c r="G239" s="93"/>
      <c r="H239" s="94"/>
      <c r="I239" s="14"/>
      <c r="J239" s="14"/>
      <c r="K239" s="14"/>
      <c r="L239" s="14"/>
      <c r="M239" s="14"/>
      <c r="N239" s="14"/>
      <c r="R239" s="247" t="b">
        <f t="shared" si="9"/>
        <v>0</v>
      </c>
      <c r="S239" s="156">
        <f t="shared" si="10"/>
        <v>1</v>
      </c>
    </row>
    <row r="240" spans="1:19" ht="15" customHeight="1" x14ac:dyDescent="0.3">
      <c r="A240" s="14"/>
      <c r="B240" s="90">
        <v>227</v>
      </c>
      <c r="C240" s="91"/>
      <c r="D240" s="92"/>
      <c r="E240" s="93"/>
      <c r="F240" s="92"/>
      <c r="G240" s="93"/>
      <c r="H240" s="94"/>
      <c r="I240" s="14"/>
      <c r="J240" s="14"/>
      <c r="K240" s="14"/>
      <c r="L240" s="14"/>
      <c r="M240" s="14"/>
      <c r="N240" s="14"/>
      <c r="R240" s="247" t="b">
        <f t="shared" si="9"/>
        <v>0</v>
      </c>
      <c r="S240" s="156">
        <f t="shared" si="10"/>
        <v>1</v>
      </c>
    </row>
    <row r="241" spans="1:19" ht="15" customHeight="1" x14ac:dyDescent="0.3">
      <c r="A241" s="14"/>
      <c r="B241" s="90">
        <v>228</v>
      </c>
      <c r="C241" s="91"/>
      <c r="D241" s="92"/>
      <c r="E241" s="93"/>
      <c r="F241" s="92"/>
      <c r="G241" s="93"/>
      <c r="H241" s="94"/>
      <c r="I241" s="14"/>
      <c r="J241" s="14"/>
      <c r="K241" s="14"/>
      <c r="L241" s="14"/>
      <c r="M241" s="14"/>
      <c r="N241" s="14"/>
      <c r="R241" s="247" t="b">
        <f t="shared" si="9"/>
        <v>0</v>
      </c>
      <c r="S241" s="156">
        <f t="shared" si="10"/>
        <v>1</v>
      </c>
    </row>
    <row r="242" spans="1:19" ht="15" customHeight="1" x14ac:dyDescent="0.3">
      <c r="A242" s="14"/>
      <c r="B242" s="90">
        <v>229</v>
      </c>
      <c r="C242" s="91"/>
      <c r="D242" s="92"/>
      <c r="E242" s="93"/>
      <c r="F242" s="92"/>
      <c r="G242" s="93"/>
      <c r="H242" s="94"/>
      <c r="I242" s="14"/>
      <c r="J242" s="14"/>
      <c r="K242" s="14"/>
      <c r="L242" s="14"/>
      <c r="M242" s="14"/>
      <c r="N242" s="14"/>
      <c r="R242" s="247" t="b">
        <f t="shared" si="9"/>
        <v>0</v>
      </c>
      <c r="S242" s="156">
        <f t="shared" si="10"/>
        <v>1</v>
      </c>
    </row>
    <row r="243" spans="1:19" ht="15" customHeight="1" thickBot="1" x14ac:dyDescent="0.35">
      <c r="A243" s="14"/>
      <c r="B243" s="90">
        <v>230</v>
      </c>
      <c r="C243" s="95"/>
      <c r="D243" s="96"/>
      <c r="E243" s="97"/>
      <c r="F243" s="96"/>
      <c r="G243" s="97"/>
      <c r="H243" s="98"/>
      <c r="I243" s="14"/>
      <c r="J243" s="14"/>
      <c r="K243" s="14"/>
      <c r="L243" s="14"/>
      <c r="M243" s="14"/>
      <c r="N243" s="14"/>
      <c r="R243" s="247" t="b">
        <f t="shared" si="9"/>
        <v>0</v>
      </c>
      <c r="S243" s="156">
        <f t="shared" si="10"/>
        <v>1</v>
      </c>
    </row>
    <row r="244" spans="1:19" ht="15" customHeight="1" x14ac:dyDescent="0.3">
      <c r="A244" s="14"/>
      <c r="B244" s="85">
        <v>231</v>
      </c>
      <c r="C244" s="99"/>
      <c r="D244" s="100"/>
      <c r="E244" s="101"/>
      <c r="F244" s="100"/>
      <c r="G244" s="101"/>
      <c r="H244" s="102"/>
      <c r="I244" s="14"/>
      <c r="J244" s="14"/>
      <c r="K244" s="14"/>
      <c r="L244" s="14"/>
      <c r="M244" s="14"/>
      <c r="N244" s="14"/>
      <c r="R244" s="247" t="b">
        <f t="shared" si="9"/>
        <v>0</v>
      </c>
      <c r="S244" s="156">
        <f t="shared" si="10"/>
        <v>1</v>
      </c>
    </row>
    <row r="245" spans="1:19" ht="15" customHeight="1" x14ac:dyDescent="0.3">
      <c r="A245" s="14"/>
      <c r="B245" s="90">
        <v>232</v>
      </c>
      <c r="C245" s="91"/>
      <c r="D245" s="92"/>
      <c r="E245" s="93"/>
      <c r="F245" s="92"/>
      <c r="G245" s="93"/>
      <c r="H245" s="94"/>
      <c r="I245" s="14"/>
      <c r="J245" s="14"/>
      <c r="K245" s="14"/>
      <c r="L245" s="14"/>
      <c r="M245" s="14"/>
      <c r="N245" s="14"/>
      <c r="R245" s="247" t="b">
        <f t="shared" si="9"/>
        <v>0</v>
      </c>
      <c r="S245" s="156">
        <f t="shared" si="10"/>
        <v>1</v>
      </c>
    </row>
    <row r="246" spans="1:19" ht="15" customHeight="1" x14ac:dyDescent="0.3">
      <c r="A246" s="14"/>
      <c r="B246" s="90">
        <v>233</v>
      </c>
      <c r="C246" s="91"/>
      <c r="D246" s="92"/>
      <c r="E246" s="93"/>
      <c r="F246" s="92"/>
      <c r="G246" s="93"/>
      <c r="H246" s="94"/>
      <c r="I246" s="14"/>
      <c r="J246" s="14"/>
      <c r="K246" s="14"/>
      <c r="L246" s="14"/>
      <c r="M246" s="14"/>
      <c r="N246" s="14"/>
      <c r="R246" s="247" t="b">
        <f t="shared" si="9"/>
        <v>0</v>
      </c>
      <c r="S246" s="156">
        <f t="shared" si="10"/>
        <v>1</v>
      </c>
    </row>
    <row r="247" spans="1:19" ht="15" customHeight="1" x14ac:dyDescent="0.3">
      <c r="A247" s="14"/>
      <c r="B247" s="90">
        <v>234</v>
      </c>
      <c r="C247" s="91"/>
      <c r="D247" s="92"/>
      <c r="E247" s="93"/>
      <c r="F247" s="92"/>
      <c r="G247" s="93"/>
      <c r="H247" s="94"/>
      <c r="I247" s="14"/>
      <c r="J247" s="14"/>
      <c r="K247" s="14"/>
      <c r="L247" s="14"/>
      <c r="M247" s="14"/>
      <c r="N247" s="14"/>
      <c r="R247" s="247" t="b">
        <f t="shared" si="9"/>
        <v>0</v>
      </c>
      <c r="S247" s="156">
        <f t="shared" si="10"/>
        <v>1</v>
      </c>
    </row>
    <row r="248" spans="1:19" ht="15" customHeight="1" x14ac:dyDescent="0.3">
      <c r="A248" s="14"/>
      <c r="B248" s="90">
        <v>235</v>
      </c>
      <c r="C248" s="91"/>
      <c r="D248" s="92"/>
      <c r="E248" s="93"/>
      <c r="F248" s="92"/>
      <c r="G248" s="93"/>
      <c r="H248" s="94"/>
      <c r="I248" s="14"/>
      <c r="J248" s="14"/>
      <c r="K248" s="14"/>
      <c r="L248" s="14"/>
      <c r="M248" s="14"/>
      <c r="N248" s="14"/>
      <c r="R248" s="247" t="b">
        <f t="shared" si="9"/>
        <v>0</v>
      </c>
      <c r="S248" s="156">
        <f t="shared" si="10"/>
        <v>1</v>
      </c>
    </row>
    <row r="249" spans="1:19" ht="15" customHeight="1" x14ac:dyDescent="0.3">
      <c r="A249" s="14"/>
      <c r="B249" s="90">
        <v>236</v>
      </c>
      <c r="C249" s="91"/>
      <c r="D249" s="92"/>
      <c r="E249" s="93"/>
      <c r="F249" s="92"/>
      <c r="G249" s="93"/>
      <c r="H249" s="94"/>
      <c r="I249" s="14"/>
      <c r="J249" s="14"/>
      <c r="K249" s="14"/>
      <c r="L249" s="14"/>
      <c r="M249" s="14"/>
      <c r="N249" s="14"/>
      <c r="R249" s="247" t="b">
        <f t="shared" si="9"/>
        <v>0</v>
      </c>
      <c r="S249" s="156">
        <f t="shared" si="10"/>
        <v>1</v>
      </c>
    </row>
    <row r="250" spans="1:19" ht="15" customHeight="1" x14ac:dyDescent="0.3">
      <c r="A250" s="14"/>
      <c r="B250" s="90">
        <v>237</v>
      </c>
      <c r="C250" s="91"/>
      <c r="D250" s="92"/>
      <c r="E250" s="93"/>
      <c r="F250" s="92"/>
      <c r="G250" s="93"/>
      <c r="H250" s="94"/>
      <c r="I250" s="14"/>
      <c r="J250" s="14"/>
      <c r="K250" s="14"/>
      <c r="L250" s="14"/>
      <c r="M250" s="14"/>
      <c r="N250" s="14"/>
      <c r="R250" s="247" t="b">
        <f t="shared" si="9"/>
        <v>0</v>
      </c>
      <c r="S250" s="156">
        <f t="shared" si="10"/>
        <v>1</v>
      </c>
    </row>
    <row r="251" spans="1:19" ht="15" customHeight="1" x14ac:dyDescent="0.3">
      <c r="A251" s="14"/>
      <c r="B251" s="90">
        <v>238</v>
      </c>
      <c r="C251" s="91"/>
      <c r="D251" s="92"/>
      <c r="E251" s="93"/>
      <c r="F251" s="92"/>
      <c r="G251" s="93"/>
      <c r="H251" s="94"/>
      <c r="I251" s="14"/>
      <c r="J251" s="14"/>
      <c r="K251" s="14"/>
      <c r="L251" s="14"/>
      <c r="M251" s="14"/>
      <c r="N251" s="14"/>
      <c r="R251" s="247" t="b">
        <f t="shared" si="9"/>
        <v>0</v>
      </c>
      <c r="S251" s="156">
        <f t="shared" si="10"/>
        <v>1</v>
      </c>
    </row>
    <row r="252" spans="1:19" ht="15" customHeight="1" x14ac:dyDescent="0.3">
      <c r="A252" s="14"/>
      <c r="B252" s="90">
        <v>239</v>
      </c>
      <c r="C252" s="91"/>
      <c r="D252" s="92"/>
      <c r="E252" s="93"/>
      <c r="F252" s="92"/>
      <c r="G252" s="93"/>
      <c r="H252" s="94"/>
      <c r="I252" s="14"/>
      <c r="J252" s="14"/>
      <c r="K252" s="14"/>
      <c r="L252" s="14"/>
      <c r="M252" s="14"/>
      <c r="N252" s="14"/>
      <c r="R252" s="247" t="b">
        <f t="shared" si="9"/>
        <v>0</v>
      </c>
      <c r="S252" s="156">
        <f t="shared" si="10"/>
        <v>1</v>
      </c>
    </row>
    <row r="253" spans="1:19" ht="15" customHeight="1" thickBot="1" x14ac:dyDescent="0.35">
      <c r="A253" s="14"/>
      <c r="B253" s="103">
        <v>240</v>
      </c>
      <c r="C253" s="104"/>
      <c r="D253" s="106"/>
      <c r="E253" s="105"/>
      <c r="F253" s="106"/>
      <c r="G253" s="105"/>
      <c r="H253" s="107"/>
      <c r="I253" s="14"/>
      <c r="J253" s="14"/>
      <c r="K253" s="14"/>
      <c r="L253" s="14"/>
      <c r="M253" s="14"/>
      <c r="N253" s="14"/>
      <c r="R253" s="247" t="b">
        <f t="shared" si="9"/>
        <v>0</v>
      </c>
      <c r="S253" s="156">
        <f t="shared" si="10"/>
        <v>1</v>
      </c>
    </row>
    <row r="254" spans="1:19" ht="15" customHeight="1" x14ac:dyDescent="0.3">
      <c r="A254" s="14"/>
      <c r="B254" s="85">
        <v>241</v>
      </c>
      <c r="C254" s="99"/>
      <c r="D254" s="100"/>
      <c r="E254" s="101"/>
      <c r="F254" s="100"/>
      <c r="G254" s="101"/>
      <c r="H254" s="102"/>
      <c r="I254" s="14"/>
      <c r="J254" s="14"/>
      <c r="K254" s="14"/>
      <c r="L254" s="14"/>
      <c r="M254" s="14"/>
      <c r="N254" s="14"/>
      <c r="R254" s="247" t="b">
        <f t="shared" si="9"/>
        <v>0</v>
      </c>
      <c r="S254" s="156">
        <f t="shared" si="10"/>
        <v>1</v>
      </c>
    </row>
    <row r="255" spans="1:19" ht="15" customHeight="1" x14ac:dyDescent="0.3">
      <c r="A255" s="14"/>
      <c r="B255" s="90">
        <v>242</v>
      </c>
      <c r="C255" s="91"/>
      <c r="D255" s="92"/>
      <c r="E255" s="93"/>
      <c r="F255" s="92"/>
      <c r="G255" s="93"/>
      <c r="H255" s="94"/>
      <c r="I255" s="14"/>
      <c r="J255" s="14"/>
      <c r="K255" s="14"/>
      <c r="L255" s="14"/>
      <c r="M255" s="14"/>
      <c r="N255" s="14"/>
      <c r="R255" s="247" t="b">
        <f t="shared" si="9"/>
        <v>0</v>
      </c>
      <c r="S255" s="156">
        <f t="shared" si="10"/>
        <v>1</v>
      </c>
    </row>
    <row r="256" spans="1:19" ht="15" customHeight="1" x14ac:dyDescent="0.3">
      <c r="A256" s="14"/>
      <c r="B256" s="90">
        <v>243</v>
      </c>
      <c r="C256" s="91"/>
      <c r="D256" s="92"/>
      <c r="E256" s="93"/>
      <c r="F256" s="92"/>
      <c r="G256" s="93"/>
      <c r="H256" s="94"/>
      <c r="I256" s="14"/>
      <c r="J256" s="14"/>
      <c r="K256" s="14"/>
      <c r="L256" s="14"/>
      <c r="M256" s="14"/>
      <c r="N256" s="14"/>
      <c r="R256" s="247" t="b">
        <f t="shared" si="9"/>
        <v>0</v>
      </c>
      <c r="S256" s="156">
        <f t="shared" si="10"/>
        <v>1</v>
      </c>
    </row>
    <row r="257" spans="1:19" ht="15" customHeight="1" x14ac:dyDescent="0.3">
      <c r="A257" s="14"/>
      <c r="B257" s="90">
        <v>244</v>
      </c>
      <c r="C257" s="91"/>
      <c r="D257" s="92"/>
      <c r="E257" s="93"/>
      <c r="F257" s="92"/>
      <c r="G257" s="93"/>
      <c r="H257" s="94"/>
      <c r="I257" s="14"/>
      <c r="J257" s="14"/>
      <c r="K257" s="14"/>
      <c r="L257" s="14"/>
      <c r="M257" s="14"/>
      <c r="N257" s="14"/>
      <c r="R257" s="247" t="b">
        <f t="shared" si="9"/>
        <v>0</v>
      </c>
      <c r="S257" s="156">
        <f t="shared" si="10"/>
        <v>1</v>
      </c>
    </row>
    <row r="258" spans="1:19" ht="15" customHeight="1" x14ac:dyDescent="0.3">
      <c r="A258" s="14"/>
      <c r="B258" s="90">
        <v>245</v>
      </c>
      <c r="C258" s="91"/>
      <c r="D258" s="92"/>
      <c r="E258" s="93"/>
      <c r="F258" s="92"/>
      <c r="G258" s="93"/>
      <c r="H258" s="94"/>
      <c r="I258" s="14"/>
      <c r="J258" s="14"/>
      <c r="K258" s="14"/>
      <c r="L258" s="14"/>
      <c r="M258" s="14"/>
      <c r="N258" s="14"/>
      <c r="R258" s="247" t="b">
        <f t="shared" si="9"/>
        <v>0</v>
      </c>
      <c r="S258" s="156">
        <f t="shared" si="10"/>
        <v>1</v>
      </c>
    </row>
    <row r="259" spans="1:19" ht="15" customHeight="1" x14ac:dyDescent="0.3">
      <c r="A259" s="14"/>
      <c r="B259" s="90">
        <v>246</v>
      </c>
      <c r="C259" s="91"/>
      <c r="D259" s="92"/>
      <c r="E259" s="93"/>
      <c r="F259" s="92"/>
      <c r="G259" s="93"/>
      <c r="H259" s="94"/>
      <c r="I259" s="14"/>
      <c r="J259" s="14"/>
      <c r="K259" s="14"/>
      <c r="L259" s="14"/>
      <c r="M259" s="14"/>
      <c r="N259" s="14"/>
      <c r="R259" s="247" t="b">
        <f t="shared" si="9"/>
        <v>0</v>
      </c>
      <c r="S259" s="156">
        <f t="shared" si="10"/>
        <v>1</v>
      </c>
    </row>
    <row r="260" spans="1:19" ht="15" customHeight="1" x14ac:dyDescent="0.3">
      <c r="A260" s="14"/>
      <c r="B260" s="90">
        <v>247</v>
      </c>
      <c r="C260" s="91"/>
      <c r="D260" s="92"/>
      <c r="E260" s="93"/>
      <c r="F260" s="92"/>
      <c r="G260" s="93"/>
      <c r="H260" s="94"/>
      <c r="I260" s="14"/>
      <c r="J260" s="14"/>
      <c r="K260" s="14"/>
      <c r="L260" s="14"/>
      <c r="M260" s="14"/>
      <c r="N260" s="14"/>
      <c r="R260" s="247" t="b">
        <f t="shared" si="9"/>
        <v>0</v>
      </c>
      <c r="S260" s="156">
        <f t="shared" si="10"/>
        <v>1</v>
      </c>
    </row>
    <row r="261" spans="1:19" ht="15" customHeight="1" x14ac:dyDescent="0.3">
      <c r="A261" s="14"/>
      <c r="B261" s="90">
        <v>248</v>
      </c>
      <c r="C261" s="91"/>
      <c r="D261" s="92"/>
      <c r="E261" s="93"/>
      <c r="F261" s="92"/>
      <c r="G261" s="93"/>
      <c r="H261" s="94"/>
      <c r="I261" s="14"/>
      <c r="J261" s="14"/>
      <c r="K261" s="14"/>
      <c r="L261" s="14"/>
      <c r="M261" s="14"/>
      <c r="N261" s="14"/>
      <c r="R261" s="247" t="b">
        <f t="shared" si="9"/>
        <v>0</v>
      </c>
      <c r="S261" s="156">
        <f t="shared" si="10"/>
        <v>1</v>
      </c>
    </row>
    <row r="262" spans="1:19" ht="15" customHeight="1" x14ac:dyDescent="0.3">
      <c r="A262" s="14"/>
      <c r="B262" s="90">
        <v>249</v>
      </c>
      <c r="C262" s="91"/>
      <c r="D262" s="92"/>
      <c r="E262" s="93"/>
      <c r="F262" s="92"/>
      <c r="G262" s="93"/>
      <c r="H262" s="94"/>
      <c r="I262" s="14"/>
      <c r="J262" s="14"/>
      <c r="K262" s="14"/>
      <c r="L262" s="14"/>
      <c r="M262" s="14"/>
      <c r="N262" s="14"/>
      <c r="R262" s="247" t="b">
        <f t="shared" si="9"/>
        <v>0</v>
      </c>
      <c r="S262" s="156">
        <f t="shared" si="10"/>
        <v>1</v>
      </c>
    </row>
    <row r="263" spans="1:19" ht="15" customHeight="1" thickBot="1" x14ac:dyDescent="0.35">
      <c r="A263" s="14"/>
      <c r="B263" s="90">
        <v>250</v>
      </c>
      <c r="C263" s="95"/>
      <c r="D263" s="96"/>
      <c r="E263" s="97"/>
      <c r="F263" s="96"/>
      <c r="G263" s="97"/>
      <c r="H263" s="98"/>
      <c r="I263" s="14"/>
      <c r="J263" s="14"/>
      <c r="K263" s="14"/>
      <c r="L263" s="14"/>
      <c r="M263" s="14"/>
      <c r="N263" s="14"/>
      <c r="R263" s="247" t="b">
        <f t="shared" si="9"/>
        <v>0</v>
      </c>
      <c r="S263" s="156">
        <f t="shared" si="10"/>
        <v>1</v>
      </c>
    </row>
    <row r="264" spans="1:19" ht="15" customHeight="1" x14ac:dyDescent="0.3">
      <c r="A264" s="14"/>
      <c r="B264" s="85">
        <v>251</v>
      </c>
      <c r="C264" s="99"/>
      <c r="D264" s="100"/>
      <c r="E264" s="101"/>
      <c r="F264" s="100"/>
      <c r="G264" s="101"/>
      <c r="H264" s="102"/>
      <c r="I264" s="14"/>
      <c r="J264" s="14"/>
      <c r="K264" s="14"/>
      <c r="L264" s="14"/>
      <c r="M264" s="14"/>
      <c r="N264" s="14"/>
      <c r="R264" s="247" t="b">
        <f t="shared" si="9"/>
        <v>0</v>
      </c>
      <c r="S264" s="156">
        <f t="shared" si="10"/>
        <v>1</v>
      </c>
    </row>
    <row r="265" spans="1:19" ht="15" customHeight="1" x14ac:dyDescent="0.3">
      <c r="A265" s="14"/>
      <c r="B265" s="90">
        <v>252</v>
      </c>
      <c r="C265" s="91"/>
      <c r="D265" s="92"/>
      <c r="E265" s="93"/>
      <c r="F265" s="92"/>
      <c r="G265" s="93"/>
      <c r="H265" s="94"/>
      <c r="I265" s="14"/>
      <c r="J265" s="14"/>
      <c r="K265" s="14"/>
      <c r="L265" s="14"/>
      <c r="M265" s="14"/>
      <c r="N265" s="14"/>
      <c r="R265" s="247" t="b">
        <f t="shared" si="9"/>
        <v>0</v>
      </c>
      <c r="S265" s="156">
        <f t="shared" si="10"/>
        <v>1</v>
      </c>
    </row>
    <row r="266" spans="1:19" ht="15" customHeight="1" x14ac:dyDescent="0.3">
      <c r="A266" s="14"/>
      <c r="B266" s="90">
        <v>253</v>
      </c>
      <c r="C266" s="91"/>
      <c r="D266" s="92"/>
      <c r="E266" s="93"/>
      <c r="F266" s="92"/>
      <c r="G266" s="93"/>
      <c r="H266" s="94"/>
      <c r="I266" s="14"/>
      <c r="J266" s="14"/>
      <c r="K266" s="14"/>
      <c r="L266" s="14"/>
      <c r="M266" s="14"/>
      <c r="N266" s="14"/>
      <c r="R266" s="247" t="b">
        <f t="shared" si="9"/>
        <v>0</v>
      </c>
      <c r="S266" s="156">
        <f t="shared" si="10"/>
        <v>1</v>
      </c>
    </row>
    <row r="267" spans="1:19" ht="15" customHeight="1" x14ac:dyDescent="0.3">
      <c r="A267" s="14"/>
      <c r="B267" s="90">
        <v>254</v>
      </c>
      <c r="C267" s="91"/>
      <c r="D267" s="92"/>
      <c r="E267" s="93"/>
      <c r="F267" s="92"/>
      <c r="G267" s="93"/>
      <c r="H267" s="94"/>
      <c r="I267" s="14"/>
      <c r="J267" s="14"/>
      <c r="K267" s="14"/>
      <c r="L267" s="14"/>
      <c r="M267" s="14"/>
      <c r="N267" s="14"/>
      <c r="R267" s="247" t="b">
        <f t="shared" si="9"/>
        <v>0</v>
      </c>
      <c r="S267" s="156">
        <f t="shared" si="10"/>
        <v>1</v>
      </c>
    </row>
    <row r="268" spans="1:19" ht="15" customHeight="1" x14ac:dyDescent="0.3">
      <c r="A268" s="14"/>
      <c r="B268" s="90">
        <v>255</v>
      </c>
      <c r="C268" s="91"/>
      <c r="D268" s="92"/>
      <c r="E268" s="93"/>
      <c r="F268" s="92"/>
      <c r="G268" s="93"/>
      <c r="H268" s="94"/>
      <c r="I268" s="14"/>
      <c r="J268" s="14"/>
      <c r="K268" s="14"/>
      <c r="L268" s="14"/>
      <c r="M268" s="14"/>
      <c r="N268" s="14"/>
      <c r="R268" s="247" t="b">
        <f t="shared" si="9"/>
        <v>0</v>
      </c>
      <c r="S268" s="156">
        <f t="shared" si="10"/>
        <v>1</v>
      </c>
    </row>
    <row r="269" spans="1:19" ht="15" customHeight="1" x14ac:dyDescent="0.3">
      <c r="A269" s="14"/>
      <c r="B269" s="90">
        <v>256</v>
      </c>
      <c r="C269" s="91"/>
      <c r="D269" s="92"/>
      <c r="E269" s="93"/>
      <c r="F269" s="92"/>
      <c r="G269" s="93"/>
      <c r="H269" s="94"/>
      <c r="I269" s="14"/>
      <c r="J269" s="14"/>
      <c r="K269" s="14"/>
      <c r="L269" s="14"/>
      <c r="M269" s="14"/>
      <c r="N269" s="14"/>
      <c r="R269" s="247" t="b">
        <f t="shared" si="9"/>
        <v>0</v>
      </c>
      <c r="S269" s="156">
        <f t="shared" si="10"/>
        <v>1</v>
      </c>
    </row>
    <row r="270" spans="1:19" ht="15" customHeight="1" x14ac:dyDescent="0.3">
      <c r="A270" s="14"/>
      <c r="B270" s="90">
        <v>257</v>
      </c>
      <c r="C270" s="91"/>
      <c r="D270" s="92"/>
      <c r="E270" s="93"/>
      <c r="F270" s="92"/>
      <c r="G270" s="93"/>
      <c r="H270" s="94"/>
      <c r="I270" s="14"/>
      <c r="J270" s="14"/>
      <c r="K270" s="14"/>
      <c r="L270" s="14"/>
      <c r="M270" s="14"/>
      <c r="N270" s="14"/>
      <c r="R270" s="247" t="b">
        <f t="shared" si="9"/>
        <v>0</v>
      </c>
      <c r="S270" s="156">
        <f t="shared" si="10"/>
        <v>1</v>
      </c>
    </row>
    <row r="271" spans="1:19" ht="15" customHeight="1" x14ac:dyDescent="0.3">
      <c r="A271" s="14"/>
      <c r="B271" s="90">
        <v>258</v>
      </c>
      <c r="C271" s="91"/>
      <c r="D271" s="92"/>
      <c r="E271" s="93"/>
      <c r="F271" s="92"/>
      <c r="G271" s="93"/>
      <c r="H271" s="94"/>
      <c r="I271" s="14"/>
      <c r="J271" s="14"/>
      <c r="K271" s="14"/>
      <c r="L271" s="14"/>
      <c r="M271" s="14"/>
      <c r="N271" s="14"/>
      <c r="R271" s="247" t="b">
        <f t="shared" si="9"/>
        <v>0</v>
      </c>
      <c r="S271" s="156">
        <f t="shared" si="10"/>
        <v>1</v>
      </c>
    </row>
    <row r="272" spans="1:19" ht="15" customHeight="1" x14ac:dyDescent="0.3">
      <c r="A272" s="14"/>
      <c r="B272" s="90">
        <v>259</v>
      </c>
      <c r="C272" s="91"/>
      <c r="D272" s="92"/>
      <c r="E272" s="93"/>
      <c r="F272" s="92"/>
      <c r="G272" s="93"/>
      <c r="H272" s="94"/>
      <c r="I272" s="14"/>
      <c r="J272" s="14"/>
      <c r="K272" s="14"/>
      <c r="L272" s="14"/>
      <c r="M272" s="14"/>
      <c r="N272" s="14"/>
      <c r="R272" s="247" t="b">
        <f t="shared" si="9"/>
        <v>0</v>
      </c>
      <c r="S272" s="156">
        <f t="shared" si="10"/>
        <v>1</v>
      </c>
    </row>
    <row r="273" spans="1:19" ht="15" customHeight="1" thickBot="1" x14ac:dyDescent="0.35">
      <c r="A273" s="14"/>
      <c r="B273" s="103">
        <v>260</v>
      </c>
      <c r="C273" s="104"/>
      <c r="D273" s="106"/>
      <c r="E273" s="105"/>
      <c r="F273" s="106"/>
      <c r="G273" s="105"/>
      <c r="H273" s="107"/>
      <c r="I273" s="14"/>
      <c r="J273" s="14"/>
      <c r="K273" s="14"/>
      <c r="L273" s="14"/>
      <c r="M273" s="14"/>
      <c r="N273" s="14"/>
      <c r="R273" s="247" t="b">
        <f t="shared" si="9"/>
        <v>0</v>
      </c>
      <c r="S273" s="156">
        <f t="shared" si="10"/>
        <v>1</v>
      </c>
    </row>
    <row r="274" spans="1:19" ht="15" customHeight="1" x14ac:dyDescent="0.3">
      <c r="A274" s="14"/>
      <c r="B274" s="85">
        <v>261</v>
      </c>
      <c r="C274" s="99"/>
      <c r="D274" s="100"/>
      <c r="E274" s="101"/>
      <c r="F274" s="100"/>
      <c r="G274" s="101"/>
      <c r="H274" s="102"/>
      <c r="I274" s="14"/>
      <c r="J274" s="14"/>
      <c r="K274" s="14"/>
      <c r="L274" s="14"/>
      <c r="M274" s="14"/>
      <c r="N274" s="14"/>
      <c r="R274" s="247" t="b">
        <f t="shared" si="9"/>
        <v>0</v>
      </c>
      <c r="S274" s="156">
        <f t="shared" si="10"/>
        <v>1</v>
      </c>
    </row>
    <row r="275" spans="1:19" ht="15" customHeight="1" x14ac:dyDescent="0.3">
      <c r="A275" s="14"/>
      <c r="B275" s="90">
        <v>262</v>
      </c>
      <c r="C275" s="91"/>
      <c r="D275" s="92"/>
      <c r="E275" s="93"/>
      <c r="F275" s="92"/>
      <c r="G275" s="93"/>
      <c r="H275" s="94"/>
      <c r="I275" s="14"/>
      <c r="J275" s="14"/>
      <c r="K275" s="14"/>
      <c r="L275" s="14"/>
      <c r="M275" s="14"/>
      <c r="N275" s="14"/>
      <c r="R275" s="247" t="b">
        <f t="shared" si="9"/>
        <v>0</v>
      </c>
      <c r="S275" s="156">
        <f t="shared" si="10"/>
        <v>1</v>
      </c>
    </row>
    <row r="276" spans="1:19" ht="15" customHeight="1" x14ac:dyDescent="0.3">
      <c r="A276" s="14"/>
      <c r="B276" s="90">
        <v>263</v>
      </c>
      <c r="C276" s="91"/>
      <c r="D276" s="92"/>
      <c r="E276" s="93"/>
      <c r="F276" s="92"/>
      <c r="G276" s="93"/>
      <c r="H276" s="94"/>
      <c r="I276" s="14"/>
      <c r="J276" s="14"/>
      <c r="K276" s="14"/>
      <c r="L276" s="14"/>
      <c r="M276" s="14"/>
      <c r="N276" s="14"/>
      <c r="R276" s="247" t="b">
        <f t="shared" si="9"/>
        <v>0</v>
      </c>
      <c r="S276" s="156">
        <f t="shared" si="10"/>
        <v>1</v>
      </c>
    </row>
    <row r="277" spans="1:19" ht="15" customHeight="1" x14ac:dyDescent="0.3">
      <c r="A277" s="14"/>
      <c r="B277" s="90">
        <v>264</v>
      </c>
      <c r="C277" s="91"/>
      <c r="D277" s="92"/>
      <c r="E277" s="93"/>
      <c r="F277" s="92"/>
      <c r="G277" s="93"/>
      <c r="H277" s="94"/>
      <c r="I277" s="14"/>
      <c r="J277" s="14"/>
      <c r="K277" s="14"/>
      <c r="L277" s="14"/>
      <c r="M277" s="14"/>
      <c r="N277" s="14"/>
      <c r="R277" s="247" t="b">
        <f t="shared" si="9"/>
        <v>0</v>
      </c>
      <c r="S277" s="156">
        <f t="shared" si="10"/>
        <v>1</v>
      </c>
    </row>
    <row r="278" spans="1:19" ht="15" customHeight="1" x14ac:dyDescent="0.3">
      <c r="A278" s="14"/>
      <c r="B278" s="90">
        <v>265</v>
      </c>
      <c r="C278" s="91"/>
      <c r="D278" s="92"/>
      <c r="E278" s="93"/>
      <c r="F278" s="92"/>
      <c r="G278" s="93"/>
      <c r="H278" s="94"/>
      <c r="I278" s="14"/>
      <c r="J278" s="14"/>
      <c r="K278" s="14"/>
      <c r="L278" s="14"/>
      <c r="M278" s="14"/>
      <c r="N278" s="14"/>
      <c r="R278" s="247" t="b">
        <f t="shared" ref="R278:R313" si="11">$G$6&lt;B278</f>
        <v>0</v>
      </c>
      <c r="S278" s="156">
        <f t="shared" ref="S278:S313" si="12">IF(C278="Yes",DATE(2025,1,1),DATE(1900,1,1))</f>
        <v>1</v>
      </c>
    </row>
    <row r="279" spans="1:19" ht="15" customHeight="1" x14ac:dyDescent="0.3">
      <c r="A279" s="14"/>
      <c r="B279" s="90">
        <v>266</v>
      </c>
      <c r="C279" s="91"/>
      <c r="D279" s="92"/>
      <c r="E279" s="93"/>
      <c r="F279" s="92"/>
      <c r="G279" s="93"/>
      <c r="H279" s="94"/>
      <c r="I279" s="14"/>
      <c r="J279" s="14"/>
      <c r="K279" s="14"/>
      <c r="L279" s="14"/>
      <c r="M279" s="14"/>
      <c r="N279" s="14"/>
      <c r="R279" s="247" t="b">
        <f t="shared" si="11"/>
        <v>0</v>
      </c>
      <c r="S279" s="156">
        <f t="shared" si="12"/>
        <v>1</v>
      </c>
    </row>
    <row r="280" spans="1:19" ht="15" customHeight="1" x14ac:dyDescent="0.3">
      <c r="A280" s="14"/>
      <c r="B280" s="90">
        <v>267</v>
      </c>
      <c r="C280" s="91"/>
      <c r="D280" s="92"/>
      <c r="E280" s="93"/>
      <c r="F280" s="92"/>
      <c r="G280" s="93"/>
      <c r="H280" s="94"/>
      <c r="I280" s="14"/>
      <c r="J280" s="14"/>
      <c r="K280" s="14"/>
      <c r="L280" s="14"/>
      <c r="M280" s="14"/>
      <c r="N280" s="14"/>
      <c r="R280" s="247" t="b">
        <f t="shared" si="11"/>
        <v>0</v>
      </c>
      <c r="S280" s="156">
        <f t="shared" si="12"/>
        <v>1</v>
      </c>
    </row>
    <row r="281" spans="1:19" ht="15" customHeight="1" x14ac:dyDescent="0.3">
      <c r="A281" s="14"/>
      <c r="B281" s="90">
        <v>268</v>
      </c>
      <c r="C281" s="91"/>
      <c r="D281" s="92"/>
      <c r="E281" s="93"/>
      <c r="F281" s="92"/>
      <c r="G281" s="93"/>
      <c r="H281" s="94"/>
      <c r="I281" s="14"/>
      <c r="J281" s="14"/>
      <c r="K281" s="14"/>
      <c r="L281" s="14"/>
      <c r="M281" s="14"/>
      <c r="N281" s="14"/>
      <c r="R281" s="247" t="b">
        <f t="shared" si="11"/>
        <v>0</v>
      </c>
      <c r="S281" s="156">
        <f t="shared" si="12"/>
        <v>1</v>
      </c>
    </row>
    <row r="282" spans="1:19" ht="15" customHeight="1" x14ac:dyDescent="0.3">
      <c r="A282" s="14"/>
      <c r="B282" s="90">
        <v>269</v>
      </c>
      <c r="C282" s="91"/>
      <c r="D282" s="92"/>
      <c r="E282" s="93"/>
      <c r="F282" s="92"/>
      <c r="G282" s="93"/>
      <c r="H282" s="94"/>
      <c r="I282" s="14"/>
      <c r="J282" s="14"/>
      <c r="K282" s="14"/>
      <c r="L282" s="14"/>
      <c r="M282" s="14"/>
      <c r="N282" s="14"/>
      <c r="R282" s="247" t="b">
        <f t="shared" si="11"/>
        <v>0</v>
      </c>
      <c r="S282" s="156">
        <f t="shared" si="12"/>
        <v>1</v>
      </c>
    </row>
    <row r="283" spans="1:19" ht="15" customHeight="1" thickBot="1" x14ac:dyDescent="0.35">
      <c r="A283" s="14"/>
      <c r="B283" s="90">
        <v>270</v>
      </c>
      <c r="C283" s="95"/>
      <c r="D283" s="96"/>
      <c r="E283" s="97"/>
      <c r="F283" s="96"/>
      <c r="G283" s="97"/>
      <c r="H283" s="98"/>
      <c r="I283" s="14"/>
      <c r="J283" s="14"/>
      <c r="K283" s="14"/>
      <c r="L283" s="14"/>
      <c r="M283" s="14"/>
      <c r="N283" s="14"/>
      <c r="R283" s="247" t="b">
        <f t="shared" si="11"/>
        <v>0</v>
      </c>
      <c r="S283" s="156">
        <f t="shared" si="12"/>
        <v>1</v>
      </c>
    </row>
    <row r="284" spans="1:19" ht="15" customHeight="1" x14ac:dyDescent="0.3">
      <c r="A284" s="14"/>
      <c r="B284" s="85">
        <v>271</v>
      </c>
      <c r="C284" s="99"/>
      <c r="D284" s="100"/>
      <c r="E284" s="101"/>
      <c r="F284" s="100"/>
      <c r="G284" s="101"/>
      <c r="H284" s="102"/>
      <c r="I284" s="14"/>
      <c r="J284" s="14"/>
      <c r="K284" s="14"/>
      <c r="L284" s="14"/>
      <c r="M284" s="14"/>
      <c r="N284" s="14"/>
      <c r="R284" s="247" t="b">
        <f t="shared" si="11"/>
        <v>0</v>
      </c>
      <c r="S284" s="156">
        <f t="shared" si="12"/>
        <v>1</v>
      </c>
    </row>
    <row r="285" spans="1:19" ht="15" customHeight="1" x14ac:dyDescent="0.3">
      <c r="A285" s="14"/>
      <c r="B285" s="90">
        <v>272</v>
      </c>
      <c r="C285" s="91"/>
      <c r="D285" s="92"/>
      <c r="E285" s="93"/>
      <c r="F285" s="92"/>
      <c r="G285" s="93"/>
      <c r="H285" s="94"/>
      <c r="I285" s="14"/>
      <c r="J285" s="14"/>
      <c r="K285" s="14"/>
      <c r="L285" s="14"/>
      <c r="M285" s="14"/>
      <c r="N285" s="14"/>
      <c r="R285" s="247" t="b">
        <f t="shared" si="11"/>
        <v>0</v>
      </c>
      <c r="S285" s="156">
        <f t="shared" si="12"/>
        <v>1</v>
      </c>
    </row>
    <row r="286" spans="1:19" ht="15" customHeight="1" x14ac:dyDescent="0.3">
      <c r="A286" s="14"/>
      <c r="B286" s="90">
        <v>273</v>
      </c>
      <c r="C286" s="91"/>
      <c r="D286" s="92"/>
      <c r="E286" s="93"/>
      <c r="F286" s="92"/>
      <c r="G286" s="93"/>
      <c r="H286" s="94"/>
      <c r="I286" s="14"/>
      <c r="J286" s="14"/>
      <c r="K286" s="14"/>
      <c r="L286" s="14"/>
      <c r="M286" s="14"/>
      <c r="N286" s="14"/>
      <c r="R286" s="247" t="b">
        <f t="shared" si="11"/>
        <v>0</v>
      </c>
      <c r="S286" s="156">
        <f t="shared" si="12"/>
        <v>1</v>
      </c>
    </row>
    <row r="287" spans="1:19" ht="15" customHeight="1" x14ac:dyDescent="0.3">
      <c r="A287" s="14"/>
      <c r="B287" s="90">
        <v>274</v>
      </c>
      <c r="C287" s="91"/>
      <c r="D287" s="92"/>
      <c r="E287" s="93"/>
      <c r="F287" s="92"/>
      <c r="G287" s="93"/>
      <c r="H287" s="94"/>
      <c r="I287" s="14"/>
      <c r="J287" s="14"/>
      <c r="K287" s="14"/>
      <c r="L287" s="14"/>
      <c r="M287" s="14"/>
      <c r="N287" s="14"/>
      <c r="R287" s="247" t="b">
        <f t="shared" si="11"/>
        <v>0</v>
      </c>
      <c r="S287" s="156">
        <f t="shared" si="12"/>
        <v>1</v>
      </c>
    </row>
    <row r="288" spans="1:19" ht="15" customHeight="1" x14ac:dyDescent="0.3">
      <c r="A288" s="14"/>
      <c r="B288" s="90">
        <v>275</v>
      </c>
      <c r="C288" s="91"/>
      <c r="D288" s="92"/>
      <c r="E288" s="93"/>
      <c r="F288" s="92"/>
      <c r="G288" s="93"/>
      <c r="H288" s="94"/>
      <c r="I288" s="14"/>
      <c r="J288" s="14"/>
      <c r="K288" s="14"/>
      <c r="L288" s="14"/>
      <c r="M288" s="14"/>
      <c r="N288" s="14"/>
      <c r="R288" s="247" t="b">
        <f t="shared" si="11"/>
        <v>0</v>
      </c>
      <c r="S288" s="156">
        <f t="shared" si="12"/>
        <v>1</v>
      </c>
    </row>
    <row r="289" spans="1:19" ht="15" customHeight="1" x14ac:dyDescent="0.3">
      <c r="A289" s="14"/>
      <c r="B289" s="90">
        <v>276</v>
      </c>
      <c r="C289" s="91"/>
      <c r="D289" s="92"/>
      <c r="E289" s="93"/>
      <c r="F289" s="92"/>
      <c r="G289" s="93"/>
      <c r="H289" s="94"/>
      <c r="I289" s="14"/>
      <c r="J289" s="14"/>
      <c r="K289" s="14"/>
      <c r="L289" s="14"/>
      <c r="M289" s="14"/>
      <c r="N289" s="14"/>
      <c r="R289" s="247" t="b">
        <f t="shared" si="11"/>
        <v>0</v>
      </c>
      <c r="S289" s="156">
        <f t="shared" si="12"/>
        <v>1</v>
      </c>
    </row>
    <row r="290" spans="1:19" ht="15" customHeight="1" x14ac:dyDescent="0.3">
      <c r="A290" s="14"/>
      <c r="B290" s="90">
        <v>277</v>
      </c>
      <c r="C290" s="91"/>
      <c r="D290" s="92"/>
      <c r="E290" s="93"/>
      <c r="F290" s="92"/>
      <c r="G290" s="93"/>
      <c r="H290" s="94"/>
      <c r="I290" s="14"/>
      <c r="J290" s="14"/>
      <c r="K290" s="14"/>
      <c r="L290" s="14"/>
      <c r="M290" s="14"/>
      <c r="N290" s="14"/>
      <c r="R290" s="247" t="b">
        <f t="shared" si="11"/>
        <v>0</v>
      </c>
      <c r="S290" s="156">
        <f t="shared" si="12"/>
        <v>1</v>
      </c>
    </row>
    <row r="291" spans="1:19" ht="15" customHeight="1" x14ac:dyDescent="0.3">
      <c r="A291" s="14"/>
      <c r="B291" s="90">
        <v>278</v>
      </c>
      <c r="C291" s="91"/>
      <c r="D291" s="92"/>
      <c r="E291" s="93"/>
      <c r="F291" s="92"/>
      <c r="G291" s="93"/>
      <c r="H291" s="94"/>
      <c r="I291" s="14"/>
      <c r="J291" s="14"/>
      <c r="K291" s="14"/>
      <c r="L291" s="14"/>
      <c r="M291" s="14"/>
      <c r="N291" s="14"/>
      <c r="R291" s="247" t="b">
        <f t="shared" si="11"/>
        <v>0</v>
      </c>
      <c r="S291" s="156">
        <f t="shared" si="12"/>
        <v>1</v>
      </c>
    </row>
    <row r="292" spans="1:19" ht="15" customHeight="1" x14ac:dyDescent="0.3">
      <c r="A292" s="14"/>
      <c r="B292" s="90">
        <v>279</v>
      </c>
      <c r="C292" s="91"/>
      <c r="D292" s="92"/>
      <c r="E292" s="93"/>
      <c r="F292" s="92"/>
      <c r="G292" s="93"/>
      <c r="H292" s="94"/>
      <c r="I292" s="14"/>
      <c r="J292" s="14"/>
      <c r="K292" s="14"/>
      <c r="L292" s="14"/>
      <c r="M292" s="14"/>
      <c r="N292" s="14"/>
      <c r="R292" s="247" t="b">
        <f t="shared" si="11"/>
        <v>0</v>
      </c>
      <c r="S292" s="156">
        <f t="shared" si="12"/>
        <v>1</v>
      </c>
    </row>
    <row r="293" spans="1:19" ht="15" customHeight="1" thickBot="1" x14ac:dyDescent="0.35">
      <c r="A293" s="14"/>
      <c r="B293" s="103">
        <v>280</v>
      </c>
      <c r="C293" s="104"/>
      <c r="D293" s="106"/>
      <c r="E293" s="105"/>
      <c r="F293" s="106"/>
      <c r="G293" s="105"/>
      <c r="H293" s="107"/>
      <c r="I293" s="14"/>
      <c r="J293" s="14"/>
      <c r="K293" s="14"/>
      <c r="L293" s="14"/>
      <c r="M293" s="14"/>
      <c r="N293" s="14"/>
      <c r="R293" s="247" t="b">
        <f t="shared" si="11"/>
        <v>0</v>
      </c>
      <c r="S293" s="156">
        <f t="shared" si="12"/>
        <v>1</v>
      </c>
    </row>
    <row r="294" spans="1:19" ht="15" customHeight="1" x14ac:dyDescent="0.3">
      <c r="A294" s="14"/>
      <c r="B294" s="85">
        <v>281</v>
      </c>
      <c r="C294" s="99"/>
      <c r="D294" s="100"/>
      <c r="E294" s="101"/>
      <c r="F294" s="100"/>
      <c r="G294" s="101"/>
      <c r="H294" s="102"/>
      <c r="I294" s="14"/>
      <c r="J294" s="14"/>
      <c r="K294" s="14"/>
      <c r="L294" s="14"/>
      <c r="M294" s="14"/>
      <c r="N294" s="14"/>
      <c r="R294" s="247" t="b">
        <f t="shared" si="11"/>
        <v>0</v>
      </c>
      <c r="S294" s="156">
        <f t="shared" si="12"/>
        <v>1</v>
      </c>
    </row>
    <row r="295" spans="1:19" ht="15" customHeight="1" x14ac:dyDescent="0.3">
      <c r="A295" s="14"/>
      <c r="B295" s="90">
        <v>282</v>
      </c>
      <c r="C295" s="91"/>
      <c r="D295" s="92"/>
      <c r="E295" s="93"/>
      <c r="F295" s="92"/>
      <c r="G295" s="93"/>
      <c r="H295" s="94"/>
      <c r="I295" s="14"/>
      <c r="J295" s="14"/>
      <c r="K295" s="14"/>
      <c r="L295" s="14"/>
      <c r="M295" s="14"/>
      <c r="N295" s="14"/>
      <c r="R295" s="247" t="b">
        <f t="shared" si="11"/>
        <v>0</v>
      </c>
      <c r="S295" s="156">
        <f t="shared" si="12"/>
        <v>1</v>
      </c>
    </row>
    <row r="296" spans="1:19" ht="15" customHeight="1" x14ac:dyDescent="0.3">
      <c r="A296" s="14"/>
      <c r="B296" s="90">
        <v>283</v>
      </c>
      <c r="C296" s="91"/>
      <c r="D296" s="92"/>
      <c r="E296" s="93"/>
      <c r="F296" s="92"/>
      <c r="G296" s="93"/>
      <c r="H296" s="94"/>
      <c r="I296" s="14"/>
      <c r="J296" s="14"/>
      <c r="K296" s="14"/>
      <c r="L296" s="14"/>
      <c r="M296" s="14"/>
      <c r="N296" s="14"/>
      <c r="R296" s="247" t="b">
        <f t="shared" si="11"/>
        <v>0</v>
      </c>
      <c r="S296" s="156">
        <f t="shared" si="12"/>
        <v>1</v>
      </c>
    </row>
    <row r="297" spans="1:19" ht="15" customHeight="1" x14ac:dyDescent="0.3">
      <c r="A297" s="14"/>
      <c r="B297" s="90">
        <v>284</v>
      </c>
      <c r="C297" s="91"/>
      <c r="D297" s="92"/>
      <c r="E297" s="93"/>
      <c r="F297" s="92"/>
      <c r="G297" s="93"/>
      <c r="H297" s="94"/>
      <c r="I297" s="14"/>
      <c r="J297" s="14"/>
      <c r="K297" s="14"/>
      <c r="L297" s="14"/>
      <c r="M297" s="14"/>
      <c r="N297" s="14"/>
      <c r="R297" s="247" t="b">
        <f t="shared" si="11"/>
        <v>0</v>
      </c>
      <c r="S297" s="156">
        <f t="shared" si="12"/>
        <v>1</v>
      </c>
    </row>
    <row r="298" spans="1:19" ht="15" customHeight="1" x14ac:dyDescent="0.3">
      <c r="A298" s="14"/>
      <c r="B298" s="90">
        <v>285</v>
      </c>
      <c r="C298" s="91"/>
      <c r="D298" s="92"/>
      <c r="E298" s="93"/>
      <c r="F298" s="92"/>
      <c r="G298" s="93"/>
      <c r="H298" s="94"/>
      <c r="I298" s="14"/>
      <c r="J298" s="14"/>
      <c r="K298" s="14"/>
      <c r="L298" s="14"/>
      <c r="M298" s="14"/>
      <c r="N298" s="14"/>
      <c r="R298" s="247" t="b">
        <f t="shared" si="11"/>
        <v>0</v>
      </c>
      <c r="S298" s="156">
        <f t="shared" si="12"/>
        <v>1</v>
      </c>
    </row>
    <row r="299" spans="1:19" ht="15" customHeight="1" x14ac:dyDescent="0.3">
      <c r="A299" s="14"/>
      <c r="B299" s="90">
        <v>286</v>
      </c>
      <c r="C299" s="91"/>
      <c r="D299" s="92"/>
      <c r="E299" s="93"/>
      <c r="F299" s="92"/>
      <c r="G299" s="93"/>
      <c r="H299" s="94"/>
      <c r="I299" s="14"/>
      <c r="J299" s="14"/>
      <c r="K299" s="14"/>
      <c r="L299" s="14"/>
      <c r="M299" s="14"/>
      <c r="N299" s="14"/>
      <c r="R299" s="247" t="b">
        <f t="shared" si="11"/>
        <v>0</v>
      </c>
      <c r="S299" s="156">
        <f t="shared" si="12"/>
        <v>1</v>
      </c>
    </row>
    <row r="300" spans="1:19" ht="15" customHeight="1" x14ac:dyDescent="0.3">
      <c r="A300" s="14"/>
      <c r="B300" s="90">
        <v>287</v>
      </c>
      <c r="C300" s="91"/>
      <c r="D300" s="92"/>
      <c r="E300" s="93"/>
      <c r="F300" s="92"/>
      <c r="G300" s="93"/>
      <c r="H300" s="94"/>
      <c r="I300" s="14"/>
      <c r="J300" s="14"/>
      <c r="K300" s="14"/>
      <c r="L300" s="14"/>
      <c r="M300" s="14"/>
      <c r="N300" s="14"/>
      <c r="R300" s="247" t="b">
        <f t="shared" si="11"/>
        <v>0</v>
      </c>
      <c r="S300" s="156">
        <f t="shared" si="12"/>
        <v>1</v>
      </c>
    </row>
    <row r="301" spans="1:19" ht="15" customHeight="1" x14ac:dyDescent="0.3">
      <c r="A301" s="14"/>
      <c r="B301" s="90">
        <v>288</v>
      </c>
      <c r="C301" s="91"/>
      <c r="D301" s="92"/>
      <c r="E301" s="93"/>
      <c r="F301" s="92"/>
      <c r="G301" s="93"/>
      <c r="H301" s="94"/>
      <c r="I301" s="14"/>
      <c r="J301" s="14"/>
      <c r="K301" s="14"/>
      <c r="L301" s="14"/>
      <c r="M301" s="14"/>
      <c r="N301" s="14"/>
      <c r="R301" s="247" t="b">
        <f t="shared" si="11"/>
        <v>0</v>
      </c>
      <c r="S301" s="156">
        <f t="shared" si="12"/>
        <v>1</v>
      </c>
    </row>
    <row r="302" spans="1:19" ht="15" customHeight="1" x14ac:dyDescent="0.3">
      <c r="A302" s="14"/>
      <c r="B302" s="90">
        <v>289</v>
      </c>
      <c r="C302" s="91"/>
      <c r="D302" s="92"/>
      <c r="E302" s="93"/>
      <c r="F302" s="92"/>
      <c r="G302" s="93"/>
      <c r="H302" s="94"/>
      <c r="I302" s="14"/>
      <c r="J302" s="14"/>
      <c r="K302" s="14"/>
      <c r="L302" s="14"/>
      <c r="M302" s="14"/>
      <c r="N302" s="14"/>
      <c r="R302" s="247" t="b">
        <f t="shared" si="11"/>
        <v>0</v>
      </c>
      <c r="S302" s="156">
        <f t="shared" si="12"/>
        <v>1</v>
      </c>
    </row>
    <row r="303" spans="1:19" ht="15" customHeight="1" thickBot="1" x14ac:dyDescent="0.35">
      <c r="A303" s="14"/>
      <c r="B303" s="90">
        <v>290</v>
      </c>
      <c r="C303" s="95"/>
      <c r="D303" s="96"/>
      <c r="E303" s="97"/>
      <c r="F303" s="96"/>
      <c r="G303" s="97"/>
      <c r="H303" s="98"/>
      <c r="I303" s="14"/>
      <c r="J303" s="14"/>
      <c r="K303" s="14"/>
      <c r="L303" s="14"/>
      <c r="M303" s="14"/>
      <c r="N303" s="14"/>
      <c r="R303" s="247" t="b">
        <f t="shared" si="11"/>
        <v>0</v>
      </c>
      <c r="S303" s="156">
        <f t="shared" si="12"/>
        <v>1</v>
      </c>
    </row>
    <row r="304" spans="1:19" ht="15" customHeight="1" x14ac:dyDescent="0.3">
      <c r="A304" s="14"/>
      <c r="B304" s="85">
        <v>291</v>
      </c>
      <c r="C304" s="99"/>
      <c r="D304" s="100"/>
      <c r="E304" s="101"/>
      <c r="F304" s="100"/>
      <c r="G304" s="101"/>
      <c r="H304" s="102"/>
      <c r="I304" s="14"/>
      <c r="J304" s="14"/>
      <c r="K304" s="14"/>
      <c r="L304" s="14"/>
      <c r="M304" s="14"/>
      <c r="N304" s="14"/>
      <c r="R304" s="247" t="b">
        <f t="shared" si="11"/>
        <v>0</v>
      </c>
      <c r="S304" s="156">
        <f t="shared" si="12"/>
        <v>1</v>
      </c>
    </row>
    <row r="305" spans="1:19" ht="15" customHeight="1" x14ac:dyDescent="0.3">
      <c r="A305" s="14"/>
      <c r="B305" s="90">
        <v>292</v>
      </c>
      <c r="C305" s="91"/>
      <c r="D305" s="92"/>
      <c r="E305" s="93"/>
      <c r="F305" s="92"/>
      <c r="G305" s="93"/>
      <c r="H305" s="94"/>
      <c r="I305" s="14"/>
      <c r="J305" s="14"/>
      <c r="K305" s="14"/>
      <c r="L305" s="14"/>
      <c r="M305" s="14"/>
      <c r="N305" s="14"/>
      <c r="R305" s="247" t="b">
        <f t="shared" si="11"/>
        <v>0</v>
      </c>
      <c r="S305" s="156">
        <f t="shared" si="12"/>
        <v>1</v>
      </c>
    </row>
    <row r="306" spans="1:19" ht="15" customHeight="1" x14ac:dyDescent="0.3">
      <c r="A306" s="14"/>
      <c r="B306" s="90">
        <v>293</v>
      </c>
      <c r="C306" s="91"/>
      <c r="D306" s="92"/>
      <c r="E306" s="93"/>
      <c r="F306" s="92"/>
      <c r="G306" s="93"/>
      <c r="H306" s="94"/>
      <c r="I306" s="14"/>
      <c r="J306" s="14"/>
      <c r="K306" s="14"/>
      <c r="L306" s="14"/>
      <c r="M306" s="14"/>
      <c r="N306" s="14"/>
      <c r="R306" s="247" t="b">
        <f t="shared" si="11"/>
        <v>0</v>
      </c>
      <c r="S306" s="156">
        <f t="shared" si="12"/>
        <v>1</v>
      </c>
    </row>
    <row r="307" spans="1:19" ht="15" customHeight="1" x14ac:dyDescent="0.3">
      <c r="A307" s="14"/>
      <c r="B307" s="90">
        <v>294</v>
      </c>
      <c r="C307" s="91"/>
      <c r="D307" s="92"/>
      <c r="E307" s="93"/>
      <c r="F307" s="92"/>
      <c r="G307" s="93"/>
      <c r="H307" s="94"/>
      <c r="I307" s="14"/>
      <c r="J307" s="14"/>
      <c r="K307" s="14"/>
      <c r="L307" s="14"/>
      <c r="M307" s="14"/>
      <c r="N307" s="14"/>
      <c r="R307" s="247" t="b">
        <f t="shared" si="11"/>
        <v>0</v>
      </c>
      <c r="S307" s="156">
        <f t="shared" si="12"/>
        <v>1</v>
      </c>
    </row>
    <row r="308" spans="1:19" ht="15" customHeight="1" x14ac:dyDescent="0.3">
      <c r="A308" s="14"/>
      <c r="B308" s="90">
        <v>295</v>
      </c>
      <c r="C308" s="91"/>
      <c r="D308" s="92"/>
      <c r="E308" s="93"/>
      <c r="F308" s="92"/>
      <c r="G308" s="93"/>
      <c r="H308" s="94"/>
      <c r="I308" s="14"/>
      <c r="J308" s="14"/>
      <c r="K308" s="14"/>
      <c r="L308" s="14"/>
      <c r="M308" s="14"/>
      <c r="N308" s="14"/>
      <c r="R308" s="247" t="b">
        <f t="shared" si="11"/>
        <v>0</v>
      </c>
      <c r="S308" s="156">
        <f t="shared" si="12"/>
        <v>1</v>
      </c>
    </row>
    <row r="309" spans="1:19" ht="15" customHeight="1" x14ac:dyDescent="0.3">
      <c r="A309" s="14"/>
      <c r="B309" s="90">
        <v>296</v>
      </c>
      <c r="C309" s="91"/>
      <c r="D309" s="92"/>
      <c r="E309" s="93"/>
      <c r="F309" s="92"/>
      <c r="G309" s="93"/>
      <c r="H309" s="94"/>
      <c r="I309" s="14"/>
      <c r="J309" s="14"/>
      <c r="K309" s="14"/>
      <c r="L309" s="14"/>
      <c r="M309" s="14"/>
      <c r="N309" s="14"/>
      <c r="R309" s="247" t="b">
        <f t="shared" si="11"/>
        <v>0</v>
      </c>
      <c r="S309" s="156">
        <f t="shared" si="12"/>
        <v>1</v>
      </c>
    </row>
    <row r="310" spans="1:19" ht="15" customHeight="1" x14ac:dyDescent="0.3">
      <c r="A310" s="14"/>
      <c r="B310" s="90">
        <v>297</v>
      </c>
      <c r="C310" s="91"/>
      <c r="D310" s="92"/>
      <c r="E310" s="93"/>
      <c r="F310" s="92"/>
      <c r="G310" s="93"/>
      <c r="H310" s="94"/>
      <c r="I310" s="14"/>
      <c r="J310" s="14"/>
      <c r="K310" s="14"/>
      <c r="L310" s="14"/>
      <c r="M310" s="14"/>
      <c r="N310" s="14"/>
      <c r="R310" s="247" t="b">
        <f t="shared" si="11"/>
        <v>0</v>
      </c>
      <c r="S310" s="156">
        <f t="shared" si="12"/>
        <v>1</v>
      </c>
    </row>
    <row r="311" spans="1:19" ht="15" customHeight="1" x14ac:dyDescent="0.3">
      <c r="A311" s="14"/>
      <c r="B311" s="90">
        <v>298</v>
      </c>
      <c r="C311" s="91"/>
      <c r="D311" s="92"/>
      <c r="E311" s="93"/>
      <c r="F311" s="92"/>
      <c r="G311" s="93"/>
      <c r="H311" s="94"/>
      <c r="I311" s="14"/>
      <c r="J311" s="14"/>
      <c r="K311" s="14"/>
      <c r="L311" s="14"/>
      <c r="M311" s="14"/>
      <c r="N311" s="14"/>
      <c r="R311" s="247" t="b">
        <f t="shared" si="11"/>
        <v>0</v>
      </c>
      <c r="S311" s="156">
        <f t="shared" si="12"/>
        <v>1</v>
      </c>
    </row>
    <row r="312" spans="1:19" ht="15" customHeight="1" x14ac:dyDescent="0.3">
      <c r="A312" s="14"/>
      <c r="B312" s="90">
        <v>299</v>
      </c>
      <c r="C312" s="91"/>
      <c r="D312" s="92"/>
      <c r="E312" s="93"/>
      <c r="F312" s="92"/>
      <c r="G312" s="93"/>
      <c r="H312" s="94"/>
      <c r="I312" s="14"/>
      <c r="J312" s="14"/>
      <c r="K312" s="14"/>
      <c r="L312" s="14"/>
      <c r="M312" s="14"/>
      <c r="N312" s="14"/>
      <c r="R312" s="247" t="b">
        <f t="shared" si="11"/>
        <v>0</v>
      </c>
      <c r="S312" s="156">
        <f t="shared" si="12"/>
        <v>1</v>
      </c>
    </row>
    <row r="313" spans="1:19" ht="15" customHeight="1" thickBot="1" x14ac:dyDescent="0.35">
      <c r="A313" s="14"/>
      <c r="B313" s="103">
        <v>300</v>
      </c>
      <c r="C313" s="104"/>
      <c r="D313" s="106"/>
      <c r="E313" s="105"/>
      <c r="F313" s="106"/>
      <c r="G313" s="105"/>
      <c r="H313" s="107"/>
      <c r="I313" s="14"/>
      <c r="J313" s="14"/>
      <c r="K313" s="14"/>
      <c r="L313" s="14"/>
      <c r="M313" s="14"/>
      <c r="N313" s="14"/>
      <c r="R313" s="247" t="b">
        <f t="shared" si="11"/>
        <v>0</v>
      </c>
      <c r="S313" s="156">
        <f t="shared" si="12"/>
        <v>1</v>
      </c>
    </row>
    <row r="314" spans="1:19" ht="15" customHeight="1" x14ac:dyDescent="0.3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</row>
  </sheetData>
  <sheetProtection algorithmName="SHA-512" hashValue="Cl2UUcUoU97veew7bf94xfAjLlfDZhPDuDvrKUJbWsD7iUbwROKcq4HxSdGyASlB4esJ2QYooBaUrJBdr/I4xw==" saltValue="TgqwadksiQWjCsktkEjyOg==" spinCount="100000" sheet="1" objects="1" scenarios="1"/>
  <mergeCells count="5">
    <mergeCell ref="B2:N2"/>
    <mergeCell ref="B4:M4"/>
    <mergeCell ref="C6:D6"/>
    <mergeCell ref="C7:D7"/>
    <mergeCell ref="C8:D8"/>
  </mergeCells>
  <conditionalFormatting sqref="B14:H313">
    <cfRule type="expression" dxfId="13" priority="1">
      <formula>$R14</formula>
    </cfRule>
  </conditionalFormatting>
  <conditionalFormatting sqref="D14:D313">
    <cfRule type="expression" dxfId="12" priority="2">
      <formula>$C14="No"</formula>
    </cfRule>
  </conditionalFormatting>
  <dataValidations count="3">
    <dataValidation type="date" operator="greaterThanOrEqual" allowBlank="1" showInputMessage="1" showErrorMessage="1" errorTitle="Date entered more than 12 months" error="Date entered is more than 12 months prior to audit quarter. _x000a__x000a_Please enter a date that is less than 12 months" sqref="D14:D313" xr:uid="{BDFF5100-ECBD-43C4-A31C-9C6EB91C701D}">
      <formula1>45658</formula1>
    </dataValidation>
    <dataValidation type="list" allowBlank="1" showInputMessage="1" showErrorMessage="1" sqref="C14:C313 E14:G313" xr:uid="{3FE3AE3D-B454-46C3-A590-463741F9D9F8}">
      <formula1>YesNo_List</formula1>
    </dataValidation>
    <dataValidation type="whole" operator="greaterThan" allowBlank="1" showInputMessage="1" showErrorMessage="1" errorTitle="Invalid whole number" error="Please enter a whole number" sqref="G6" xr:uid="{43B79A5C-0CC2-4A8C-B554-3671E555F011}">
      <formula1>0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1018061B-823D-47F7-92BC-93E3B64F3D51}">
            <xm:f>NOT(ISERROR(SEARCH('Reference-Qtr1'!$J$5,G7)))</xm:f>
            <xm:f>'Reference-Qtr1'!$J$5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4" operator="containsText" id="{2995E65C-7034-44F0-925B-673DBB85A00E}">
            <xm:f>NOT(ISERROR(SEARCH('Reference-Qtr1'!$J$6,G7)))</xm:f>
            <xm:f>'Reference-Qtr1'!$J$6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5" operator="containsText" id="{10A5503A-133B-4813-824A-C3B71C81544F}">
            <xm:f>NOT(ISERROR(SEARCH('Reference-Qtr1'!$J$7,G7)))</xm:f>
            <xm:f>'Reference-Qtr1'!$J$7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6" operator="containsText" id="{856C434A-C4A4-4F2B-845A-1FC800E42632}">
            <xm:f>NOT(ISERROR(SEARCH('Reference-Qtr1'!$N$8,G7)))</xm:f>
            <xm:f>'Reference-Qtr1'!$N$8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7" operator="containsText" id="{F3177EB5-CF81-4072-AA55-5B55E8986F03}">
            <xm:f>NOT(ISERROR(SEARCH('Reference-Qtr1'!$N$9,G7)))</xm:f>
            <xm:f>'Reference-Qtr1'!$N$9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C5E23F3E-9EE2-43A8-B534-02EB6D922769}">
            <xm:f>NOT(ISERROR(SEARCH('Reference-Qtr1'!$N$10,G7)))</xm:f>
            <xm:f>'Reference-Qtr1'!$N$10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FDA8FEA9-2221-4918-B85E-CECB3A331C32}">
            <xm:f>NOT(ISERROR(SEARCH('Reference-Qtr1'!$J$10,G7)))</xm:f>
            <xm:f>'Reference-Qtr1'!$J$10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E047FEE4-480A-424F-AF27-C1AB9A435696}">
            <xm:f>NOT(ISERROR(SEARCH('Reference-Qtr1'!$J$9,G7)))</xm:f>
            <xm:f>'Reference-Qtr1'!$J$9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1" operator="containsText" id="{756BD81F-6F59-4903-B7AE-D610C97F5E29}">
            <xm:f>NOT(ISERROR(SEARCH('Reference-Qtr1'!$J$8,G7)))</xm:f>
            <xm:f>'Reference-Qtr1'!$J$8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2" operator="containsText" id="{E6B17816-4756-434A-B5B3-4F304F4362C7}">
            <xm:f>NOT(ISERROR(SEARCH('Reference-Qtr1'!$N$7,G7)))</xm:f>
            <xm:f>'Reference-Qtr1'!$N$7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3" operator="containsText" id="{A803D70F-473A-458C-93FF-E41FEE7F9954}">
            <xm:f>NOT(ISERROR(SEARCH('Reference-Qtr1'!$N$6,G7)))</xm:f>
            <xm:f>'Reference-Qtr1'!$N$6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4" operator="containsText" id="{19CA9AFE-2BEF-4A2E-BFCF-8F9D6D110B78}">
            <xm:f>NOT(ISERROR(SEARCH('Reference-Qtr1'!$N$5,G7)))</xm:f>
            <xm:f>'Reference-Qtr1'!$N$5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G7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9D20-B066-4114-B416-A9BE1EA27E25}">
  <sheetPr codeName="Sheet2"/>
  <dimension ref="A1:W26"/>
  <sheetViews>
    <sheetView zoomScaleNormal="100" workbookViewId="0">
      <selection activeCell="C17" sqref="C17:D17"/>
    </sheetView>
  </sheetViews>
  <sheetFormatPr defaultColWidth="0" defaultRowHeight="13.8" zeroHeight="1" x14ac:dyDescent="0.25"/>
  <cols>
    <col min="1" max="1" width="5.5546875" style="68" customWidth="1"/>
    <col min="2" max="2" width="35.109375" style="68" customWidth="1"/>
    <col min="3" max="3" width="39.5546875" style="68" customWidth="1"/>
    <col min="4" max="4" width="4.33203125" style="68" customWidth="1"/>
    <col min="5" max="5" width="41.6640625" style="68" customWidth="1"/>
    <col min="6" max="6" width="45.44140625" style="68" customWidth="1"/>
    <col min="7" max="7" width="43.109375" style="68" customWidth="1"/>
    <col min="8" max="8" width="45" style="68" customWidth="1"/>
    <col min="9" max="9" width="40.33203125" style="68" hidden="1" customWidth="1"/>
    <col min="10" max="10" width="4.33203125" style="68" hidden="1" customWidth="1"/>
    <col min="11" max="11" width="18" style="68" hidden="1" customWidth="1"/>
    <col min="12" max="12" width="9.5546875" style="68" hidden="1" customWidth="1"/>
    <col min="13" max="22" width="8.88671875" style="68" hidden="1" customWidth="1"/>
    <col min="23" max="23" width="0" style="68" hidden="1" customWidth="1"/>
    <col min="24" max="16384" width="9.109375" style="68" hidden="1"/>
  </cols>
  <sheetData>
    <row r="1" spans="1:22" s="143" customFormat="1" ht="103.5" customHeight="1" x14ac:dyDescent="0.25">
      <c r="A1" s="142"/>
      <c r="B1" s="346" t="s">
        <v>133</v>
      </c>
      <c r="C1" s="346"/>
      <c r="D1" s="346"/>
      <c r="E1" s="346"/>
      <c r="F1" s="346"/>
      <c r="G1" s="346"/>
      <c r="H1" s="287"/>
      <c r="I1" s="287"/>
      <c r="J1" s="287"/>
      <c r="K1" s="287"/>
      <c r="L1" s="287"/>
      <c r="M1" s="331"/>
      <c r="N1" s="331"/>
      <c r="O1" s="331"/>
      <c r="P1" s="331"/>
      <c r="Q1" s="331"/>
      <c r="R1" s="331"/>
      <c r="S1" s="331"/>
      <c r="T1" s="331"/>
      <c r="U1" s="331"/>
      <c r="V1" s="331"/>
    </row>
    <row r="2" spans="1:22" s="143" customFormat="1" ht="21.9" customHeight="1" x14ac:dyDescent="0.35">
      <c r="A2" s="144"/>
      <c r="B2" s="144" t="s">
        <v>135</v>
      </c>
      <c r="C2" s="108"/>
      <c r="D2" s="108"/>
      <c r="E2" s="108"/>
      <c r="F2" s="108"/>
      <c r="G2" s="108"/>
      <c r="H2" s="108"/>
      <c r="I2" s="108"/>
      <c r="J2" s="108"/>
      <c r="K2" s="109"/>
      <c r="L2" s="109"/>
      <c r="M2" s="144"/>
      <c r="N2" s="108"/>
      <c r="O2" s="108"/>
      <c r="P2" s="108"/>
      <c r="Q2" s="108"/>
      <c r="R2" s="108"/>
      <c r="S2" s="108"/>
      <c r="T2" s="108"/>
      <c r="U2" s="109"/>
      <c r="V2" s="109"/>
    </row>
    <row r="3" spans="1:22" s="143" customFormat="1" ht="17.25" customHeight="1" x14ac:dyDescent="0.4">
      <c r="A3" s="111"/>
      <c r="B3" s="110"/>
      <c r="C3" s="110"/>
      <c r="D3" s="111"/>
      <c r="E3" s="111"/>
      <c r="F3" s="111"/>
      <c r="G3" s="111"/>
      <c r="H3" s="111"/>
      <c r="I3" s="111"/>
      <c r="J3" s="111"/>
      <c r="K3" s="111"/>
      <c r="L3" s="111"/>
      <c r="M3" s="110"/>
      <c r="N3" s="110"/>
      <c r="O3" s="111"/>
      <c r="P3" s="111"/>
      <c r="Q3" s="111"/>
      <c r="R3" s="111"/>
      <c r="S3" s="111"/>
      <c r="T3" s="111"/>
      <c r="U3" s="111"/>
      <c r="V3" s="111"/>
    </row>
    <row r="4" spans="1:22" s="143" customFormat="1" ht="18.75" customHeight="1" thickBot="1" x14ac:dyDescent="0.45">
      <c r="A4" s="68"/>
      <c r="B4" s="112"/>
      <c r="C4" s="112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22" s="143" customFormat="1" ht="44.25" customHeight="1" x14ac:dyDescent="0.25">
      <c r="A5" s="68"/>
      <c r="B5" s="197" t="s">
        <v>69</v>
      </c>
      <c r="C5" s="334" t="str">
        <f>latest_quarter_audited_ref_cell</f>
        <v>Audit quarter blank currently</v>
      </c>
      <c r="D5" s="335"/>
      <c r="E5" s="336"/>
      <c r="F5" s="158"/>
      <c r="G5" s="165"/>
      <c r="H5" s="68"/>
      <c r="I5" s="68"/>
      <c r="J5" s="68"/>
      <c r="K5" s="68"/>
      <c r="L5" s="68"/>
      <c r="M5" s="68"/>
      <c r="N5" s="68"/>
    </row>
    <row r="6" spans="1:22" s="143" customFormat="1" ht="44.25" customHeight="1" x14ac:dyDescent="0.25">
      <c r="A6" s="68"/>
      <c r="B6" s="161" t="s">
        <v>72</v>
      </c>
      <c r="C6" s="337" t="str">
        <f>IF(C5="Audit quarter blank currently","",latest_quarter_audit_ref!C13)</f>
        <v/>
      </c>
      <c r="D6" s="338"/>
      <c r="E6" s="339"/>
      <c r="F6" s="195"/>
      <c r="G6" s="152"/>
      <c r="H6" s="68"/>
      <c r="I6" s="68"/>
      <c r="J6" s="68"/>
      <c r="K6" s="68"/>
      <c r="L6" s="68"/>
      <c r="M6" s="68"/>
      <c r="N6" s="68"/>
    </row>
    <row r="7" spans="1:22" s="143" customFormat="1" ht="44.25" customHeight="1" thickBot="1" x14ac:dyDescent="0.3">
      <c r="A7" s="68"/>
      <c r="B7" s="162" t="s">
        <v>121</v>
      </c>
      <c r="C7" s="342" t="str">
        <f>IF('Data-Qtr1'!C8="&lt;Insert RCH Name here&gt;","Enter RCH name in Data-Qtr1 RCH Name field",'Data-Qtr1'!C8)</f>
        <v>Enter RCH name in Data-Qtr1 RCH Name field</v>
      </c>
      <c r="D7" s="343"/>
      <c r="E7" s="344"/>
      <c r="F7" s="196"/>
      <c r="G7" s="152"/>
      <c r="H7" s="68"/>
      <c r="I7" s="68"/>
      <c r="J7" s="68"/>
      <c r="K7" s="68"/>
      <c r="L7" s="68"/>
      <c r="M7" s="68"/>
      <c r="N7" s="68"/>
    </row>
    <row r="8" spans="1:22" s="143" customFormat="1" ht="44.25" customHeight="1" x14ac:dyDescent="0.25">
      <c r="A8" s="68"/>
      <c r="B8" s="68"/>
      <c r="C8" s="68"/>
      <c r="D8" s="68"/>
      <c r="E8" s="68"/>
      <c r="F8" s="68"/>
      <c r="G8" s="152"/>
      <c r="H8" s="68"/>
      <c r="I8" s="68"/>
      <c r="J8" s="68"/>
      <c r="K8" s="68"/>
      <c r="L8" s="68"/>
      <c r="M8" s="68"/>
      <c r="N8" s="68"/>
    </row>
    <row r="9" spans="1:22" s="143" customFormat="1" ht="44.25" customHeight="1" x14ac:dyDescent="0.25">
      <c r="A9" s="68"/>
      <c r="B9" s="152"/>
      <c r="C9" s="152"/>
      <c r="D9" s="152"/>
      <c r="E9" s="152"/>
      <c r="F9" s="152"/>
      <c r="G9" s="152"/>
      <c r="H9" s="68"/>
      <c r="I9" s="68"/>
      <c r="J9" s="68"/>
      <c r="K9" s="68"/>
      <c r="L9" s="68"/>
      <c r="M9" s="68"/>
      <c r="N9" s="68"/>
    </row>
    <row r="10" spans="1:22" s="143" customFormat="1" ht="44.25" customHeight="1" x14ac:dyDescent="0.25">
      <c r="A10" s="68"/>
      <c r="B10" s="152"/>
      <c r="C10" s="152"/>
      <c r="D10" s="152"/>
      <c r="E10" s="152"/>
      <c r="F10" s="152"/>
      <c r="G10" s="152"/>
      <c r="H10" s="68"/>
      <c r="I10" s="68"/>
      <c r="J10" s="68"/>
      <c r="K10" s="68"/>
      <c r="L10" s="68"/>
      <c r="M10" s="68"/>
      <c r="N10" s="68"/>
    </row>
    <row r="11" spans="1:22" ht="44.25" customHeight="1" x14ac:dyDescent="0.25">
      <c r="B11" s="152"/>
      <c r="C11" s="152"/>
      <c r="D11" s="152"/>
      <c r="E11" s="152"/>
      <c r="F11" s="152"/>
      <c r="G11" s="152"/>
    </row>
    <row r="12" spans="1:22" ht="44.25" customHeight="1" x14ac:dyDescent="0.25">
      <c r="B12" s="152"/>
      <c r="C12" s="152"/>
      <c r="D12" s="152"/>
      <c r="E12" s="152"/>
      <c r="F12" s="152"/>
      <c r="G12" s="152"/>
    </row>
    <row r="13" spans="1:22" ht="44.25" customHeight="1" x14ac:dyDescent="0.25">
      <c r="B13" s="152"/>
      <c r="C13" s="152"/>
      <c r="D13" s="152"/>
      <c r="E13" s="152"/>
      <c r="F13" s="152"/>
      <c r="G13" s="152"/>
    </row>
    <row r="14" spans="1:22" ht="44.25" customHeight="1" x14ac:dyDescent="0.25">
      <c r="B14" s="152"/>
      <c r="C14" s="152"/>
      <c r="D14" s="152"/>
      <c r="E14" s="152"/>
      <c r="F14" s="152"/>
      <c r="G14" s="152"/>
    </row>
    <row r="15" spans="1:22" s="143" customFormat="1" ht="19.5" customHeight="1" thickBot="1" x14ac:dyDescent="0.35">
      <c r="A15" s="68"/>
      <c r="B15" s="164" t="s">
        <v>76</v>
      </c>
      <c r="C15" s="345" t="s">
        <v>117</v>
      </c>
      <c r="D15" s="345"/>
      <c r="E15" s="146" t="s">
        <v>73</v>
      </c>
      <c r="F15" s="146" t="s">
        <v>74</v>
      </c>
      <c r="G15" s="146" t="s">
        <v>84</v>
      </c>
      <c r="H15" s="146" t="s">
        <v>75</v>
      </c>
      <c r="I15" s="68"/>
      <c r="J15" s="68"/>
      <c r="K15" s="68"/>
      <c r="L15" s="68"/>
      <c r="M15" s="114"/>
      <c r="N15" s="68"/>
    </row>
    <row r="16" spans="1:22" s="143" customFormat="1" ht="99" customHeight="1" thickBot="1" x14ac:dyDescent="0.35">
      <c r="A16" s="68"/>
      <c r="B16" s="257" t="s">
        <v>77</v>
      </c>
      <c r="C16" s="332" t="s">
        <v>116</v>
      </c>
      <c r="D16" s="333"/>
      <c r="E16" s="194" t="s">
        <v>122</v>
      </c>
      <c r="F16" s="171" t="s">
        <v>110</v>
      </c>
      <c r="G16" s="178" t="s">
        <v>111</v>
      </c>
      <c r="H16" s="68"/>
      <c r="I16" s="146" t="s">
        <v>83</v>
      </c>
      <c r="J16" s="68"/>
      <c r="K16" s="68"/>
      <c r="L16" s="145"/>
      <c r="M16" s="114"/>
      <c r="N16" s="68"/>
    </row>
    <row r="17" spans="1:14" s="143" customFormat="1" ht="45.75" customHeight="1" x14ac:dyDescent="0.3">
      <c r="A17" s="68"/>
      <c r="B17" s="166" t="s">
        <v>124</v>
      </c>
      <c r="C17" s="329" t="str">
        <f>IFERROR(IF(total_residents_audited_qtr1=0,"",primary_indicator_nom_qtr1/primary_indicator_denom_qtr1),0)</f>
        <v/>
      </c>
      <c r="D17" s="330"/>
      <c r="E17" s="175" t="str">
        <f>IFERROR(IF(total_residents_audited_qtr1=0,"",secondry_ind_1_nom_qtr1/secondry_ind_1_denom_qtr1),0)</f>
        <v/>
      </c>
      <c r="F17" s="172" t="str">
        <f>IFERROR(IF(total_residents_audited_qtr1=0,"",secondry_ind_2_nom_qtr1/secondry_ind_2_denom_qtr1),0)</f>
        <v/>
      </c>
      <c r="G17" s="168" t="str">
        <f>IFERROR(IF(total_residents_audited_qtr1=0,"",secondry_ind_3_nom_qtr1/secondry_ind_3_denom_qtr1),0)</f>
        <v/>
      </c>
      <c r="H17" s="68"/>
      <c r="I17" s="256" t="str">
        <f>IFERROR(IF(total_residents_audited_qtr1=0,"",optional_ind_1_nom_qtr1/optional_ind_1_denom_qtr1),0)</f>
        <v/>
      </c>
      <c r="J17" s="68"/>
      <c r="K17" s="68"/>
      <c r="L17" s="146"/>
      <c r="M17" s="114"/>
      <c r="N17" s="68"/>
    </row>
    <row r="18" spans="1:14" s="143" customFormat="1" ht="45.75" customHeight="1" x14ac:dyDescent="0.25">
      <c r="A18" s="68"/>
      <c r="B18" s="167" t="s">
        <v>125</v>
      </c>
      <c r="C18" s="325" t="str">
        <f>IFERROR(IF(total_residents_audited_qtr2=0,"",primary_indicator_nom_qtr2/primary_indicator_denom_qtr2),0)</f>
        <v/>
      </c>
      <c r="D18" s="326"/>
      <c r="E18" s="176" t="str">
        <f>IFERROR(IF(total_residents_audited_qtr2=0,"",secondry_ind_1_nom_qtr2/secondry_ind_1_denom_qtr2),0)</f>
        <v/>
      </c>
      <c r="F18" s="173" t="str">
        <f>IFERROR(IF(total_residents_audited_qtr2=0,"",secondry_ind_2_nom_qtr2/secondry_ind_2_denom_qtr2),0)</f>
        <v/>
      </c>
      <c r="G18" s="169" t="str">
        <f>IFERROR(IF(total_residents_audited_qtr2=0,"",secondry_ind_3_nom_qtr2/secondry_ind_3_denom_qtr2),0)</f>
        <v/>
      </c>
      <c r="H18" s="68"/>
      <c r="I18" s="256" t="str">
        <f>IFERROR(IF(total_residents_audited_qtr2=0,"",optional_ind_1_nom_qtr2/optional_ind_1_denom_qtr2),0)</f>
        <v/>
      </c>
      <c r="J18" s="68"/>
      <c r="K18" s="68"/>
      <c r="L18" s="68"/>
      <c r="M18" s="68"/>
      <c r="N18" s="68"/>
    </row>
    <row r="19" spans="1:14" ht="45.75" customHeight="1" thickBot="1" x14ac:dyDescent="0.3">
      <c r="B19" s="167" t="s">
        <v>126</v>
      </c>
      <c r="C19" s="340" t="str">
        <f>IFERROR(IF(total_residents_audited_qtr3=0,"",primary_indicator_nom_qtr3/primary_indicator_denom_qtr3),0)</f>
        <v/>
      </c>
      <c r="D19" s="341"/>
      <c r="E19" s="181" t="str">
        <f>IFERROR(IF(total_residents_audited_qtr3=0,"",secondry_ind_1_nom_qtr3/secondry_ind_1_denom_qtr3),0)</f>
        <v/>
      </c>
      <c r="F19" s="180" t="str">
        <f>IFERROR(IF(total_residents_audited_qtr3=0,"",secondry_ind_2_nom_qtr3/secondry_ind_2_denom_qtr3),0)</f>
        <v/>
      </c>
      <c r="G19" s="179" t="str">
        <f>IFERROR(IF(total_residents_audited_qtr3=0,"",secondry_ind_3_nom_qtr3/secondry_ind_3_denom_qtr3),0)</f>
        <v/>
      </c>
      <c r="I19" s="256" t="str">
        <f>IFERROR(IF(total_residents_audited_qtr3=0,"",optional_ind_1_nom_qtr3/optional_ind_1_denom_qtr3),0)</f>
        <v/>
      </c>
    </row>
    <row r="20" spans="1:14" ht="45.75" customHeight="1" x14ac:dyDescent="0.25">
      <c r="B20" s="182" t="s">
        <v>127</v>
      </c>
      <c r="C20" s="329" t="str">
        <f>IFERROR(IF(total_residents_audited_qtr4=0,"",primary_indicator_nom_qtr4/primary_indicator_denom_qtr4),0)</f>
        <v/>
      </c>
      <c r="D20" s="330"/>
      <c r="E20" s="175" t="str">
        <f>IFERROR(IF(total_residents_audited_qtr4=0,"",secondry_ind_1_nom_qtr4/secondry_ind_1_denom_qtr4),0)</f>
        <v/>
      </c>
      <c r="F20" s="172" t="str">
        <f>IFERROR(IF(total_residents_audited_qtr4=0,"",secondry_ind_2_nom_qtr4/secondry_ind_2_denom_qtr4),0)</f>
        <v/>
      </c>
      <c r="G20" s="168" t="str">
        <f>IFERROR(IF(total_residents_audited_qtr4=0,"",secondry_ind_3_nom_qtr4/secondry_ind_3_denom_qtr4),0)</f>
        <v/>
      </c>
      <c r="I20" s="256" t="str">
        <f>IFERROR(IF(total_residents_audited_qtr4=0,"",optional_ind_1_nom_qtr4/optional_ind_1_denom_qtr4),0)</f>
        <v/>
      </c>
    </row>
    <row r="21" spans="1:14" ht="45.75" customHeight="1" x14ac:dyDescent="0.25">
      <c r="B21" s="183" t="s">
        <v>128</v>
      </c>
      <c r="C21" s="325" t="str">
        <f>IFERROR(IF(total_residents_audited_qtr5=0,"",primary_indicator_nom_qtr5/primary_indicator_denom_qtr5),0)</f>
        <v/>
      </c>
      <c r="D21" s="326"/>
      <c r="E21" s="176" t="str">
        <f>IFERROR(IF(total_residents_audited_qtr5=0,"",secondry_ind_1_nom_qtr5/secondry_ind_1_denom_qtr5),0)</f>
        <v/>
      </c>
      <c r="F21" s="173" t="str">
        <f>IFERROR(IF(total_residents_audited_qtr5=0,"",secondry_ind_2_nom_qtr5/secondry_ind_2_denom_qtr5),0)</f>
        <v/>
      </c>
      <c r="G21" s="169" t="str">
        <f>IFERROR(IF(total_residents_audited_qtr5=0,"",secondry_ind_3_nom_qtr5/secondry_ind_3_denom_qtr5),0)</f>
        <v/>
      </c>
      <c r="I21" s="256" t="str">
        <f>IFERROR(IF(total_residents_audited_qtr5=0,"",optional_ind_1_nom_qtr5/optional_ind_1_denom_qtr5),0)</f>
        <v/>
      </c>
    </row>
    <row r="22" spans="1:14" ht="45.75" customHeight="1" thickBot="1" x14ac:dyDescent="0.3">
      <c r="B22" s="184" t="s">
        <v>129</v>
      </c>
      <c r="C22" s="327" t="str">
        <f>IFERROR(IF(total_residents_audited_qtr6=0,"",primary_indicator_nom_qtr6/primary_indicator_denom_qtr6),0)</f>
        <v/>
      </c>
      <c r="D22" s="328"/>
      <c r="E22" s="177" t="str">
        <f>IFERROR(IF(total_residents_audited_qtr6=0,"",secondry_ind_1_nom_qtr6/secondry_ind_1_denom_qtr6),0)</f>
        <v/>
      </c>
      <c r="F22" s="174" t="str">
        <f>IFERROR(IF(total_residents_audited_qtr6=0,"",secondry_ind_2_nom_qtr6/secondry_ind_2_denom_qtr6),0)</f>
        <v/>
      </c>
      <c r="G22" s="170" t="str">
        <f>IFERROR(IF(total_residents_audited_qtr6=0,"",secondry_ind_3_nom_qtr6/secondry_ind_3_denom_qtr6),0)</f>
        <v/>
      </c>
      <c r="I22" s="256" t="str">
        <f>IFERROR(IF(total_residents_audited_qtr6=0,"",optional_ind_1_nom_qtr6/optional_ind_1_denom_qtr6),0)</f>
        <v/>
      </c>
    </row>
    <row r="23" spans="1:14" ht="45.75" customHeight="1" x14ac:dyDescent="0.25">
      <c r="B23" s="185" t="s">
        <v>52</v>
      </c>
      <c r="C23" s="329" t="str">
        <f>IFERROR(IF(total_residents_audited_qtr7=0,"",primary_indicator_nom_qtr7/primary_indicator_denom_qtr7),0)</f>
        <v/>
      </c>
      <c r="D23" s="330"/>
      <c r="E23" s="175" t="str">
        <f>IFERROR(IF(total_residents_audited_qtr7=0,"",secondry_ind_1_nom_qtr7/secondry_ind_1_denom_qtr7),0)</f>
        <v/>
      </c>
      <c r="F23" s="172" t="str">
        <f>IFERROR(IF(total_residents_audited_qtr7=0,"",secondry_ind_2_nom_qtr7/secondry_ind_2_denom_qtr7),0)</f>
        <v/>
      </c>
      <c r="G23" s="168" t="str">
        <f>IFERROR(IF(total_residents_audited_qtr7=0,"",secondry_ind_3_nom_qtr7/secondry_ind_3_denom_qtr7),0)</f>
        <v/>
      </c>
      <c r="I23" s="256" t="str">
        <f>IFERROR(IF(total_residents_audited_qtr7=0,"",optional_ind_1_nom_qtr7/optional_ind_1_denom_qtr7),0)</f>
        <v/>
      </c>
    </row>
    <row r="24" spans="1:14" ht="45.75" customHeight="1" thickBot="1" x14ac:dyDescent="0.3">
      <c r="B24" s="186" t="s">
        <v>53</v>
      </c>
      <c r="C24" s="327" t="str">
        <f>IF(total_residents_audited_qtr8=0,"",primary_indicator_nom_qtr8/primary_indicator_denom_qtr8)</f>
        <v/>
      </c>
      <c r="D24" s="328"/>
      <c r="E24" s="177" t="str">
        <f>IFERROR(IF(total_residents_audited_qtr8=0,"",secondry_ind_1_nom_qtr8/secondry_ind_1_denom_qtr8),0)</f>
        <v/>
      </c>
      <c r="F24" s="174" t="str">
        <f>IFERROR(IF(total_residents_audited_qtr8=0,"",secondry_ind_2_nom_qtr8/secondry_ind_2_denom_qtr8),0)</f>
        <v/>
      </c>
      <c r="G24" s="170" t="str">
        <f>IFERROR(IF(total_residents_audited_qtr8=0,"",secondry_ind_3_nom_qtr8/secondry_ind_3_denom_qtr8),0)</f>
        <v/>
      </c>
      <c r="I24" s="256" t="str">
        <f>IF(total_residents_audited_qtr8=0,"",optional_ind_1_nom_qtr8/optional_ind_1_denom_qtr8)</f>
        <v/>
      </c>
    </row>
    <row r="25" spans="1:14" x14ac:dyDescent="0.25"/>
    <row r="26" spans="1:14" x14ac:dyDescent="0.25"/>
  </sheetData>
  <sheetProtection algorithmName="SHA-512" hashValue="adhr1MxtkJbiFdJvtGxSzDPvh98IjhxPUkV/w3oCTO7xJ7R48LaAVDyRw2elO8CywX7XNcFeRa47acvLl9N70Q==" saltValue="JEcvTm1R7qGrhf8FSPu82Q==" spinCount="100000" sheet="1" objects="1" scenarios="1"/>
  <protectedRanges>
    <protectedRange password="DE45" sqref="C7" name="Range1"/>
    <protectedRange password="DE45" sqref="B6" name="Range1_1"/>
    <protectedRange password="DE45" sqref="B5" name="Range1_1_1_1"/>
  </protectedRanges>
  <mergeCells count="15">
    <mergeCell ref="C21:D21"/>
    <mergeCell ref="C22:D22"/>
    <mergeCell ref="C23:D23"/>
    <mergeCell ref="C24:D24"/>
    <mergeCell ref="M1:V1"/>
    <mergeCell ref="C16:D16"/>
    <mergeCell ref="C17:D17"/>
    <mergeCell ref="C5:E5"/>
    <mergeCell ref="C6:E6"/>
    <mergeCell ref="C18:D18"/>
    <mergeCell ref="C19:D19"/>
    <mergeCell ref="C7:E7"/>
    <mergeCell ref="C15:D15"/>
    <mergeCell ref="C20:D20"/>
    <mergeCell ref="B1:G1"/>
  </mergeCells>
  <phoneticPr fontId="15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a3f3035-f87e-438f-bb96-ee02904c9a53" xsi:nil="true"/>
  </documentManagement>
</p:properties>
</file>

<file path=customXml/item2.xml><?xml version="1.0" encoding="utf-8"?>
<scriptIds xmlns="http://schemas.microsoft.com/office/extensibility/maker/v1.0" id="script-ids-node-id">
  <scriptId id="ms-officescript%3A%2F%2Fonedrive_business_itemlink%2F01IF5YLQC5NEHNT7WME5A35KT5QTB6G4RO:ms-officescript%3A%2F%2Fonedrive_business_sharinglink%2Fu!aHR0cHM6Ly9oZWFsdGhxbGQtbXkuc2hhcmVwb2ludC5jb20vOnU6L2cvcGVyc29uYWwvYWFyb25fdmFuZ2FyZGVyZW5faGVhbHRoX3FsZF9nb3ZfYXUvRVYxcER0bi16Q2RCdnFwOWhNUGpjaTRCVVJxenZXcER1Zk9pNVZWSEs3NFM5dw"/>
  <scriptId xmlns="" id="ms-officescript%3A%2F%2Fonedrive_business_itemlink%2F01IF5YLQHBZRQSCOEAKVCZJNJSCMWRCHRI:ms-officescript%3A%2F%2Fonedrive_business_sharinglink%2Fu!aHR0cHM6Ly9oZWFsdGhxbGQtbXkuc2hhcmVwb2ludC5jb20vOnU6L2cvcGVyc29uYWwvYWFyb25fdmFuZ2FyZGVyZW5faGVhbHRoX3FsZF9nb3ZfYXUvRWVITVlTRTRnRlZGbExVeUV5MFJIaWdCUU5CZDFWdmE0dFBLbkhGbk9CbXJUZw"/>
</scriptId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A4C24F2E658D44A39220E0F0DC6BB5" ma:contentTypeVersion="17" ma:contentTypeDescription="Create a new document." ma:contentTypeScope="" ma:versionID="d38914ac549cc01ba3c0e3bdf6aa2a99">
  <xsd:schema xmlns:xsd="http://www.w3.org/2001/XMLSchema" xmlns:xs="http://www.w3.org/2001/XMLSchema" xmlns:p="http://schemas.microsoft.com/office/2006/metadata/properties" xmlns:ns3="4a3f3035-f87e-438f-bb96-ee02904c9a53" xmlns:ns4="eb128cf6-12cd-4faf-a018-c621074b2391" targetNamespace="http://schemas.microsoft.com/office/2006/metadata/properties" ma:root="true" ma:fieldsID="b9aba6169dd14b167fb9c562120c75ec" ns3:_="" ns4:_="">
    <xsd:import namespace="4a3f3035-f87e-438f-bb96-ee02904c9a53"/>
    <xsd:import namespace="eb128cf6-12cd-4faf-a018-c621074b23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3f3035-f87e-438f-bb96-ee02904c9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28cf6-12cd-4faf-a018-c621074b23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0503A1-D513-43BE-A212-6650B2A07746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eb128cf6-12cd-4faf-a018-c621074b2391"/>
    <ds:schemaRef ds:uri="4a3f3035-f87e-438f-bb96-ee02904c9a53"/>
  </ds:schemaRefs>
</ds:datastoreItem>
</file>

<file path=customXml/itemProps2.xml><?xml version="1.0" encoding="utf-8"?>
<ds:datastoreItem xmlns:ds="http://schemas.openxmlformats.org/officeDocument/2006/customXml" ds:itemID="{DEF6C663-0165-4F31-BB51-39A832F86807}">
  <ds:schemaRefs>
    <ds:schemaRef ds:uri="http://schemas.microsoft.com/office/extensibility/maker/v1.0"/>
    <ds:schemaRef ds:uri=""/>
  </ds:schemaRefs>
</ds:datastoreItem>
</file>

<file path=customXml/itemProps3.xml><?xml version="1.0" encoding="utf-8"?>
<ds:datastoreItem xmlns:ds="http://schemas.openxmlformats.org/officeDocument/2006/customXml" ds:itemID="{C18D670F-9605-4C13-8A26-F8E476B3B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3f3035-f87e-438f-bb96-ee02904c9a53"/>
    <ds:schemaRef ds:uri="eb128cf6-12cd-4faf-a018-c621074b23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2C01C79-AA7A-4057-93C1-164C9C2E07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369</vt:i4>
      </vt:variant>
    </vt:vector>
  </HeadingPairs>
  <TitlesOfParts>
    <vt:vector size="379" baseType="lpstr">
      <vt:lpstr>Data-Qtr1</vt:lpstr>
      <vt:lpstr>Data-Qtr2</vt:lpstr>
      <vt:lpstr>Data-Qtr3</vt:lpstr>
      <vt:lpstr>Data-Qtr4</vt:lpstr>
      <vt:lpstr>Data-Qtr5</vt:lpstr>
      <vt:lpstr>Data-Qtr6</vt:lpstr>
      <vt:lpstr>Data-Qtr7</vt:lpstr>
      <vt:lpstr>Data-Qtr8</vt:lpstr>
      <vt:lpstr>Indicator Summary</vt:lpstr>
      <vt:lpstr>Summary of Responses</vt:lpstr>
      <vt:lpstr>antipsych_CMR_ind_qtr1</vt:lpstr>
      <vt:lpstr>antipsych_CMR_ind_qtr2</vt:lpstr>
      <vt:lpstr>antipsych_CMR_ind_qtr3</vt:lpstr>
      <vt:lpstr>antipsych_CMR_ind_qtr4</vt:lpstr>
      <vt:lpstr>antipsych_CMR_ind_qtr5</vt:lpstr>
      <vt:lpstr>antipsych_CMR_ind_qtr6</vt:lpstr>
      <vt:lpstr>antipsych_CMR_ind_qtr7</vt:lpstr>
      <vt:lpstr>antipsych_CMR_ind_qtr8</vt:lpstr>
      <vt:lpstr>beg_date_qtr1</vt:lpstr>
      <vt:lpstr>beg_date_qtr2</vt:lpstr>
      <vt:lpstr>beg_date_qtr3</vt:lpstr>
      <vt:lpstr>beg_date_qtr4</vt:lpstr>
      <vt:lpstr>beg_date_qtr5</vt:lpstr>
      <vt:lpstr>beg_date_qtr6</vt:lpstr>
      <vt:lpstr>beg_date_qtr7</vt:lpstr>
      <vt:lpstr>beg_date_qtr8</vt:lpstr>
      <vt:lpstr>end_date_qtr1</vt:lpstr>
      <vt:lpstr>end_date_qtr2</vt:lpstr>
      <vt:lpstr>end_date_qtr3</vt:lpstr>
      <vt:lpstr>end_date_qtr4</vt:lpstr>
      <vt:lpstr>end_date_qtr5</vt:lpstr>
      <vt:lpstr>end_date_qtr6</vt:lpstr>
      <vt:lpstr>end_date_qtr7</vt:lpstr>
      <vt:lpstr>end_date_qtr8</vt:lpstr>
      <vt:lpstr>'Reference-Qtr2'!hospitalname</vt:lpstr>
      <vt:lpstr>'Reference-Qtr3'!hospitalname</vt:lpstr>
      <vt:lpstr>'Reference-Qtr4'!hospitalname</vt:lpstr>
      <vt:lpstr>'Reference-Qtr5'!hospitalname</vt:lpstr>
      <vt:lpstr>'Reference-Qtr6'!hospitalname</vt:lpstr>
      <vt:lpstr>'Reference-Qtr7'!hospitalname</vt:lpstr>
      <vt:lpstr>'Reference-Qtr8'!hospitalname</vt:lpstr>
      <vt:lpstr>hospitalname</vt:lpstr>
      <vt:lpstr>'Reference-Qtr2'!Last_Audit_Date</vt:lpstr>
      <vt:lpstr>'Reference-Qtr3'!Last_Audit_Date</vt:lpstr>
      <vt:lpstr>'Reference-Qtr4'!Last_Audit_Date</vt:lpstr>
      <vt:lpstr>'Reference-Qtr5'!Last_Audit_Date</vt:lpstr>
      <vt:lpstr>'Reference-Qtr6'!Last_Audit_Date</vt:lpstr>
      <vt:lpstr>'Reference-Qtr7'!Last_Audit_Date</vt:lpstr>
      <vt:lpstr>'Reference-Qtr8'!Last_Audit_Date</vt:lpstr>
      <vt:lpstr>Last_Audit_Date</vt:lpstr>
      <vt:lpstr>'Data-Qtr2'!last_polypharm_audit_date</vt:lpstr>
      <vt:lpstr>'Data-Qtr3'!last_polypharm_audit_date</vt:lpstr>
      <vt:lpstr>'Data-Qtr4'!last_polypharm_audit_date</vt:lpstr>
      <vt:lpstr>'Data-Qtr5'!last_polypharm_audit_date</vt:lpstr>
      <vt:lpstr>'Data-Qtr6'!last_polypharm_audit_date</vt:lpstr>
      <vt:lpstr>'Data-Qtr7'!last_polypharm_audit_date</vt:lpstr>
      <vt:lpstr>'Data-Qtr8'!last_polypharm_audit_date</vt:lpstr>
      <vt:lpstr>last_polypharm_audit_date</vt:lpstr>
      <vt:lpstr>last_qtr_audited</vt:lpstr>
      <vt:lpstr>latest_quarter_audited_ref_cell</vt:lpstr>
      <vt:lpstr>'Reference-Qtr2'!Mandatory_Question_Qty</vt:lpstr>
      <vt:lpstr>'Reference-Qtr3'!Mandatory_Question_Qty</vt:lpstr>
      <vt:lpstr>'Reference-Qtr4'!Mandatory_Question_Qty</vt:lpstr>
      <vt:lpstr>'Reference-Qtr5'!Mandatory_Question_Qty</vt:lpstr>
      <vt:lpstr>'Reference-Qtr6'!Mandatory_Question_Qty</vt:lpstr>
      <vt:lpstr>'Reference-Qtr7'!Mandatory_Question_Qty</vt:lpstr>
      <vt:lpstr>'Reference-Qtr8'!Mandatory_Question_Qty</vt:lpstr>
      <vt:lpstr>Mandatory_Question_Qty</vt:lpstr>
      <vt:lpstr>'Reference-Qtr2'!num_residents</vt:lpstr>
      <vt:lpstr>'Reference-Qtr3'!num_residents</vt:lpstr>
      <vt:lpstr>'Reference-Qtr4'!num_residents</vt:lpstr>
      <vt:lpstr>'Reference-Qtr5'!num_residents</vt:lpstr>
      <vt:lpstr>'Reference-Qtr6'!num_residents</vt:lpstr>
      <vt:lpstr>'Reference-Qtr7'!num_residents</vt:lpstr>
      <vt:lpstr>'Reference-Qtr8'!num_residents</vt:lpstr>
      <vt:lpstr>num_residents</vt:lpstr>
      <vt:lpstr>'Reference-Qtr2'!num_residents_val</vt:lpstr>
      <vt:lpstr>'Reference-Qtr3'!num_residents_val</vt:lpstr>
      <vt:lpstr>'Reference-Qtr4'!num_residents_val</vt:lpstr>
      <vt:lpstr>'Reference-Qtr5'!num_residents_val</vt:lpstr>
      <vt:lpstr>'Reference-Qtr6'!num_residents_val</vt:lpstr>
      <vt:lpstr>'Reference-Qtr7'!num_residents_val</vt:lpstr>
      <vt:lpstr>'Reference-Qtr8'!num_residents_val</vt:lpstr>
      <vt:lpstr>num_residents_val</vt:lpstr>
      <vt:lpstr>num_residents_val_qtr1</vt:lpstr>
      <vt:lpstr>num_residents_val_qtr2</vt:lpstr>
      <vt:lpstr>num_residents_val_qtr3</vt:lpstr>
      <vt:lpstr>num_residents_val_qtr4</vt:lpstr>
      <vt:lpstr>num_residents_val_qtr5</vt:lpstr>
      <vt:lpstr>num_residents_val_qtr6</vt:lpstr>
      <vt:lpstr>num_residents_val_qtr8</vt:lpstr>
      <vt:lpstr>'Reference-Qtr2'!optional_ind</vt:lpstr>
      <vt:lpstr>'Reference-Qtr3'!optional_ind</vt:lpstr>
      <vt:lpstr>'Reference-Qtr4'!optional_ind</vt:lpstr>
      <vt:lpstr>'Reference-Qtr5'!optional_ind</vt:lpstr>
      <vt:lpstr>'Reference-Qtr6'!optional_ind</vt:lpstr>
      <vt:lpstr>'Reference-Qtr7'!optional_ind</vt:lpstr>
      <vt:lpstr>'Reference-Qtr8'!optional_ind</vt:lpstr>
      <vt:lpstr>optional_ind</vt:lpstr>
      <vt:lpstr>'Reference-Qtr2'!optional_ind_1_denom</vt:lpstr>
      <vt:lpstr>'Reference-Qtr3'!optional_ind_1_denom</vt:lpstr>
      <vt:lpstr>'Reference-Qtr4'!optional_ind_1_denom</vt:lpstr>
      <vt:lpstr>'Reference-Qtr5'!optional_ind_1_denom</vt:lpstr>
      <vt:lpstr>'Reference-Qtr6'!optional_ind_1_denom</vt:lpstr>
      <vt:lpstr>'Reference-Qtr7'!optional_ind_1_denom</vt:lpstr>
      <vt:lpstr>'Reference-Qtr8'!optional_ind_1_denom</vt:lpstr>
      <vt:lpstr>optional_ind_1_denom</vt:lpstr>
      <vt:lpstr>optional_ind_1_denom_qtr1</vt:lpstr>
      <vt:lpstr>optional_ind_1_denom_qtr2</vt:lpstr>
      <vt:lpstr>optional_ind_1_denom_qtr3</vt:lpstr>
      <vt:lpstr>optional_ind_1_denom_qtr4</vt:lpstr>
      <vt:lpstr>optional_ind_1_denom_qtr5</vt:lpstr>
      <vt:lpstr>optional_ind_1_denom_qtr6</vt:lpstr>
      <vt:lpstr>optional_ind_1_denom_qtr7</vt:lpstr>
      <vt:lpstr>optional_ind_1_denom_qtr8</vt:lpstr>
      <vt:lpstr>'Reference-Qtr2'!optional_ind_1_nom</vt:lpstr>
      <vt:lpstr>'Reference-Qtr3'!optional_ind_1_nom</vt:lpstr>
      <vt:lpstr>'Reference-Qtr4'!optional_ind_1_nom</vt:lpstr>
      <vt:lpstr>'Reference-Qtr5'!optional_ind_1_nom</vt:lpstr>
      <vt:lpstr>'Reference-Qtr6'!optional_ind_1_nom</vt:lpstr>
      <vt:lpstr>'Reference-Qtr7'!optional_ind_1_nom</vt:lpstr>
      <vt:lpstr>'Reference-Qtr8'!optional_ind_1_nom</vt:lpstr>
      <vt:lpstr>optional_ind_1_nom</vt:lpstr>
      <vt:lpstr>optional_ind_1_nom_qtr1</vt:lpstr>
      <vt:lpstr>optional_ind_1_nom_qtr2</vt:lpstr>
      <vt:lpstr>optional_ind_1_nom_qtr3</vt:lpstr>
      <vt:lpstr>optional_ind_1_nom_qtr4</vt:lpstr>
      <vt:lpstr>optional_ind_1_nom_qtr5</vt:lpstr>
      <vt:lpstr>optional_ind_1_nom_qtr6</vt:lpstr>
      <vt:lpstr>optional_ind_1_nom_qtr7</vt:lpstr>
      <vt:lpstr>optional_ind_1_nom_qtr8</vt:lpstr>
      <vt:lpstr>'Reference-Qtr2'!optional_ind_2_denom</vt:lpstr>
      <vt:lpstr>'Reference-Qtr3'!optional_ind_2_denom</vt:lpstr>
      <vt:lpstr>'Reference-Qtr4'!optional_ind_2_denom</vt:lpstr>
      <vt:lpstr>'Reference-Qtr5'!optional_ind_2_denom</vt:lpstr>
      <vt:lpstr>'Reference-Qtr6'!optional_ind_2_denom</vt:lpstr>
      <vt:lpstr>'Reference-Qtr7'!optional_ind_2_denom</vt:lpstr>
      <vt:lpstr>'Reference-Qtr8'!optional_ind_2_denom</vt:lpstr>
      <vt:lpstr>optional_ind_2_denom</vt:lpstr>
      <vt:lpstr>'Reference-Qtr2'!optional_ind_2_nom</vt:lpstr>
      <vt:lpstr>'Reference-Qtr3'!optional_ind_2_nom</vt:lpstr>
      <vt:lpstr>'Reference-Qtr4'!optional_ind_2_nom</vt:lpstr>
      <vt:lpstr>'Reference-Qtr5'!optional_ind_2_nom</vt:lpstr>
      <vt:lpstr>'Reference-Qtr6'!optional_ind_2_nom</vt:lpstr>
      <vt:lpstr>'Reference-Qtr7'!optional_ind_2_nom</vt:lpstr>
      <vt:lpstr>'Reference-Qtr8'!optional_ind_2_nom</vt:lpstr>
      <vt:lpstr>optional_ind_2_nom</vt:lpstr>
      <vt:lpstr>polypharm_CMR_ind_qtr1</vt:lpstr>
      <vt:lpstr>polypharm_CMR_ind_qtr2</vt:lpstr>
      <vt:lpstr>polypharm_CMR_ind_qtr3</vt:lpstr>
      <vt:lpstr>polypharm_CMR_ind_qtr4</vt:lpstr>
      <vt:lpstr>polypharm_CMR_ind_qtr5</vt:lpstr>
      <vt:lpstr>polypharm_CMR_ind_qtr6</vt:lpstr>
      <vt:lpstr>polypharm_CMR_ind_qtr7</vt:lpstr>
      <vt:lpstr>polypharm_CMR_ind_qtr8</vt:lpstr>
      <vt:lpstr>'Reference-Qtr2'!primary_indicator_denom</vt:lpstr>
      <vt:lpstr>'Reference-Qtr3'!primary_indicator_denom</vt:lpstr>
      <vt:lpstr>'Reference-Qtr4'!primary_indicator_denom</vt:lpstr>
      <vt:lpstr>'Reference-Qtr5'!primary_indicator_denom</vt:lpstr>
      <vt:lpstr>'Reference-Qtr6'!primary_indicator_denom</vt:lpstr>
      <vt:lpstr>'Reference-Qtr7'!primary_indicator_denom</vt:lpstr>
      <vt:lpstr>'Reference-Qtr8'!primary_indicator_denom</vt:lpstr>
      <vt:lpstr>primary_indicator_denom</vt:lpstr>
      <vt:lpstr>primary_indicator_denom_qtr1</vt:lpstr>
      <vt:lpstr>primary_indicator_denom_qtr2</vt:lpstr>
      <vt:lpstr>primary_indicator_denom_qtr3</vt:lpstr>
      <vt:lpstr>primary_indicator_denom_qtr4</vt:lpstr>
      <vt:lpstr>primary_indicator_denom_qtr5</vt:lpstr>
      <vt:lpstr>primary_indicator_denom_qtr6</vt:lpstr>
      <vt:lpstr>primary_indicator_denom_qtr7</vt:lpstr>
      <vt:lpstr>primary_indicator_denom_qtr8</vt:lpstr>
      <vt:lpstr>'Reference-Qtr2'!primary_indicator_nom</vt:lpstr>
      <vt:lpstr>'Reference-Qtr3'!primary_indicator_nom</vt:lpstr>
      <vt:lpstr>'Reference-Qtr4'!primary_indicator_nom</vt:lpstr>
      <vt:lpstr>'Reference-Qtr5'!primary_indicator_nom</vt:lpstr>
      <vt:lpstr>'Reference-Qtr6'!primary_indicator_nom</vt:lpstr>
      <vt:lpstr>'Reference-Qtr7'!primary_indicator_nom</vt:lpstr>
      <vt:lpstr>'Reference-Qtr8'!primary_indicator_nom</vt:lpstr>
      <vt:lpstr>primary_indicator_nom</vt:lpstr>
      <vt:lpstr>primary_indicator_nom_qtr1</vt:lpstr>
      <vt:lpstr>primary_indicator_nom_qtr2</vt:lpstr>
      <vt:lpstr>primary_indicator_nom_qtr3</vt:lpstr>
      <vt:lpstr>primary_indicator_nom_qtr4</vt:lpstr>
      <vt:lpstr>primary_indicator_nom_qtr5</vt:lpstr>
      <vt:lpstr>primary_indicator_nom_qtr6</vt:lpstr>
      <vt:lpstr>primary_indicator_nom_qtr7</vt:lpstr>
      <vt:lpstr>primary_indicator_nom_qtr8</vt:lpstr>
      <vt:lpstr>'Reference-Qtr2'!quarter_opt_dropdown</vt:lpstr>
      <vt:lpstr>'Reference-Qtr3'!quarter_opt_dropdown</vt:lpstr>
      <vt:lpstr>'Reference-Qtr4'!quarter_opt_dropdown</vt:lpstr>
      <vt:lpstr>'Reference-Qtr5'!quarter_opt_dropdown</vt:lpstr>
      <vt:lpstr>'Reference-Qtr6'!quarter_opt_dropdown</vt:lpstr>
      <vt:lpstr>'Reference-Qtr7'!quarter_opt_dropdown</vt:lpstr>
      <vt:lpstr>'Reference-Qtr8'!quarter_opt_dropdown</vt:lpstr>
      <vt:lpstr>quarter_opt_dropdown</vt:lpstr>
      <vt:lpstr>'Reference-Qtr2'!quarters_choice</vt:lpstr>
      <vt:lpstr>'Reference-Qtr3'!quarters_choice</vt:lpstr>
      <vt:lpstr>'Reference-Qtr4'!quarters_choice</vt:lpstr>
      <vt:lpstr>'Reference-Qtr5'!quarters_choice</vt:lpstr>
      <vt:lpstr>'Reference-Qtr6'!quarters_choice</vt:lpstr>
      <vt:lpstr>'Reference-Qtr7'!quarters_choice</vt:lpstr>
      <vt:lpstr>'Reference-Qtr8'!quarters_choice</vt:lpstr>
      <vt:lpstr>quarters_choice</vt:lpstr>
      <vt:lpstr>'Reference-Qtr2'!secondary_ind_4_denom</vt:lpstr>
      <vt:lpstr>'Reference-Qtr3'!secondary_ind_4_denom</vt:lpstr>
      <vt:lpstr>'Reference-Qtr4'!secondary_ind_4_denom</vt:lpstr>
      <vt:lpstr>'Reference-Qtr5'!secondary_ind_4_denom</vt:lpstr>
      <vt:lpstr>'Reference-Qtr6'!secondary_ind_4_denom</vt:lpstr>
      <vt:lpstr>'Reference-Qtr7'!secondary_ind_4_denom</vt:lpstr>
      <vt:lpstr>'Reference-Qtr8'!secondary_ind_4_denom</vt:lpstr>
      <vt:lpstr>secondary_ind_4_denom</vt:lpstr>
      <vt:lpstr>'Reference-Qtr2'!secondary_ind_4_nom</vt:lpstr>
      <vt:lpstr>'Reference-Qtr3'!secondary_ind_4_nom</vt:lpstr>
      <vt:lpstr>'Reference-Qtr4'!secondary_ind_4_nom</vt:lpstr>
      <vt:lpstr>'Reference-Qtr5'!secondary_ind_4_nom</vt:lpstr>
      <vt:lpstr>'Reference-Qtr6'!secondary_ind_4_nom</vt:lpstr>
      <vt:lpstr>'Reference-Qtr7'!secondary_ind_4_nom</vt:lpstr>
      <vt:lpstr>'Reference-Qtr8'!secondary_ind_4_nom</vt:lpstr>
      <vt:lpstr>secondary_ind_4_nom</vt:lpstr>
      <vt:lpstr>'Reference-Qtr2'!secondry_ind_1</vt:lpstr>
      <vt:lpstr>'Reference-Qtr3'!secondry_ind_1</vt:lpstr>
      <vt:lpstr>'Reference-Qtr4'!secondry_ind_1</vt:lpstr>
      <vt:lpstr>'Reference-Qtr5'!secondry_ind_1</vt:lpstr>
      <vt:lpstr>'Reference-Qtr6'!secondry_ind_1</vt:lpstr>
      <vt:lpstr>'Reference-Qtr7'!secondry_ind_1</vt:lpstr>
      <vt:lpstr>'Reference-Qtr8'!secondry_ind_1</vt:lpstr>
      <vt:lpstr>secondry_ind_1</vt:lpstr>
      <vt:lpstr>'Reference-Qtr2'!secondry_ind_1_denom</vt:lpstr>
      <vt:lpstr>'Reference-Qtr3'!secondry_ind_1_denom</vt:lpstr>
      <vt:lpstr>'Reference-Qtr4'!secondry_ind_1_denom</vt:lpstr>
      <vt:lpstr>'Reference-Qtr5'!secondry_ind_1_denom</vt:lpstr>
      <vt:lpstr>'Reference-Qtr6'!secondry_ind_1_denom</vt:lpstr>
      <vt:lpstr>'Reference-Qtr7'!secondry_ind_1_denom</vt:lpstr>
      <vt:lpstr>'Reference-Qtr8'!secondry_ind_1_denom</vt:lpstr>
      <vt:lpstr>secondry_ind_1_denom</vt:lpstr>
      <vt:lpstr>secondry_ind_1_denom_qtr1</vt:lpstr>
      <vt:lpstr>secondry_ind_1_denom_qtr2</vt:lpstr>
      <vt:lpstr>secondry_ind_1_denom_qtr3</vt:lpstr>
      <vt:lpstr>secondry_ind_1_denom_qtr4</vt:lpstr>
      <vt:lpstr>secondry_ind_1_denom_qtr5</vt:lpstr>
      <vt:lpstr>secondry_ind_1_denom_qtr6</vt:lpstr>
      <vt:lpstr>secondry_ind_1_denom_qtr7</vt:lpstr>
      <vt:lpstr>secondry_ind_1_denom_qtr8</vt:lpstr>
      <vt:lpstr>'Reference-Qtr2'!secondry_ind_1_nom</vt:lpstr>
      <vt:lpstr>'Reference-Qtr3'!secondry_ind_1_nom</vt:lpstr>
      <vt:lpstr>'Reference-Qtr4'!secondry_ind_1_nom</vt:lpstr>
      <vt:lpstr>'Reference-Qtr5'!secondry_ind_1_nom</vt:lpstr>
      <vt:lpstr>'Reference-Qtr6'!secondry_ind_1_nom</vt:lpstr>
      <vt:lpstr>'Reference-Qtr7'!secondry_ind_1_nom</vt:lpstr>
      <vt:lpstr>'Reference-Qtr8'!secondry_ind_1_nom</vt:lpstr>
      <vt:lpstr>secondry_ind_1_nom</vt:lpstr>
      <vt:lpstr>secondry_ind_1_nom_qtr1</vt:lpstr>
      <vt:lpstr>secondry_ind_1_nom_qtr2</vt:lpstr>
      <vt:lpstr>secondry_ind_1_nom_qtr3</vt:lpstr>
      <vt:lpstr>secondry_ind_1_nom_qtr4</vt:lpstr>
      <vt:lpstr>secondry_ind_1_nom_qtr5</vt:lpstr>
      <vt:lpstr>secondry_ind_1_nom_qtr6</vt:lpstr>
      <vt:lpstr>secondry_ind_1_nom_qtr7</vt:lpstr>
      <vt:lpstr>secondry_ind_1_nom_qtr8</vt:lpstr>
      <vt:lpstr>secondry_ind_1_qtr1</vt:lpstr>
      <vt:lpstr>secondry_ind_1_qtr2</vt:lpstr>
      <vt:lpstr>secondry_ind_1_qtr3</vt:lpstr>
      <vt:lpstr>secondry_ind_1_qtr4</vt:lpstr>
      <vt:lpstr>secondry_ind_1_qtr5</vt:lpstr>
      <vt:lpstr>secondry_ind_1_qtr6</vt:lpstr>
      <vt:lpstr>secondry_ind_1_qtr7</vt:lpstr>
      <vt:lpstr>secondry_ind_1_qtr8</vt:lpstr>
      <vt:lpstr>'Reference-Qtr2'!secondry_ind_2_denom</vt:lpstr>
      <vt:lpstr>'Reference-Qtr3'!secondry_ind_2_denom</vt:lpstr>
      <vt:lpstr>'Reference-Qtr4'!secondry_ind_2_denom</vt:lpstr>
      <vt:lpstr>'Reference-Qtr5'!secondry_ind_2_denom</vt:lpstr>
      <vt:lpstr>'Reference-Qtr6'!secondry_ind_2_denom</vt:lpstr>
      <vt:lpstr>'Reference-Qtr7'!secondry_ind_2_denom</vt:lpstr>
      <vt:lpstr>'Reference-Qtr8'!secondry_ind_2_denom</vt:lpstr>
      <vt:lpstr>secondry_ind_2_denom</vt:lpstr>
      <vt:lpstr>secondry_ind_2_denom_qtr1</vt:lpstr>
      <vt:lpstr>secondry_ind_2_denom_qtr2</vt:lpstr>
      <vt:lpstr>secondry_ind_2_denom_qtr3</vt:lpstr>
      <vt:lpstr>secondry_ind_2_denom_qtr4</vt:lpstr>
      <vt:lpstr>secondry_ind_2_denom_qtr5</vt:lpstr>
      <vt:lpstr>secondry_ind_2_denom_qtr6</vt:lpstr>
      <vt:lpstr>secondry_ind_2_denom_qtr7</vt:lpstr>
      <vt:lpstr>secondry_ind_2_denom_qtr8</vt:lpstr>
      <vt:lpstr>'Reference-Qtr2'!secondry_ind_2_nom</vt:lpstr>
      <vt:lpstr>'Reference-Qtr3'!secondry_ind_2_nom</vt:lpstr>
      <vt:lpstr>'Reference-Qtr4'!secondry_ind_2_nom</vt:lpstr>
      <vt:lpstr>'Reference-Qtr5'!secondry_ind_2_nom</vt:lpstr>
      <vt:lpstr>'Reference-Qtr6'!secondry_ind_2_nom</vt:lpstr>
      <vt:lpstr>'Reference-Qtr7'!secondry_ind_2_nom</vt:lpstr>
      <vt:lpstr>'Reference-Qtr8'!secondry_ind_2_nom</vt:lpstr>
      <vt:lpstr>secondry_ind_2_nom</vt:lpstr>
      <vt:lpstr>secondry_ind_2_nom_qtr1</vt:lpstr>
      <vt:lpstr>secondry_ind_2_nom_qtr2</vt:lpstr>
      <vt:lpstr>secondry_ind_2_nom_qtr3</vt:lpstr>
      <vt:lpstr>secondry_ind_2_nom_qtr4</vt:lpstr>
      <vt:lpstr>secondry_ind_2_nom_qtr5</vt:lpstr>
      <vt:lpstr>secondry_ind_2_nom_qtr6</vt:lpstr>
      <vt:lpstr>secondry_ind_2_nom_qtr7</vt:lpstr>
      <vt:lpstr>secondry_ind_2_nom_qtr8</vt:lpstr>
      <vt:lpstr>'Reference-Qtr2'!secondry_ind_3_denom</vt:lpstr>
      <vt:lpstr>'Reference-Qtr3'!secondry_ind_3_denom</vt:lpstr>
      <vt:lpstr>'Reference-Qtr4'!secondry_ind_3_denom</vt:lpstr>
      <vt:lpstr>'Reference-Qtr5'!secondry_ind_3_denom</vt:lpstr>
      <vt:lpstr>'Reference-Qtr6'!secondry_ind_3_denom</vt:lpstr>
      <vt:lpstr>'Reference-Qtr7'!secondry_ind_3_denom</vt:lpstr>
      <vt:lpstr>'Reference-Qtr8'!secondry_ind_3_denom</vt:lpstr>
      <vt:lpstr>secondry_ind_3_denom</vt:lpstr>
      <vt:lpstr>secondry_ind_3_denom_qtr1</vt:lpstr>
      <vt:lpstr>secondry_ind_3_denom_qtr2</vt:lpstr>
      <vt:lpstr>secondry_ind_3_denom_qtr3</vt:lpstr>
      <vt:lpstr>secondry_ind_3_denom_qtr4</vt:lpstr>
      <vt:lpstr>secondry_ind_3_denom_qtr5</vt:lpstr>
      <vt:lpstr>secondry_ind_3_denom_qtr6</vt:lpstr>
      <vt:lpstr>secondry_ind_3_denom_qtr7</vt:lpstr>
      <vt:lpstr>secondry_ind_3_denom_qtr8</vt:lpstr>
      <vt:lpstr>'Reference-Qtr2'!secondry_ind_3_nom</vt:lpstr>
      <vt:lpstr>'Reference-Qtr3'!secondry_ind_3_nom</vt:lpstr>
      <vt:lpstr>'Reference-Qtr4'!secondry_ind_3_nom</vt:lpstr>
      <vt:lpstr>'Reference-Qtr5'!secondry_ind_3_nom</vt:lpstr>
      <vt:lpstr>'Reference-Qtr6'!secondry_ind_3_nom</vt:lpstr>
      <vt:lpstr>'Reference-Qtr7'!secondry_ind_3_nom</vt:lpstr>
      <vt:lpstr>'Reference-Qtr8'!secondry_ind_3_nom</vt:lpstr>
      <vt:lpstr>secondry_ind_3_nom</vt:lpstr>
      <vt:lpstr>secondry_ind_3_nom_qtr1</vt:lpstr>
      <vt:lpstr>secondry_ind_3_nom_qtr2</vt:lpstr>
      <vt:lpstr>secondry_ind_3_nom_qtr3</vt:lpstr>
      <vt:lpstr>secondry_ind_3_nom_qtr4</vt:lpstr>
      <vt:lpstr>secondry_ind_3_nom_qtr5</vt:lpstr>
      <vt:lpstr>secondry_ind_3_nom_qtr6</vt:lpstr>
      <vt:lpstr>secondry_ind_3_nom_qtr7</vt:lpstr>
      <vt:lpstr>secondry_ind_3_nom_qtr8</vt:lpstr>
      <vt:lpstr>'Reference-Qtr2'!secondry_ind_4</vt:lpstr>
      <vt:lpstr>'Reference-Qtr3'!secondry_ind_4</vt:lpstr>
      <vt:lpstr>'Reference-Qtr4'!secondry_ind_4</vt:lpstr>
      <vt:lpstr>'Reference-Qtr5'!secondry_ind_4</vt:lpstr>
      <vt:lpstr>'Reference-Qtr6'!secondry_ind_4</vt:lpstr>
      <vt:lpstr>'Reference-Qtr7'!secondry_ind_4</vt:lpstr>
      <vt:lpstr>'Reference-Qtr8'!secondry_ind_4</vt:lpstr>
      <vt:lpstr>secondry_ind_4</vt:lpstr>
      <vt:lpstr>'Reference-Qtr2'!secondry_ind_5</vt:lpstr>
      <vt:lpstr>'Reference-Qtr3'!secondry_ind_5</vt:lpstr>
      <vt:lpstr>'Reference-Qtr4'!secondry_ind_5</vt:lpstr>
      <vt:lpstr>'Reference-Qtr5'!secondry_ind_5</vt:lpstr>
      <vt:lpstr>'Reference-Qtr6'!secondry_ind_5</vt:lpstr>
      <vt:lpstr>'Reference-Qtr7'!secondry_ind_5</vt:lpstr>
      <vt:lpstr>'Reference-Qtr8'!secondry_ind_5</vt:lpstr>
      <vt:lpstr>secondry_ind_5</vt:lpstr>
      <vt:lpstr>'Reference-Qtr2'!total_residents_audited</vt:lpstr>
      <vt:lpstr>'Reference-Qtr3'!total_residents_audited</vt:lpstr>
      <vt:lpstr>'Reference-Qtr4'!total_residents_audited</vt:lpstr>
      <vt:lpstr>'Reference-Qtr5'!total_residents_audited</vt:lpstr>
      <vt:lpstr>'Reference-Qtr6'!total_residents_audited</vt:lpstr>
      <vt:lpstr>'Reference-Qtr7'!total_residents_audited</vt:lpstr>
      <vt:lpstr>'Reference-Qtr8'!total_residents_audited</vt:lpstr>
      <vt:lpstr>total_residents_audited</vt:lpstr>
      <vt:lpstr>total_residents_audited_qtr1</vt:lpstr>
      <vt:lpstr>total_residents_audited_qtr2</vt:lpstr>
      <vt:lpstr>total_residents_audited_qtr3</vt:lpstr>
      <vt:lpstr>total_residents_audited_qtr4</vt:lpstr>
      <vt:lpstr>total_residents_audited_qtr5</vt:lpstr>
      <vt:lpstr>total_residents_audited_qtr6</vt:lpstr>
      <vt:lpstr>total_residents_audited_qtr7</vt:lpstr>
      <vt:lpstr>total_residents_audited_qtr8</vt:lpstr>
      <vt:lpstr>'Reference-Qtr2'!YesNo_List</vt:lpstr>
      <vt:lpstr>'Reference-Qtr3'!YesNo_List</vt:lpstr>
      <vt:lpstr>'Reference-Qtr4'!YesNo_List</vt:lpstr>
      <vt:lpstr>'Reference-Qtr5'!YesNo_List</vt:lpstr>
      <vt:lpstr>'Reference-Qtr6'!YesNo_List</vt:lpstr>
      <vt:lpstr>'Reference-Qtr7'!YesNo_List</vt:lpstr>
      <vt:lpstr>'Reference-Qtr8'!YesNo_List</vt:lpstr>
      <vt:lpstr>YesNo_List</vt:lpstr>
      <vt:lpstr>'Reference-Qtr2'!YesNoNA_List</vt:lpstr>
      <vt:lpstr>'Reference-Qtr3'!YesNoNA_List</vt:lpstr>
      <vt:lpstr>'Reference-Qtr4'!YesNoNA_List</vt:lpstr>
      <vt:lpstr>'Reference-Qtr5'!YesNoNA_List</vt:lpstr>
      <vt:lpstr>'Reference-Qtr6'!YesNoNA_List</vt:lpstr>
      <vt:lpstr>'Reference-Qtr7'!YesNoNA_List</vt:lpstr>
      <vt:lpstr>'Reference-Qtr8'!YesNoNA_List</vt:lpstr>
      <vt:lpstr>YesNoNA_List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azza</dc:creator>
  <cp:lastModifiedBy>Brooke Blakeley</cp:lastModifiedBy>
  <dcterms:created xsi:type="dcterms:W3CDTF">2018-11-16T21:11:21Z</dcterms:created>
  <dcterms:modified xsi:type="dcterms:W3CDTF">2025-07-03T02:36:45Z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0x01010007A4C24F2E658D44A39220E0F0DC6BB5</vt:lpwstr>
  </property>
</Properties>
</file>